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4.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5.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trlProps/ctrlProp94.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95.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96.xml" ContentType="application/vnd.ms-excel.controlpropertie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trlProps/ctrlProp97.xml" ContentType="application/vnd.ms-excel.controlproperties+xml"/>
  <Override PartName="/xl/drawings/drawing30.xml" ContentType="application/vnd.openxmlformats-officedocument.drawing+xml"/>
  <Override PartName="/xl/comments3.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ctrlProps/ctrlProp98.xml" ContentType="application/vnd.ms-excel.controlproperties+xml"/>
  <Override PartName="/xl/drawings/drawing33.xml" ContentType="application/vnd.openxmlformats-officedocument.drawing+xml"/>
  <Override PartName="/xl/comments4.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trlProps/ctrlProp99.xml" ContentType="application/vnd.ms-excel.controlproperties+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defaultThemeVersion="124226"/>
  <mc:AlternateContent xmlns:mc="http://schemas.openxmlformats.org/markup-compatibility/2006">
    <mc:Choice Requires="x15">
      <x15ac:absPath xmlns:x15ac="http://schemas.microsoft.com/office/spreadsheetml/2010/11/ac" url="G:\Fachbereich I\Team Vergabe\001 Vergabeverfahren\007 Vergaben RFA Kurkoelnisches Sauerland\2026\2026_07_001_RV Hausmeistertätigkeiten Hohenroth\1   Antragsunterlagen\5_Finale Unterlagen\"/>
    </mc:Choice>
  </mc:AlternateContent>
  <xr:revisionPtr revIDLastSave="0" documentId="13_ncr:1_{99438468-9DC3-4850-9363-E0CE3EF685BD}" xr6:coauthVersionLast="47" xr6:coauthVersionMax="47" xr10:uidLastSave="{00000000-0000-0000-0000-000000000000}"/>
  <bookViews>
    <workbookView xWindow="-30828" yWindow="-1356" windowWidth="30936" windowHeight="16776" tabRatio="808" firstSheet="36" activeTab="36" xr2:uid="{00000000-000D-0000-FFFF-FFFF00000000}"/>
  </bookViews>
  <sheets>
    <sheet name="Startseite" sheetId="3" state="hidden" r:id="rId1"/>
    <sheet name="LB RV HMHE" sheetId="82" state="hidden" r:id="rId2"/>
    <sheet name="Angebot RV HMHE" sheetId="83" state="hidden" r:id="rId3"/>
    <sheet name="Steuerlemente Angebot RV HMHE" sheetId="84" state="hidden" r:id="rId4"/>
    <sheet name="Abrechnungsherleitung RV HMHE" sheetId="85" state="hidden" r:id="rId5"/>
    <sheet name="Steuerelem. Abrechnung RV HMHE" sheetId="86" state="hidden" r:id="rId6"/>
    <sheet name="Steuerelemente Startseite" sheetId="14" state="hidden" r:id="rId7"/>
    <sheet name="LB teil-, hochmechanisierte HE" sheetId="23" state="hidden" r:id="rId8"/>
    <sheet name="LV teil-, hochmechanisierte HE" sheetId="1" state="hidden" r:id="rId9"/>
    <sheet name="Steuerelemente HMHE" sheetId="2" state="hidden" r:id="rId10"/>
    <sheet name="Erläuterung HMHE" sheetId="10" state="hidden" r:id="rId11"/>
    <sheet name="LB Holzbringung" sheetId="38" state="hidden" r:id="rId12"/>
    <sheet name="LV Holzbringung" sheetId="8" state="hidden" r:id="rId13"/>
    <sheet name="Steuerelemente Holzbringung" sheetId="9" state="hidden" r:id="rId14"/>
    <sheet name="Erläuterung Holzbringung" sheetId="33" state="hidden" r:id="rId15"/>
    <sheet name="LB Bestandesbegründung (m.Pfl.)" sheetId="39" state="hidden" r:id="rId16"/>
    <sheet name="LV Bestandesbegründung (m.Pfl.)" sheetId="4" state="hidden" r:id="rId17"/>
    <sheet name="Steuerelemente Bestandesbegr." sheetId="5" state="hidden" r:id="rId18"/>
    <sheet name="Alternativa. Bestandesb. m.Pfl." sheetId="44" state="hidden" r:id="rId19"/>
    <sheet name="Erläuterung Bestandesb. m.Pfl." sheetId="34" state="hidden" r:id="rId20"/>
    <sheet name="LV Bestandesbegründung (o.Pfl.)" sheetId="45" state="hidden" r:id="rId21"/>
    <sheet name="Alternativa. Bestandesb. o.Pfl." sheetId="47" state="hidden" r:id="rId22"/>
    <sheet name="Erläuterung Bestandesb. o.Pfl." sheetId="35" state="hidden" r:id="rId23"/>
    <sheet name="Checkliste Pflanzenbesichtigung" sheetId="87" state="hidden" r:id="rId24"/>
    <sheet name="LB Bestandespflege" sheetId="42" state="hidden" r:id="rId25"/>
    <sheet name="LV Bestandespflege" sheetId="6" state="hidden" r:id="rId26"/>
    <sheet name="Steuerelemente Bestandespflege" sheetId="7" state="hidden" r:id="rId27"/>
    <sheet name="Erläuterung Bestandespflege" sheetId="36" state="hidden" r:id="rId28"/>
    <sheet name="LB Wertästung" sheetId="43" state="hidden" r:id="rId29"/>
    <sheet name="LV Wertästung" sheetId="28" state="hidden" r:id="rId30"/>
    <sheet name="Steuerelemente Wertästung" sheetId="29" state="hidden" r:id="rId31"/>
    <sheet name="Erläuterung Wertästung" sheetId="37" state="hidden" r:id="rId32"/>
    <sheet name="LB Wegebau" sheetId="52" state="hidden" r:id="rId33"/>
    <sheet name="LV Wegebau" sheetId="53" state="hidden" r:id="rId34"/>
    <sheet name="Steuerelemente Wegebau" sheetId="54" state="hidden" r:id="rId35"/>
    <sheet name="Erläuterung Wegebau" sheetId="56" state="hidden" r:id="rId36"/>
    <sheet name="LV sonstige Leistungen" sheetId="48" r:id="rId37"/>
    <sheet name="LB MMHE RV" sheetId="71" state="hidden" r:id="rId38"/>
    <sheet name="Steuerlemente LB MMHE" sheetId="72" state="hidden" r:id="rId39"/>
    <sheet name="Angebot MMHE" sheetId="73" state="hidden" r:id="rId40"/>
    <sheet name="Abrechnungsherleitung MMHE" sheetId="74" state="hidden" r:id="rId41"/>
    <sheet name="Steuerelemente Abrechnungsh. MH" sheetId="75" state="hidden" r:id="rId42"/>
    <sheet name="LB Holzbringung RV" sheetId="66" state="hidden" r:id="rId43"/>
    <sheet name="Angebot Holzbringung" sheetId="67" state="hidden" r:id="rId44"/>
    <sheet name="Steuerlemente Angebot HB" sheetId="68" state="hidden" r:id="rId45"/>
    <sheet name="Abrechnungsherleitung HB" sheetId="69" state="hidden" r:id="rId46"/>
    <sheet name="LB Sonstiges RV" sheetId="76" state="hidden" r:id="rId47"/>
    <sheet name="Angebot Sonstiges" sheetId="77" state="hidden" r:id="rId48"/>
    <sheet name="Steuerlemente Angebot Sonstiges" sheetId="78" state="hidden" r:id="rId49"/>
    <sheet name="Abrechnungsherleitung Sonstiges" sheetId="79" state="hidden" r:id="rId50"/>
    <sheet name="Steuerelemente Abrechnung Sons." sheetId="80" state="hidden" r:id="rId51"/>
    <sheet name="Steuerelemente Abrechnung HB" sheetId="70" state="hidden" r:id="rId52"/>
    <sheet name="Steuerelemente Sonstiges" sheetId="49" state="hidden" r:id="rId53"/>
    <sheet name="Steuerelemente Angebot Holzbr." sheetId="81" state="hidden" r:id="rId54"/>
  </sheets>
  <definedNames>
    <definedName name="_xlnm.Print_Area" localSheetId="45">'Abrechnungsherleitung HB'!$A$1:$H$83</definedName>
    <definedName name="_xlnm.Print_Area" localSheetId="40">'Abrechnungsherleitung MMHE'!$A$1:$L$187</definedName>
    <definedName name="_xlnm.Print_Area" localSheetId="4">'Abrechnungsherleitung RV HMHE'!$A$1:$H$95</definedName>
    <definedName name="_xlnm.Print_Area" localSheetId="49">'Abrechnungsherleitung Sonstiges'!$A$1:$H$19</definedName>
    <definedName name="_xlnm.Print_Area" localSheetId="43">'Angebot Holzbringung'!$A$1:$D$84</definedName>
    <definedName name="_xlnm.Print_Area" localSheetId="39">'Angebot MMHE'!$A$1:$J$96</definedName>
    <definedName name="_xlnm.Print_Area" localSheetId="2">'Angebot RV HMHE'!$A$1:$F$91</definedName>
    <definedName name="_xlnm.Print_Area" localSheetId="47">'Angebot Sonstiges'!$A$1:$D$24</definedName>
    <definedName name="_xlnm.Print_Area" localSheetId="19">'Erläuterung Bestandesb. m.Pfl.'!$A$1:$G$214</definedName>
    <definedName name="_xlnm.Print_Area" localSheetId="15">'LB Bestandesbegründung (m.Pfl.)'!$A:$M</definedName>
    <definedName name="_xlnm.Print_Area" localSheetId="24">'LB Bestandespflege'!$A:$M</definedName>
    <definedName name="_xlnm.Print_Area" localSheetId="11">'LB Holzbringung'!$A:$M</definedName>
    <definedName name="_xlnm.Print_Area" localSheetId="42">'LB Holzbringung RV'!$A$1:$G$70</definedName>
    <definedName name="_xlnm.Print_Area" localSheetId="37">'LB MMHE RV'!$A$1:$G$69</definedName>
    <definedName name="_xlnm.Print_Area" localSheetId="1">'LB RV HMHE'!$A$1:$G$70</definedName>
    <definedName name="_xlnm.Print_Area" localSheetId="7">'LB teil-, hochmechanisierte HE'!$A:$M</definedName>
    <definedName name="_xlnm.Print_Area" localSheetId="32">'LB Wegebau'!$A:$M</definedName>
    <definedName name="_xlnm.Print_Area" localSheetId="28">'LB Wertästung'!$A:$M</definedName>
    <definedName name="_xlnm.Print_Area" localSheetId="16">'LV Bestandesbegründung (m.Pfl.)'!$A:$V</definedName>
    <definedName name="_xlnm.Print_Area" localSheetId="20">'LV Bestandesbegründung (o.Pfl.)'!$A:$S</definedName>
    <definedName name="_xlnm.Print_Area" localSheetId="25">'LV Bestandespflege'!$A:$V</definedName>
    <definedName name="_xlnm.Print_Area" localSheetId="12">'LV Holzbringung'!$A:$AB</definedName>
    <definedName name="_xlnm.Print_Area" localSheetId="36">'LV sonstige Leistungen'!$A:$O</definedName>
    <definedName name="_xlnm.Print_Area" localSheetId="8">'LV teil-, hochmechanisierte HE'!$A:$Z</definedName>
    <definedName name="_xlnm.Print_Area" localSheetId="33">'LV Wegebau'!$A:$O</definedName>
    <definedName name="_xlnm.Print_Area" localSheetId="29">'LV Wertästung'!$A:$N</definedName>
    <definedName name="_xlnm.Print_Titles" localSheetId="18">'Alternativa. Bestandesb. m.Pfl.'!$1:$8</definedName>
    <definedName name="_xlnm.Print_Titles" localSheetId="21">'Alternativa. Bestandesb. o.Pfl.'!$1:$8</definedName>
    <definedName name="_xlnm.Print_Titles" localSheetId="15">'LB Bestandesbegründung (m.Pfl.)'!$1:$5</definedName>
    <definedName name="_xlnm.Print_Titles" localSheetId="24">'LB Bestandespflege'!$1:$5</definedName>
    <definedName name="_xlnm.Print_Titles" localSheetId="11">'LB Holzbringung'!$1:$5</definedName>
    <definedName name="_xlnm.Print_Titles" localSheetId="7">'LB teil-, hochmechanisierte HE'!$1:$5</definedName>
    <definedName name="_xlnm.Print_Titles" localSheetId="32">'LB Wegebau'!$1:$5</definedName>
    <definedName name="_xlnm.Print_Titles" localSheetId="28">'LB Wertästung'!$1:$5</definedName>
    <definedName name="_xlnm.Print_Titles" localSheetId="16">'LV Bestandesbegründung (m.Pfl.)'!$1:$8</definedName>
    <definedName name="_xlnm.Print_Titles" localSheetId="20">'LV Bestandesbegründung (o.Pfl.)'!$1:$8</definedName>
    <definedName name="_xlnm.Print_Titles" localSheetId="25">'LV Bestandespflege'!$1:$8</definedName>
    <definedName name="_xlnm.Print_Titles" localSheetId="12">'LV Holzbringung'!$1:$8</definedName>
    <definedName name="_xlnm.Print_Titles" localSheetId="36">'LV sonstige Leistungen'!$1:$9</definedName>
    <definedName name="_xlnm.Print_Titles" localSheetId="8">'LV teil-, hochmechanisierte HE'!$1:$8</definedName>
    <definedName name="_xlnm.Print_Titles" localSheetId="33">'LV Wegebau'!$1:$8</definedName>
    <definedName name="_xlnm.Print_Titles" localSheetId="29">'LV Wertästung'!$1:$8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48" l="1"/>
  <c r="F19" i="76"/>
  <c r="C14" i="79"/>
  <c r="G17" i="76"/>
  <c r="G19" i="76" s="1"/>
  <c r="F17" i="66" l="1"/>
  <c r="F17" i="82" l="1"/>
  <c r="F17" i="71" l="1"/>
  <c r="E91" i="85" l="1"/>
  <c r="E90" i="85"/>
  <c r="E89" i="85"/>
  <c r="E88" i="85"/>
  <c r="C50" i="85" l="1"/>
  <c r="C49" i="85"/>
  <c r="H49" i="85" s="1"/>
  <c r="F84" i="85" l="1"/>
  <c r="H174" i="74"/>
  <c r="J174" i="74" s="1"/>
  <c r="H173" i="74"/>
  <c r="J173" i="74" s="1"/>
  <c r="I175" i="74" l="1"/>
  <c r="E79" i="69"/>
  <c r="F79" i="69" s="1"/>
  <c r="E78" i="69"/>
  <c r="F78" i="69" s="1"/>
  <c r="E77" i="69"/>
  <c r="F77" i="69" s="1"/>
  <c r="D42" i="69"/>
  <c r="D41" i="69"/>
  <c r="D39" i="69"/>
  <c r="D37" i="69"/>
  <c r="D64" i="67"/>
  <c r="D38" i="69" s="1"/>
  <c r="H37" i="69" l="1"/>
  <c r="H41" i="69"/>
  <c r="F72" i="69" s="1"/>
  <c r="A70" i="82"/>
  <c r="A91" i="83" s="1"/>
  <c r="A95" i="85" s="1"/>
  <c r="F6" i="85"/>
  <c r="F9" i="85"/>
  <c r="A11" i="85"/>
  <c r="D11" i="85"/>
  <c r="E39" i="85"/>
  <c r="E57" i="85" s="1"/>
  <c r="D42" i="85"/>
  <c r="D46" i="85"/>
  <c r="H46" i="85" s="1"/>
  <c r="B57" i="85"/>
  <c r="C57" i="85"/>
  <c r="B58" i="85"/>
  <c r="C58" i="85"/>
  <c r="B59" i="85"/>
  <c r="C59" i="85"/>
  <c r="B60" i="85"/>
  <c r="C60" i="85"/>
  <c r="B61" i="85"/>
  <c r="C61" i="85"/>
  <c r="B62" i="85"/>
  <c r="C62" i="85"/>
  <c r="B63" i="85"/>
  <c r="C63" i="85"/>
  <c r="B64" i="85"/>
  <c r="C64" i="85"/>
  <c r="B65" i="85"/>
  <c r="C65" i="85"/>
  <c r="B66" i="85"/>
  <c r="C66" i="85"/>
  <c r="B67" i="85"/>
  <c r="C67" i="85"/>
  <c r="B68" i="85"/>
  <c r="C68" i="85"/>
  <c r="B69" i="85"/>
  <c r="C69" i="85"/>
  <c r="B70" i="85"/>
  <c r="C70" i="85"/>
  <c r="B71" i="85"/>
  <c r="C71" i="85"/>
  <c r="B72" i="85"/>
  <c r="C72" i="85"/>
  <c r="B73" i="85"/>
  <c r="C73" i="85"/>
  <c r="B74" i="85"/>
  <c r="C74" i="85"/>
  <c r="B75" i="85"/>
  <c r="C75" i="85"/>
  <c r="B76" i="85"/>
  <c r="C76" i="85"/>
  <c r="B77" i="85"/>
  <c r="C77" i="85"/>
  <c r="B78" i="85"/>
  <c r="C78" i="85"/>
  <c r="B79" i="85"/>
  <c r="C79" i="85"/>
  <c r="B80" i="85"/>
  <c r="C80" i="85"/>
  <c r="D85" i="85"/>
  <c r="F88" i="85"/>
  <c r="F89" i="85"/>
  <c r="F90" i="85"/>
  <c r="F91" i="85"/>
  <c r="E2" i="83"/>
  <c r="B2" i="85" s="1"/>
  <c r="E4" i="83"/>
  <c r="F2" i="85" s="1"/>
  <c r="E6" i="83"/>
  <c r="B6" i="85" s="1"/>
  <c r="C19" i="83"/>
  <c r="C11" i="85" s="1"/>
  <c r="F19" i="83"/>
  <c r="G11" i="85" s="1"/>
  <c r="C36" i="83" l="1"/>
  <c r="H42" i="85"/>
  <c r="F82" i="85" s="1"/>
  <c r="C32" i="83"/>
  <c r="C26" i="83"/>
  <c r="C42" i="83"/>
  <c r="C46" i="83"/>
  <c r="C41" i="83"/>
  <c r="C35" i="83"/>
  <c r="C30" i="83"/>
  <c r="C25" i="83"/>
  <c r="C45" i="83"/>
  <c r="C39" i="83"/>
  <c r="C34" i="83"/>
  <c r="C29" i="83"/>
  <c r="C23" i="83"/>
  <c r="C44" i="83"/>
  <c r="C38" i="83"/>
  <c r="C33" i="83"/>
  <c r="C28" i="83"/>
  <c r="E38" i="83"/>
  <c r="E40" i="83"/>
  <c r="E31" i="83"/>
  <c r="E24" i="83"/>
  <c r="C43" i="83"/>
  <c r="C40" i="83"/>
  <c r="C37" i="83"/>
  <c r="E33" i="83"/>
  <c r="C31" i="83"/>
  <c r="C27" i="83"/>
  <c r="C24" i="83"/>
  <c r="E45" i="83"/>
  <c r="E43" i="83"/>
  <c r="E36" i="83"/>
  <c r="F36" i="83" s="1"/>
  <c r="E34" i="83"/>
  <c r="E46" i="83"/>
  <c r="E41" i="83"/>
  <c r="F41" i="83" s="1"/>
  <c r="E39" i="83"/>
  <c r="E32" i="83"/>
  <c r="E30" i="83"/>
  <c r="E25" i="83"/>
  <c r="E23" i="83"/>
  <c r="E44" i="83"/>
  <c r="E42" i="83"/>
  <c r="E37" i="83"/>
  <c r="E35" i="83"/>
  <c r="E28" i="83"/>
  <c r="E26" i="83"/>
  <c r="E29" i="83"/>
  <c r="E27" i="83"/>
  <c r="F83" i="85"/>
  <c r="F92" i="85"/>
  <c r="D58" i="85"/>
  <c r="F58" i="85" s="1"/>
  <c r="H58" i="85" s="1"/>
  <c r="D62" i="85"/>
  <c r="F62" i="85" s="1"/>
  <c r="H62" i="85" s="1"/>
  <c r="D66" i="85"/>
  <c r="F66" i="85" s="1"/>
  <c r="H66" i="85" s="1"/>
  <c r="D70" i="85"/>
  <c r="F70" i="85" s="1"/>
  <c r="H70" i="85" s="1"/>
  <c r="D74" i="85"/>
  <c r="F74" i="85" s="1"/>
  <c r="H74" i="85" s="1"/>
  <c r="D78" i="85"/>
  <c r="F78" i="85" s="1"/>
  <c r="H78" i="85" s="1"/>
  <c r="D77" i="85"/>
  <c r="F77" i="85" s="1"/>
  <c r="H77" i="85" s="1"/>
  <c r="D59" i="85"/>
  <c r="F59" i="85" s="1"/>
  <c r="H59" i="85" s="1"/>
  <c r="D63" i="85"/>
  <c r="F63" i="85" s="1"/>
  <c r="H63" i="85" s="1"/>
  <c r="D67" i="85"/>
  <c r="F67" i="85" s="1"/>
  <c r="H67" i="85" s="1"/>
  <c r="D71" i="85"/>
  <c r="F71" i="85" s="1"/>
  <c r="H71" i="85" s="1"/>
  <c r="D75" i="85"/>
  <c r="F75" i="85" s="1"/>
  <c r="H75" i="85" s="1"/>
  <c r="D79" i="85"/>
  <c r="F79" i="85" s="1"/>
  <c r="H79" i="85" s="1"/>
  <c r="D61" i="85"/>
  <c r="F61" i="85" s="1"/>
  <c r="H61" i="85" s="1"/>
  <c r="D69" i="85"/>
  <c r="F69" i="85" s="1"/>
  <c r="H69" i="85" s="1"/>
  <c r="D73" i="85"/>
  <c r="F73" i="85" s="1"/>
  <c r="H73" i="85" s="1"/>
  <c r="D57" i="85"/>
  <c r="F57" i="85" s="1"/>
  <c r="H57" i="85" s="1"/>
  <c r="D60" i="85"/>
  <c r="F60" i="85" s="1"/>
  <c r="H60" i="85" s="1"/>
  <c r="D64" i="85"/>
  <c r="F64" i="85" s="1"/>
  <c r="H64" i="85" s="1"/>
  <c r="D68" i="85"/>
  <c r="F68" i="85" s="1"/>
  <c r="H68" i="85" s="1"/>
  <c r="D72" i="85"/>
  <c r="F72" i="85" s="1"/>
  <c r="H72" i="85" s="1"/>
  <c r="D76" i="85"/>
  <c r="F76" i="85" s="1"/>
  <c r="H76" i="85" s="1"/>
  <c r="D80" i="85"/>
  <c r="F80" i="85" s="1"/>
  <c r="H80" i="85" s="1"/>
  <c r="D65" i="85"/>
  <c r="F65" i="85" s="1"/>
  <c r="H65" i="85" s="1"/>
  <c r="F45" i="83" l="1"/>
  <c r="F29" i="83"/>
  <c r="F37" i="83"/>
  <c r="F25" i="83"/>
  <c r="F31" i="83"/>
  <c r="F42" i="83"/>
  <c r="F46" i="83"/>
  <c r="F33" i="83"/>
  <c r="F24" i="83"/>
  <c r="F26" i="83"/>
  <c r="F32" i="83"/>
  <c r="F35" i="83"/>
  <c r="F23" i="83"/>
  <c r="F39" i="83"/>
  <c r="F38" i="83"/>
  <c r="F30" i="83"/>
  <c r="F28" i="83"/>
  <c r="F44" i="83"/>
  <c r="F34" i="83"/>
  <c r="F43" i="83"/>
  <c r="F27" i="83"/>
  <c r="F40" i="83"/>
  <c r="F85" i="85"/>
  <c r="F86" i="85" s="1"/>
  <c r="F172" i="74"/>
  <c r="F94" i="85" l="1"/>
  <c r="D86" i="85"/>
  <c r="L113" i="74"/>
  <c r="L102" i="74"/>
  <c r="L91" i="74"/>
  <c r="L80" i="74"/>
  <c r="L67" i="74"/>
  <c r="L56" i="74"/>
  <c r="L45" i="74"/>
  <c r="L34" i="74"/>
  <c r="C23" i="73"/>
  <c r="D23" i="73" s="1"/>
  <c r="F171" i="74" l="1"/>
  <c r="R111" i="44"/>
  <c r="N111" i="44"/>
  <c r="F80" i="69" l="1"/>
  <c r="L17" i="38" l="1"/>
  <c r="D6" i="77" l="1"/>
  <c r="D6" i="79" s="1"/>
  <c r="D6" i="67"/>
  <c r="D6" i="69" s="1"/>
  <c r="H6" i="73"/>
  <c r="F6" i="74" s="1"/>
  <c r="C1" i="56" l="1"/>
  <c r="C1" i="37"/>
  <c r="C1" i="36"/>
  <c r="C1" i="35"/>
  <c r="C1" i="34"/>
  <c r="C1" i="33"/>
  <c r="C1" i="10"/>
  <c r="A61" i="76" l="1"/>
  <c r="A70" i="66"/>
  <c r="A69" i="71"/>
  <c r="A95" i="73" s="1"/>
  <c r="F11" i="79" l="1"/>
  <c r="E16" i="79" s="1"/>
  <c r="F16" i="79" s="1"/>
  <c r="F9" i="79"/>
  <c r="F14" i="79" s="1"/>
  <c r="F6" i="79"/>
  <c r="A24" i="77"/>
  <c r="A19" i="79" s="1"/>
  <c r="B6" i="77"/>
  <c r="B6" i="79" s="1"/>
  <c r="C4" i="77"/>
  <c r="F2" i="79" s="1"/>
  <c r="C2" i="77"/>
  <c r="B2" i="79" s="1"/>
  <c r="B1" i="77"/>
  <c r="C1" i="79" s="1"/>
  <c r="F18" i="79" l="1"/>
  <c r="K125" i="74"/>
  <c r="E131" i="74" s="1"/>
  <c r="K26" i="74"/>
  <c r="E53" i="74" s="1"/>
  <c r="J9" i="74"/>
  <c r="C153" i="74" s="1"/>
  <c r="J8" i="74"/>
  <c r="J6" i="74"/>
  <c r="A179" i="74"/>
  <c r="G71" i="73"/>
  <c r="H71" i="73" s="1"/>
  <c r="E71" i="73"/>
  <c r="F71" i="73" s="1"/>
  <c r="C71" i="73"/>
  <c r="D71" i="73" s="1"/>
  <c r="G70" i="73"/>
  <c r="H70" i="73" s="1"/>
  <c r="E70" i="73"/>
  <c r="F70" i="73" s="1"/>
  <c r="C70" i="73"/>
  <c r="D70" i="73" s="1"/>
  <c r="G69" i="73"/>
  <c r="H69" i="73" s="1"/>
  <c r="E69" i="73"/>
  <c r="F69" i="73" s="1"/>
  <c r="C69" i="73"/>
  <c r="D69" i="73" s="1"/>
  <c r="G68" i="73"/>
  <c r="H68" i="73" s="1"/>
  <c r="E68" i="73"/>
  <c r="F68" i="73" s="1"/>
  <c r="C68" i="73"/>
  <c r="D68" i="73" s="1"/>
  <c r="G67" i="73"/>
  <c r="H67" i="73" s="1"/>
  <c r="E67" i="73"/>
  <c r="F67" i="73" s="1"/>
  <c r="C67" i="73"/>
  <c r="D67" i="73" s="1"/>
  <c r="G62" i="73"/>
  <c r="H62" i="73" s="1"/>
  <c r="E62" i="73"/>
  <c r="F62" i="73" s="1"/>
  <c r="C62" i="73"/>
  <c r="D62" i="73" s="1"/>
  <c r="G61" i="73"/>
  <c r="H61" i="73" s="1"/>
  <c r="E61" i="73"/>
  <c r="F61" i="73" s="1"/>
  <c r="C61" i="73"/>
  <c r="D61" i="73" s="1"/>
  <c r="G60" i="73"/>
  <c r="H60" i="73" s="1"/>
  <c r="E60" i="73"/>
  <c r="F60" i="73" s="1"/>
  <c r="C60" i="73"/>
  <c r="D60" i="73" s="1"/>
  <c r="G59" i="73"/>
  <c r="H59" i="73" s="1"/>
  <c r="E59" i="73"/>
  <c r="F59" i="73" s="1"/>
  <c r="C59" i="73"/>
  <c r="D59" i="73" s="1"/>
  <c r="G58" i="73"/>
  <c r="H58" i="73" s="1"/>
  <c r="E58" i="73"/>
  <c r="F58" i="73" s="1"/>
  <c r="C58" i="73"/>
  <c r="D58" i="73" s="1"/>
  <c r="C53" i="73"/>
  <c r="I46" i="73"/>
  <c r="J46" i="73" s="1"/>
  <c r="G46" i="73"/>
  <c r="H46" i="73" s="1"/>
  <c r="E46" i="73"/>
  <c r="F46" i="73" s="1"/>
  <c r="C46" i="73"/>
  <c r="D46" i="73" s="1"/>
  <c r="I45" i="73"/>
  <c r="J45" i="73" s="1"/>
  <c r="G45" i="73"/>
  <c r="H45" i="73" s="1"/>
  <c r="E45" i="73"/>
  <c r="F45" i="73" s="1"/>
  <c r="C45" i="73"/>
  <c r="D45" i="73" s="1"/>
  <c r="I44" i="73"/>
  <c r="J44" i="73" s="1"/>
  <c r="G44" i="73"/>
  <c r="H44" i="73" s="1"/>
  <c r="E44" i="73"/>
  <c r="F44" i="73" s="1"/>
  <c r="C44" i="73"/>
  <c r="D44" i="73" s="1"/>
  <c r="I43" i="73"/>
  <c r="J43" i="73" s="1"/>
  <c r="G43" i="73"/>
  <c r="H43" i="73" s="1"/>
  <c r="E43" i="73"/>
  <c r="F43" i="73" s="1"/>
  <c r="C43" i="73"/>
  <c r="D43" i="73" s="1"/>
  <c r="I42" i="73"/>
  <c r="J42" i="73" s="1"/>
  <c r="G42" i="73"/>
  <c r="H42" i="73" s="1"/>
  <c r="E42" i="73"/>
  <c r="F42" i="73" s="1"/>
  <c r="C42" i="73"/>
  <c r="D42" i="73" s="1"/>
  <c r="I41" i="73"/>
  <c r="J41" i="73" s="1"/>
  <c r="G41" i="73"/>
  <c r="H41" i="73" s="1"/>
  <c r="E41" i="73"/>
  <c r="F41" i="73" s="1"/>
  <c r="C41" i="73"/>
  <c r="D41" i="73" s="1"/>
  <c r="I40" i="73"/>
  <c r="J40" i="73" s="1"/>
  <c r="G40" i="73"/>
  <c r="H40" i="73" s="1"/>
  <c r="E40" i="73"/>
  <c r="F40" i="73" s="1"/>
  <c r="C40" i="73"/>
  <c r="D40" i="73" s="1"/>
  <c r="I39" i="73"/>
  <c r="J39" i="73" s="1"/>
  <c r="G39" i="73"/>
  <c r="H39" i="73" s="1"/>
  <c r="E39" i="73"/>
  <c r="F39" i="73" s="1"/>
  <c r="C39" i="73"/>
  <c r="D39" i="73" s="1"/>
  <c r="I38" i="73"/>
  <c r="J38" i="73" s="1"/>
  <c r="G38" i="73"/>
  <c r="H38" i="73" s="1"/>
  <c r="E38" i="73"/>
  <c r="F38" i="73" s="1"/>
  <c r="C38" i="73"/>
  <c r="D38" i="73" s="1"/>
  <c r="E37" i="73"/>
  <c r="F37" i="73" s="1"/>
  <c r="C37" i="73"/>
  <c r="D37" i="73" s="1"/>
  <c r="I32" i="73"/>
  <c r="J32" i="73" s="1"/>
  <c r="G32" i="73"/>
  <c r="H32" i="73" s="1"/>
  <c r="E32" i="73"/>
  <c r="F32" i="73" s="1"/>
  <c r="C32" i="73"/>
  <c r="D32" i="73" s="1"/>
  <c r="I31" i="73"/>
  <c r="J31" i="73" s="1"/>
  <c r="G31" i="73"/>
  <c r="H31" i="73" s="1"/>
  <c r="E31" i="73"/>
  <c r="F31" i="73" s="1"/>
  <c r="C31" i="73"/>
  <c r="D31" i="73" s="1"/>
  <c r="I30" i="73"/>
  <c r="J30" i="73" s="1"/>
  <c r="G30" i="73"/>
  <c r="H30" i="73" s="1"/>
  <c r="E30" i="73"/>
  <c r="F30" i="73" s="1"/>
  <c r="C30" i="73"/>
  <c r="D30" i="73" s="1"/>
  <c r="I29" i="73"/>
  <c r="J29" i="73" s="1"/>
  <c r="G29" i="73"/>
  <c r="H29" i="73" s="1"/>
  <c r="E29" i="73"/>
  <c r="F29" i="73" s="1"/>
  <c r="C29" i="73"/>
  <c r="D29" i="73" s="1"/>
  <c r="I28" i="73"/>
  <c r="J28" i="73" s="1"/>
  <c r="G28" i="73"/>
  <c r="H28" i="73" s="1"/>
  <c r="E28" i="73"/>
  <c r="F28" i="73" s="1"/>
  <c r="C28" i="73"/>
  <c r="D28" i="73" s="1"/>
  <c r="I27" i="73"/>
  <c r="J27" i="73" s="1"/>
  <c r="G27" i="73"/>
  <c r="H27" i="73" s="1"/>
  <c r="E27" i="73"/>
  <c r="F27" i="73" s="1"/>
  <c r="C27" i="73"/>
  <c r="D27" i="73" s="1"/>
  <c r="I26" i="73"/>
  <c r="J26" i="73" s="1"/>
  <c r="G26" i="73"/>
  <c r="H26" i="73" s="1"/>
  <c r="E26" i="73"/>
  <c r="F26" i="73" s="1"/>
  <c r="C26" i="73"/>
  <c r="D26" i="73" s="1"/>
  <c r="I25" i="73"/>
  <c r="J25" i="73" s="1"/>
  <c r="G25" i="73"/>
  <c r="H25" i="73" s="1"/>
  <c r="E25" i="73"/>
  <c r="F25" i="73" s="1"/>
  <c r="C25" i="73"/>
  <c r="D25" i="73" s="1"/>
  <c r="I24" i="73"/>
  <c r="J24" i="73" s="1"/>
  <c r="G24" i="73"/>
  <c r="H24" i="73" s="1"/>
  <c r="E24" i="73"/>
  <c r="F24" i="73" s="1"/>
  <c r="C24" i="73"/>
  <c r="D24" i="73" s="1"/>
  <c r="I23" i="73"/>
  <c r="J23" i="73" s="1"/>
  <c r="G23" i="73"/>
  <c r="H23" i="73" s="1"/>
  <c r="E23" i="73"/>
  <c r="F23" i="73" s="1"/>
  <c r="D6" i="73"/>
  <c r="C6" i="74" s="1"/>
  <c r="F4" i="73"/>
  <c r="J2" i="74" s="1"/>
  <c r="F2" i="73"/>
  <c r="D2" i="74" s="1"/>
  <c r="C31" i="74" l="1"/>
  <c r="D31" i="74" s="1"/>
  <c r="C141" i="74"/>
  <c r="D141" i="74" s="1"/>
  <c r="C39" i="74"/>
  <c r="D39" i="74" s="1"/>
  <c r="C106" i="74"/>
  <c r="D106" i="74" s="1"/>
  <c r="C89" i="74"/>
  <c r="D89" i="74" s="1"/>
  <c r="C44" i="74"/>
  <c r="D44" i="74" s="1"/>
  <c r="C57" i="74"/>
  <c r="D57" i="74" s="1"/>
  <c r="H57" i="74" s="1"/>
  <c r="K57" i="74" s="1"/>
  <c r="C68" i="74"/>
  <c r="D68" i="74" s="1"/>
  <c r="C35" i="74"/>
  <c r="D35" i="74" s="1"/>
  <c r="C59" i="74"/>
  <c r="D59" i="74" s="1"/>
  <c r="H59" i="74" s="1"/>
  <c r="K59" i="74" s="1"/>
  <c r="C70" i="74"/>
  <c r="D70" i="74" s="1"/>
  <c r="C115" i="74"/>
  <c r="D115" i="74" s="1"/>
  <c r="C37" i="74"/>
  <c r="D37" i="74" s="1"/>
  <c r="C53" i="74"/>
  <c r="D53" i="74" s="1"/>
  <c r="H53" i="74" s="1"/>
  <c r="K53" i="74" s="1"/>
  <c r="C61" i="74"/>
  <c r="D61" i="74" s="1"/>
  <c r="H61" i="74" s="1"/>
  <c r="K61" i="74" s="1"/>
  <c r="C72" i="74"/>
  <c r="D72" i="74" s="1"/>
  <c r="C38" i="74"/>
  <c r="D38" i="74" s="1"/>
  <c r="C45" i="74"/>
  <c r="D45" i="74" s="1"/>
  <c r="C60" i="74"/>
  <c r="D60" i="74" s="1"/>
  <c r="H60" i="74" s="1"/>
  <c r="K60" i="74" s="1"/>
  <c r="C69" i="74"/>
  <c r="D69" i="74" s="1"/>
  <c r="C105" i="74"/>
  <c r="D105" i="74" s="1"/>
  <c r="C114" i="74"/>
  <c r="D114" i="74" s="1"/>
  <c r="C118" i="74"/>
  <c r="D118" i="74" s="1"/>
  <c r="C140" i="74"/>
  <c r="D140" i="74" s="1"/>
  <c r="C167" i="74"/>
  <c r="D167" i="74" s="1"/>
  <c r="C168" i="74"/>
  <c r="D168" i="74" s="1"/>
  <c r="C36" i="74"/>
  <c r="D36" i="74" s="1"/>
  <c r="C43" i="74"/>
  <c r="D43" i="74" s="1"/>
  <c r="C51" i="74"/>
  <c r="D51" i="74" s="1"/>
  <c r="C58" i="74"/>
  <c r="D58" i="74" s="1"/>
  <c r="H58" i="74" s="1"/>
  <c r="K58" i="74" s="1"/>
  <c r="C71" i="74"/>
  <c r="D71" i="74" s="1"/>
  <c r="C90" i="74"/>
  <c r="D90" i="74" s="1"/>
  <c r="C103" i="74"/>
  <c r="D103" i="74" s="1"/>
  <c r="C107" i="74"/>
  <c r="D107" i="74" s="1"/>
  <c r="C116" i="74"/>
  <c r="D116" i="74" s="1"/>
  <c r="C138" i="74"/>
  <c r="D138" i="74" s="1"/>
  <c r="C143" i="74"/>
  <c r="D143" i="74" s="1"/>
  <c r="C169" i="74"/>
  <c r="D169" i="74" s="1"/>
  <c r="C91" i="74"/>
  <c r="D91" i="74" s="1"/>
  <c r="C104" i="74"/>
  <c r="D104" i="74" s="1"/>
  <c r="C117" i="74"/>
  <c r="D117" i="74" s="1"/>
  <c r="C139" i="74"/>
  <c r="D139" i="74" s="1"/>
  <c r="C166" i="74"/>
  <c r="D166" i="74" s="1"/>
  <c r="E159" i="74"/>
  <c r="E31" i="74"/>
  <c r="D153" i="74"/>
  <c r="E110" i="74"/>
  <c r="E88" i="74"/>
  <c r="E99" i="74"/>
  <c r="E77" i="74"/>
  <c r="C40" i="74"/>
  <c r="D40" i="74" s="1"/>
  <c r="C42" i="74"/>
  <c r="D42" i="74" s="1"/>
  <c r="C54" i="74"/>
  <c r="D54" i="74" s="1"/>
  <c r="H54" i="74" s="1"/>
  <c r="K54" i="74" s="1"/>
  <c r="C55" i="74"/>
  <c r="D55" i="74" s="1"/>
  <c r="H55" i="74" s="1"/>
  <c r="K55" i="74" s="1"/>
  <c r="C56" i="74"/>
  <c r="D56" i="74" s="1"/>
  <c r="H56" i="74" s="1"/>
  <c r="K56" i="74" s="1"/>
  <c r="C77" i="74"/>
  <c r="D77" i="74" s="1"/>
  <c r="C86" i="74"/>
  <c r="D86" i="74" s="1"/>
  <c r="C100" i="74"/>
  <c r="D100" i="74" s="1"/>
  <c r="C102" i="74"/>
  <c r="D102" i="74" s="1"/>
  <c r="E143" i="74"/>
  <c r="E153" i="74"/>
  <c r="E137" i="74"/>
  <c r="C144" i="74"/>
  <c r="D144" i="74" s="1"/>
  <c r="C146" i="74"/>
  <c r="D146" i="74" s="1"/>
  <c r="A50" i="73"/>
  <c r="C159" i="74"/>
  <c r="D159" i="74" s="1"/>
  <c r="C157" i="74"/>
  <c r="D157" i="74" s="1"/>
  <c r="C156" i="74"/>
  <c r="D156" i="74" s="1"/>
  <c r="C155" i="74"/>
  <c r="D155" i="74" s="1"/>
  <c r="C154" i="74"/>
  <c r="D154" i="74" s="1"/>
  <c r="C131" i="74"/>
  <c r="D131" i="74" s="1"/>
  <c r="H131" i="74" s="1"/>
  <c r="K131" i="74" s="1"/>
  <c r="C108" i="74"/>
  <c r="D108" i="74" s="1"/>
  <c r="C96" i="74"/>
  <c r="D96" i="74" s="1"/>
  <c r="C95" i="74"/>
  <c r="D95" i="74" s="1"/>
  <c r="C94" i="74"/>
  <c r="D94" i="74" s="1"/>
  <c r="C93" i="74"/>
  <c r="D93" i="74" s="1"/>
  <c r="H93" i="74" s="1"/>
  <c r="K93" i="74" s="1"/>
  <c r="C92" i="74"/>
  <c r="D92" i="74" s="1"/>
  <c r="C80" i="74"/>
  <c r="D80" i="74" s="1"/>
  <c r="H80" i="74" s="1"/>
  <c r="K80" i="74" s="1"/>
  <c r="C79" i="74"/>
  <c r="D79" i="74" s="1"/>
  <c r="C78" i="74"/>
  <c r="D78" i="74" s="1"/>
  <c r="C64" i="74"/>
  <c r="D64" i="74" s="1"/>
  <c r="C165" i="74"/>
  <c r="D165" i="74" s="1"/>
  <c r="C163" i="74"/>
  <c r="D163" i="74" s="1"/>
  <c r="C162" i="74"/>
  <c r="D162" i="74" s="1"/>
  <c r="C161" i="74"/>
  <c r="D161" i="74" s="1"/>
  <c r="C160" i="74"/>
  <c r="D160" i="74" s="1"/>
  <c r="C137" i="74"/>
  <c r="D137" i="74" s="1"/>
  <c r="C135" i="74"/>
  <c r="D135" i="74" s="1"/>
  <c r="H135" i="74" s="1"/>
  <c r="K135" i="74" s="1"/>
  <c r="C134" i="74"/>
  <c r="D134" i="74" s="1"/>
  <c r="H134" i="74" s="1"/>
  <c r="K134" i="74" s="1"/>
  <c r="C133" i="74"/>
  <c r="D133" i="74" s="1"/>
  <c r="H133" i="74" s="1"/>
  <c r="K133" i="74" s="1"/>
  <c r="C132" i="74"/>
  <c r="D132" i="74" s="1"/>
  <c r="H132" i="74" s="1"/>
  <c r="K132" i="74" s="1"/>
  <c r="C113" i="74"/>
  <c r="D113" i="74" s="1"/>
  <c r="C112" i="74"/>
  <c r="D112" i="74" s="1"/>
  <c r="C111" i="74"/>
  <c r="D111" i="74" s="1"/>
  <c r="C97" i="74"/>
  <c r="D97" i="74" s="1"/>
  <c r="C85" i="74"/>
  <c r="D85" i="74" s="1"/>
  <c r="C84" i="74"/>
  <c r="D84" i="74" s="1"/>
  <c r="C83" i="74"/>
  <c r="D83" i="74" s="1"/>
  <c r="H83" i="74" s="1"/>
  <c r="K83" i="74" s="1"/>
  <c r="C82" i="74"/>
  <c r="D82" i="74" s="1"/>
  <c r="C81" i="74"/>
  <c r="D81" i="74" s="1"/>
  <c r="C67" i="74"/>
  <c r="D67" i="74" s="1"/>
  <c r="C66" i="74"/>
  <c r="D66" i="74" s="1"/>
  <c r="C65" i="74"/>
  <c r="D65" i="74" s="1"/>
  <c r="C32" i="74"/>
  <c r="D32" i="74" s="1"/>
  <c r="C33" i="74"/>
  <c r="D33" i="74" s="1"/>
  <c r="C34" i="74"/>
  <c r="D34" i="74" s="1"/>
  <c r="E42" i="74"/>
  <c r="C46" i="74"/>
  <c r="D46" i="74" s="1"/>
  <c r="C47" i="74"/>
  <c r="D47" i="74" s="1"/>
  <c r="C48" i="74"/>
  <c r="D48" i="74" s="1"/>
  <c r="C49" i="74"/>
  <c r="D49" i="74" s="1"/>
  <c r="C50" i="74"/>
  <c r="D50" i="74" s="1"/>
  <c r="C62" i="74"/>
  <c r="D62" i="74" s="1"/>
  <c r="H62" i="74" s="1"/>
  <c r="K62" i="74" s="1"/>
  <c r="E64" i="74"/>
  <c r="C73" i="74"/>
  <c r="D73" i="74" s="1"/>
  <c r="C88" i="74"/>
  <c r="D88" i="74" s="1"/>
  <c r="C101" i="74"/>
  <c r="D101" i="74" s="1"/>
  <c r="C119" i="74"/>
  <c r="D119" i="74" s="1"/>
  <c r="C145" i="74"/>
  <c r="D145" i="74" s="1"/>
  <c r="C147" i="74"/>
  <c r="D147" i="74" s="1"/>
  <c r="H147" i="74" s="1"/>
  <c r="K147" i="74" s="1"/>
  <c r="E165" i="74"/>
  <c r="D74" i="69"/>
  <c r="D73" i="69"/>
  <c r="E34" i="69"/>
  <c r="E52" i="69" s="1"/>
  <c r="F9" i="69"/>
  <c r="D69" i="69" s="1"/>
  <c r="F6" i="69"/>
  <c r="A84" i="67"/>
  <c r="A83" i="69" s="1"/>
  <c r="D38" i="67"/>
  <c r="D33" i="67"/>
  <c r="D32" i="67"/>
  <c r="D31" i="67"/>
  <c r="D30" i="67"/>
  <c r="D29" i="67"/>
  <c r="D28" i="67"/>
  <c r="D27" i="67"/>
  <c r="D26" i="67"/>
  <c r="D25" i="67"/>
  <c r="D24" i="67"/>
  <c r="D23" i="67"/>
  <c r="D22" i="67"/>
  <c r="D21" i="67"/>
  <c r="B6" i="67"/>
  <c r="B6" i="69" s="1"/>
  <c r="C4" i="67"/>
  <c r="F2" i="69" s="1"/>
  <c r="C2" i="67"/>
  <c r="B2" i="69" s="1"/>
  <c r="H146" i="74" l="1"/>
  <c r="K146" i="74" s="1"/>
  <c r="H88" i="74"/>
  <c r="K88" i="74" s="1"/>
  <c r="H101" i="74"/>
  <c r="K101" i="74" s="1"/>
  <c r="H155" i="74"/>
  <c r="K155" i="74" s="1"/>
  <c r="H31" i="74"/>
  <c r="K31" i="74" s="1"/>
  <c r="H49" i="74"/>
  <c r="K49" i="74" s="1"/>
  <c r="H34" i="74"/>
  <c r="K34" i="74" s="1"/>
  <c r="H32" i="74"/>
  <c r="K32" i="74" s="1"/>
  <c r="H39" i="74"/>
  <c r="K39" i="74" s="1"/>
  <c r="H112" i="74"/>
  <c r="K112" i="74" s="1"/>
  <c r="H50" i="74"/>
  <c r="K50" i="74" s="1"/>
  <c r="H46" i="74"/>
  <c r="K46" i="74" s="1"/>
  <c r="H81" i="74"/>
  <c r="K81" i="74" s="1"/>
  <c r="H78" i="74"/>
  <c r="K78" i="74" s="1"/>
  <c r="H161" i="74"/>
  <c r="K161" i="74" s="1"/>
  <c r="H162" i="74"/>
  <c r="K162" i="74" s="1"/>
  <c r="H163" i="74"/>
  <c r="K163" i="74" s="1"/>
  <c r="H160" i="74"/>
  <c r="K160" i="74" s="1"/>
  <c r="H37" i="74"/>
  <c r="K37" i="74" s="1"/>
  <c r="H35" i="74"/>
  <c r="K35" i="74" s="1"/>
  <c r="D54" i="69"/>
  <c r="F54" i="69" s="1"/>
  <c r="H54" i="69" s="1"/>
  <c r="D59" i="69"/>
  <c r="F59" i="69" s="1"/>
  <c r="H59" i="69" s="1"/>
  <c r="D64" i="69"/>
  <c r="F64" i="69" s="1"/>
  <c r="D55" i="69"/>
  <c r="F55" i="69" s="1"/>
  <c r="H55" i="69" s="1"/>
  <c r="D60" i="69"/>
  <c r="F60" i="69" s="1"/>
  <c r="H60" i="69" s="1"/>
  <c r="D56" i="69"/>
  <c r="F56" i="69" s="1"/>
  <c r="H56" i="69" s="1"/>
  <c r="D62" i="69"/>
  <c r="F62" i="69" s="1"/>
  <c r="H62" i="69" s="1"/>
  <c r="D58" i="69"/>
  <c r="F58" i="69" s="1"/>
  <c r="H58" i="69" s="1"/>
  <c r="D63" i="69"/>
  <c r="F63" i="69" s="1"/>
  <c r="H63" i="69" s="1"/>
  <c r="E69" i="69"/>
  <c r="F69" i="69" s="1"/>
  <c r="H69" i="69" s="1"/>
  <c r="H111" i="74"/>
  <c r="K111" i="74" s="1"/>
  <c r="H159" i="74"/>
  <c r="K159" i="74" s="1"/>
  <c r="H40" i="74"/>
  <c r="K40" i="74" s="1"/>
  <c r="H38" i="74"/>
  <c r="K38" i="74" s="1"/>
  <c r="H33" i="74"/>
  <c r="K33" i="74" s="1"/>
  <c r="H36" i="74"/>
  <c r="K36" i="74" s="1"/>
  <c r="H157" i="74"/>
  <c r="K157" i="74" s="1"/>
  <c r="H102" i="74"/>
  <c r="K102" i="74" s="1"/>
  <c r="H108" i="74"/>
  <c r="K108" i="74" s="1"/>
  <c r="H156" i="74"/>
  <c r="K156" i="74" s="1"/>
  <c r="H165" i="74"/>
  <c r="K165" i="74" s="1"/>
  <c r="H95" i="74"/>
  <c r="K95" i="74" s="1"/>
  <c r="H154" i="74"/>
  <c r="K154" i="74" s="1"/>
  <c r="H100" i="74"/>
  <c r="K100" i="74" s="1"/>
  <c r="H66" i="74"/>
  <c r="K66" i="74" s="1"/>
  <c r="H68" i="74"/>
  <c r="K68" i="74" s="1"/>
  <c r="H47" i="74"/>
  <c r="K47" i="74" s="1"/>
  <c r="H67" i="74"/>
  <c r="K67" i="74" s="1"/>
  <c r="H84" i="74"/>
  <c r="K84" i="74" s="1"/>
  <c r="H64" i="74"/>
  <c r="K64" i="74" s="1"/>
  <c r="H92" i="74"/>
  <c r="K92" i="74" s="1"/>
  <c r="H96" i="74"/>
  <c r="K96" i="74" s="1"/>
  <c r="H86" i="74"/>
  <c r="K86" i="74" s="1"/>
  <c r="H69" i="74"/>
  <c r="K69" i="74" s="1"/>
  <c r="H91" i="74"/>
  <c r="K91" i="74" s="1"/>
  <c r="H77" i="74"/>
  <c r="K77" i="74" s="1"/>
  <c r="H72" i="74"/>
  <c r="K72" i="74" s="1"/>
  <c r="H145" i="74"/>
  <c r="K145" i="74" s="1"/>
  <c r="H73" i="74"/>
  <c r="K73" i="74" s="1"/>
  <c r="H65" i="74"/>
  <c r="K65" i="74" s="1"/>
  <c r="H82" i="74"/>
  <c r="K82" i="74" s="1"/>
  <c r="H97" i="74"/>
  <c r="K97" i="74" s="1"/>
  <c r="H137" i="74"/>
  <c r="K137" i="74" s="1"/>
  <c r="H79" i="74"/>
  <c r="K79" i="74" s="1"/>
  <c r="H94" i="74"/>
  <c r="K94" i="74" s="1"/>
  <c r="H144" i="74"/>
  <c r="K144" i="74" s="1"/>
  <c r="H113" i="74"/>
  <c r="K113" i="74" s="1"/>
  <c r="H139" i="74"/>
  <c r="K139" i="74" s="1"/>
  <c r="H85" i="74"/>
  <c r="K85" i="74" s="1"/>
  <c r="H140" i="74"/>
  <c r="K140" i="74" s="1"/>
  <c r="H89" i="74"/>
  <c r="K89" i="74" s="1"/>
  <c r="H106" i="74"/>
  <c r="K106" i="74" s="1"/>
  <c r="H42" i="74"/>
  <c r="K42" i="74" s="1"/>
  <c r="H114" i="74"/>
  <c r="K114" i="74" s="1"/>
  <c r="H141" i="74"/>
  <c r="K141" i="74" s="1"/>
  <c r="H43" i="74"/>
  <c r="K43" i="74" s="1"/>
  <c r="H115" i="74"/>
  <c r="K115" i="74" s="1"/>
  <c r="H143" i="74"/>
  <c r="K143" i="74" s="1"/>
  <c r="H103" i="74"/>
  <c r="K103" i="74" s="1"/>
  <c r="H107" i="74"/>
  <c r="K107" i="74" s="1"/>
  <c r="H48" i="74"/>
  <c r="K48" i="74" s="1"/>
  <c r="H51" i="74"/>
  <c r="K51" i="74" s="1"/>
  <c r="H116" i="74"/>
  <c r="K116" i="74" s="1"/>
  <c r="H166" i="74"/>
  <c r="K166" i="74" s="1"/>
  <c r="H44" i="74"/>
  <c r="K44" i="74" s="1"/>
  <c r="H117" i="74"/>
  <c r="K117" i="74" s="1"/>
  <c r="H167" i="74"/>
  <c r="K167" i="74" s="1"/>
  <c r="H104" i="74"/>
  <c r="K104" i="74" s="1"/>
  <c r="H119" i="74"/>
  <c r="K119" i="74" s="1"/>
  <c r="L61" i="74"/>
  <c r="H70" i="74"/>
  <c r="K70" i="74" s="1"/>
  <c r="H118" i="74"/>
  <c r="K118" i="74" s="1"/>
  <c r="H168" i="74"/>
  <c r="K168" i="74" s="1"/>
  <c r="H45" i="74"/>
  <c r="K45" i="74" s="1"/>
  <c r="H71" i="74"/>
  <c r="K71" i="74" s="1"/>
  <c r="H138" i="74"/>
  <c r="K138" i="74" s="1"/>
  <c r="H169" i="74"/>
  <c r="K169" i="74" s="1"/>
  <c r="H90" i="74"/>
  <c r="K90" i="74" s="1"/>
  <c r="H105" i="74"/>
  <c r="K105" i="74" s="1"/>
  <c r="H153" i="74"/>
  <c r="K153" i="74" s="1"/>
  <c r="F71" i="69"/>
  <c r="D52" i="69"/>
  <c r="F52" i="69" s="1"/>
  <c r="H52" i="69" s="1"/>
  <c r="D53" i="69"/>
  <c r="F53" i="69" s="1"/>
  <c r="H53" i="69" s="1"/>
  <c r="D57" i="69"/>
  <c r="F57" i="69" s="1"/>
  <c r="H57" i="69" s="1"/>
  <c r="D61" i="69"/>
  <c r="F61" i="69" s="1"/>
  <c r="H61" i="69" s="1"/>
  <c r="H64" i="69" l="1"/>
  <c r="F73" i="69" s="1"/>
  <c r="F74" i="69"/>
  <c r="I172" i="74"/>
  <c r="L39" i="74"/>
  <c r="L85" i="74"/>
  <c r="L96" i="74"/>
  <c r="L72" i="74"/>
  <c r="L118" i="74"/>
  <c r="L107" i="74"/>
  <c r="L50" i="74"/>
  <c r="F75" i="69" l="1"/>
  <c r="F82" i="69" s="1"/>
  <c r="I171" i="74"/>
  <c r="I177" i="74" s="1"/>
  <c r="A112" i="53" l="1"/>
  <c r="N102" i="53"/>
  <c r="N101" i="53"/>
  <c r="N100" i="53"/>
  <c r="N99" i="53"/>
  <c r="N98" i="53"/>
  <c r="N97" i="53"/>
  <c r="N96" i="53"/>
  <c r="N95" i="53"/>
  <c r="N94" i="53"/>
  <c r="N93" i="53"/>
  <c r="N92" i="53"/>
  <c r="N91" i="53"/>
  <c r="N90" i="53"/>
  <c r="N89" i="53"/>
  <c r="N88" i="53"/>
  <c r="N87" i="53"/>
  <c r="N86" i="53"/>
  <c r="N85" i="53"/>
  <c r="N84" i="53"/>
  <c r="N83" i="53"/>
  <c r="N82" i="53"/>
  <c r="N81" i="53"/>
  <c r="N80" i="53"/>
  <c r="N79" i="53"/>
  <c r="N78" i="53"/>
  <c r="N77" i="53"/>
  <c r="N76" i="53"/>
  <c r="N75" i="53"/>
  <c r="N74" i="53"/>
  <c r="N73" i="53"/>
  <c r="N72" i="53"/>
  <c r="N71" i="53"/>
  <c r="N70" i="53"/>
  <c r="N69" i="53"/>
  <c r="N68" i="53"/>
  <c r="N67" i="53"/>
  <c r="N66" i="53"/>
  <c r="N65" i="53"/>
  <c r="N64" i="53"/>
  <c r="N63" i="53"/>
  <c r="N62" i="53"/>
  <c r="N61" i="53"/>
  <c r="N60" i="53"/>
  <c r="N59" i="53"/>
  <c r="N58" i="53"/>
  <c r="N57" i="53"/>
  <c r="N56" i="53"/>
  <c r="N55" i="53"/>
  <c r="N54" i="53"/>
  <c r="N53" i="53"/>
  <c r="N52" i="53"/>
  <c r="N51" i="53"/>
  <c r="N50" i="53"/>
  <c r="N49" i="53"/>
  <c r="N48" i="53"/>
  <c r="N47" i="53"/>
  <c r="N46" i="53"/>
  <c r="N45" i="53"/>
  <c r="N44" i="53"/>
  <c r="N43" i="53"/>
  <c r="N42" i="53"/>
  <c r="N41" i="53"/>
  <c r="N40" i="53"/>
  <c r="N39" i="53"/>
  <c r="N38" i="53"/>
  <c r="N37" i="53"/>
  <c r="N36" i="53"/>
  <c r="N35" i="53"/>
  <c r="N34" i="53"/>
  <c r="N33" i="53"/>
  <c r="N32" i="53"/>
  <c r="N31" i="53"/>
  <c r="N30" i="53"/>
  <c r="N29" i="53"/>
  <c r="N28" i="53"/>
  <c r="N27" i="53"/>
  <c r="N26" i="53"/>
  <c r="N25" i="53"/>
  <c r="N24" i="53"/>
  <c r="N23" i="53"/>
  <c r="N22" i="53"/>
  <c r="N21" i="53"/>
  <c r="N20" i="53"/>
  <c r="N19" i="53"/>
  <c r="N18" i="53"/>
  <c r="N17" i="53"/>
  <c r="N16" i="53"/>
  <c r="N15" i="53"/>
  <c r="N14" i="53"/>
  <c r="N13" i="53"/>
  <c r="K5" i="53"/>
  <c r="H3" i="53"/>
  <c r="C3" i="53"/>
  <c r="H2" i="53"/>
  <c r="C2" i="53"/>
  <c r="L17" i="52"/>
  <c r="O85" i="53" l="1"/>
  <c r="O49" i="53"/>
  <c r="O31" i="53"/>
  <c r="O40" i="53"/>
  <c r="O76" i="53"/>
  <c r="O58" i="53"/>
  <c r="O94" i="53"/>
  <c r="O67" i="53"/>
  <c r="O22" i="53"/>
  <c r="M104" i="53"/>
  <c r="O13" i="53"/>
  <c r="O26" i="48" l="1"/>
  <c r="O23" i="48"/>
  <c r="O20" i="48"/>
  <c r="O14" i="48"/>
  <c r="N30" i="48" l="1"/>
  <c r="M24" i="47"/>
  <c r="M33" i="47"/>
  <c r="M42" i="47"/>
  <c r="M51" i="47"/>
  <c r="M60" i="47"/>
  <c r="M69" i="47"/>
  <c r="M78" i="47"/>
  <c r="M87" i="47"/>
  <c r="M96" i="47"/>
  <c r="G24" i="47"/>
  <c r="O24" i="47" s="1"/>
  <c r="G25" i="47"/>
  <c r="O25" i="47" s="1"/>
  <c r="G26" i="47"/>
  <c r="O26" i="47" s="1"/>
  <c r="G27" i="47"/>
  <c r="O27" i="47" s="1"/>
  <c r="G28" i="47"/>
  <c r="O28" i="47" s="1"/>
  <c r="G29" i="47"/>
  <c r="O29" i="47" s="1"/>
  <c r="G30" i="47"/>
  <c r="O30" i="47" s="1"/>
  <c r="G31" i="47"/>
  <c r="O31" i="47" s="1"/>
  <c r="G32" i="47"/>
  <c r="O32" i="47" s="1"/>
  <c r="G33" i="47"/>
  <c r="O33" i="47" s="1"/>
  <c r="G34" i="47"/>
  <c r="O34" i="47" s="1"/>
  <c r="G35" i="47"/>
  <c r="O35" i="47" s="1"/>
  <c r="G36" i="47"/>
  <c r="O36" i="47" s="1"/>
  <c r="G37" i="47"/>
  <c r="O37" i="47" s="1"/>
  <c r="G38" i="47"/>
  <c r="O38" i="47" s="1"/>
  <c r="G39" i="47"/>
  <c r="O39" i="47" s="1"/>
  <c r="G40" i="47"/>
  <c r="O40" i="47" s="1"/>
  <c r="G41" i="47"/>
  <c r="O41" i="47" s="1"/>
  <c r="G42" i="47"/>
  <c r="O42" i="47" s="1"/>
  <c r="G43" i="47"/>
  <c r="O43" i="47" s="1"/>
  <c r="G44" i="47"/>
  <c r="O44" i="47" s="1"/>
  <c r="G45" i="47"/>
  <c r="O45" i="47" s="1"/>
  <c r="G46" i="47"/>
  <c r="O46" i="47" s="1"/>
  <c r="G47" i="47"/>
  <c r="O47" i="47" s="1"/>
  <c r="G48" i="47"/>
  <c r="O48" i="47" s="1"/>
  <c r="G49" i="47"/>
  <c r="O49" i="47" s="1"/>
  <c r="G50" i="47"/>
  <c r="O50" i="47" s="1"/>
  <c r="G51" i="47"/>
  <c r="O51" i="47" s="1"/>
  <c r="G52" i="47"/>
  <c r="O52" i="47" s="1"/>
  <c r="G53" i="47"/>
  <c r="O53" i="47" s="1"/>
  <c r="G54" i="47"/>
  <c r="O54" i="47" s="1"/>
  <c r="G55" i="47"/>
  <c r="O55" i="47" s="1"/>
  <c r="G56" i="47"/>
  <c r="O56" i="47" s="1"/>
  <c r="G57" i="47"/>
  <c r="O57" i="47" s="1"/>
  <c r="G58" i="47"/>
  <c r="O58" i="47" s="1"/>
  <c r="G59" i="47"/>
  <c r="O59" i="47" s="1"/>
  <c r="G60" i="47"/>
  <c r="O60" i="47" s="1"/>
  <c r="G61" i="47"/>
  <c r="O61" i="47" s="1"/>
  <c r="G62" i="47"/>
  <c r="O62" i="47" s="1"/>
  <c r="G63" i="47"/>
  <c r="O63" i="47" s="1"/>
  <c r="G64" i="47"/>
  <c r="O64" i="47" s="1"/>
  <c r="G65" i="47"/>
  <c r="O65" i="47" s="1"/>
  <c r="G66" i="47"/>
  <c r="O66" i="47" s="1"/>
  <c r="G67" i="47"/>
  <c r="O67" i="47" s="1"/>
  <c r="G68" i="47"/>
  <c r="O68" i="47" s="1"/>
  <c r="G69" i="47"/>
  <c r="O69" i="47" s="1"/>
  <c r="G70" i="47"/>
  <c r="O70" i="47" s="1"/>
  <c r="G71" i="47"/>
  <c r="O71" i="47" s="1"/>
  <c r="G72" i="47"/>
  <c r="O72" i="47" s="1"/>
  <c r="G73" i="47"/>
  <c r="O73" i="47" s="1"/>
  <c r="G74" i="47"/>
  <c r="O74" i="47" s="1"/>
  <c r="G75" i="47"/>
  <c r="O75" i="47" s="1"/>
  <c r="G76" i="47"/>
  <c r="O76" i="47" s="1"/>
  <c r="G77" i="47"/>
  <c r="O77" i="47" s="1"/>
  <c r="G78" i="47"/>
  <c r="O78" i="47" s="1"/>
  <c r="G79" i="47"/>
  <c r="O79" i="47" s="1"/>
  <c r="G80" i="47"/>
  <c r="O80" i="47" s="1"/>
  <c r="G81" i="47"/>
  <c r="O81" i="47" s="1"/>
  <c r="G82" i="47"/>
  <c r="O82" i="47" s="1"/>
  <c r="G83" i="47"/>
  <c r="O83" i="47" s="1"/>
  <c r="G84" i="47"/>
  <c r="O84" i="47" s="1"/>
  <c r="G85" i="47"/>
  <c r="O85" i="47" s="1"/>
  <c r="G86" i="47"/>
  <c r="O86" i="47" s="1"/>
  <c r="G87" i="47"/>
  <c r="O87" i="47" s="1"/>
  <c r="G88" i="47"/>
  <c r="O88" i="47" s="1"/>
  <c r="G89" i="47"/>
  <c r="O89" i="47" s="1"/>
  <c r="G90" i="47"/>
  <c r="O90" i="47" s="1"/>
  <c r="G91" i="47"/>
  <c r="O91" i="47" s="1"/>
  <c r="G92" i="47"/>
  <c r="O92" i="47" s="1"/>
  <c r="G93" i="47"/>
  <c r="O93" i="47" s="1"/>
  <c r="G94" i="47"/>
  <c r="O94" i="47" s="1"/>
  <c r="G95" i="47"/>
  <c r="O95" i="47" s="1"/>
  <c r="G96" i="47"/>
  <c r="O96" i="47" s="1"/>
  <c r="G97" i="47"/>
  <c r="O97" i="47" s="1"/>
  <c r="G98" i="47"/>
  <c r="O98" i="47" s="1"/>
  <c r="G99" i="47"/>
  <c r="O99" i="47" s="1"/>
  <c r="G100" i="47"/>
  <c r="O100" i="47" s="1"/>
  <c r="G101" i="47"/>
  <c r="O101" i="47" s="1"/>
  <c r="G102" i="47"/>
  <c r="O102" i="47" s="1"/>
  <c r="G103" i="47"/>
  <c r="O103" i="47" s="1"/>
  <c r="G104" i="47"/>
  <c r="O104" i="47" s="1"/>
  <c r="C24" i="47"/>
  <c r="C25" i="47"/>
  <c r="C26" i="47"/>
  <c r="C27" i="47"/>
  <c r="C28" i="47"/>
  <c r="C29" i="47"/>
  <c r="C30" i="47"/>
  <c r="C31" i="47"/>
  <c r="C32" i="47"/>
  <c r="C33" i="47"/>
  <c r="C34" i="47"/>
  <c r="C35" i="47"/>
  <c r="C36" i="47"/>
  <c r="C37" i="47"/>
  <c r="C38" i="47"/>
  <c r="C39" i="47"/>
  <c r="C40" i="47"/>
  <c r="C41" i="47"/>
  <c r="C42" i="47"/>
  <c r="C43" i="47"/>
  <c r="C44" i="47"/>
  <c r="C45" i="47"/>
  <c r="C46" i="47"/>
  <c r="C47" i="47"/>
  <c r="C48" i="47"/>
  <c r="C49" i="47"/>
  <c r="C50" i="47"/>
  <c r="C51" i="47"/>
  <c r="C52" i="47"/>
  <c r="C53" i="47"/>
  <c r="C54" i="47"/>
  <c r="C55" i="47"/>
  <c r="C56" i="47"/>
  <c r="C57" i="47"/>
  <c r="C58" i="47"/>
  <c r="C59" i="47"/>
  <c r="C60" i="47"/>
  <c r="C61" i="47"/>
  <c r="C62" i="47"/>
  <c r="C63" i="47"/>
  <c r="C64" i="47"/>
  <c r="C65" i="47"/>
  <c r="C66" i="47"/>
  <c r="C67" i="47"/>
  <c r="C68" i="47"/>
  <c r="C69" i="47"/>
  <c r="C70" i="47"/>
  <c r="C71" i="47"/>
  <c r="C72" i="47"/>
  <c r="C73" i="47"/>
  <c r="C74" i="47"/>
  <c r="C75" i="47"/>
  <c r="C76" i="47"/>
  <c r="C77" i="47"/>
  <c r="C78" i="47"/>
  <c r="C79" i="47"/>
  <c r="C80" i="47"/>
  <c r="C81" i="47"/>
  <c r="C82" i="47"/>
  <c r="C83" i="47"/>
  <c r="C84" i="47"/>
  <c r="C85" i="47"/>
  <c r="C86" i="47"/>
  <c r="C87" i="47"/>
  <c r="C88" i="47"/>
  <c r="C89" i="47"/>
  <c r="C90" i="47"/>
  <c r="C91" i="47"/>
  <c r="C92" i="47"/>
  <c r="C93" i="47"/>
  <c r="C94" i="47"/>
  <c r="C95" i="47"/>
  <c r="C96" i="47"/>
  <c r="C97" i="47"/>
  <c r="C98" i="47"/>
  <c r="C99" i="47"/>
  <c r="C100" i="47"/>
  <c r="C101" i="47"/>
  <c r="C102" i="47"/>
  <c r="C103" i="47"/>
  <c r="C104" i="47"/>
  <c r="B24" i="47"/>
  <c r="B33" i="47"/>
  <c r="B42" i="47"/>
  <c r="B51" i="47"/>
  <c r="B60" i="47"/>
  <c r="B69" i="47"/>
  <c r="B78" i="47"/>
  <c r="B87" i="47"/>
  <c r="B96" i="47"/>
  <c r="G16" i="47"/>
  <c r="G17" i="47"/>
  <c r="O17" i="47" s="1"/>
  <c r="G18" i="47"/>
  <c r="O18" i="47" s="1"/>
  <c r="G19" i="47"/>
  <c r="O19" i="47" s="1"/>
  <c r="G20" i="47"/>
  <c r="O20" i="47" s="1"/>
  <c r="G21" i="47"/>
  <c r="O21" i="47" s="1"/>
  <c r="G22" i="47"/>
  <c r="O22" i="47" s="1"/>
  <c r="G23" i="47"/>
  <c r="O23" i="47" s="1"/>
  <c r="C17" i="47"/>
  <c r="C18" i="47"/>
  <c r="C19" i="47"/>
  <c r="C20" i="47"/>
  <c r="C21" i="47"/>
  <c r="C22" i="47"/>
  <c r="C23" i="47"/>
  <c r="M15" i="47"/>
  <c r="G15" i="47"/>
  <c r="O15" i="47" s="1"/>
  <c r="C16" i="47"/>
  <c r="C15" i="47"/>
  <c r="B15" i="47"/>
  <c r="N6" i="47"/>
  <c r="I6" i="47"/>
  <c r="E5" i="47"/>
  <c r="J3" i="47"/>
  <c r="J2" i="47"/>
  <c r="D3" i="47"/>
  <c r="D2" i="47"/>
  <c r="F106" i="47" l="1"/>
  <c r="P87" i="47"/>
  <c r="P51" i="47"/>
  <c r="O16" i="47"/>
  <c r="P15" i="47" s="1"/>
  <c r="P42" i="47"/>
  <c r="P78" i="47"/>
  <c r="P24" i="47"/>
  <c r="P60" i="47"/>
  <c r="P96" i="47"/>
  <c r="P33" i="47"/>
  <c r="P69" i="47"/>
  <c r="N106" i="47"/>
  <c r="K5" i="28"/>
  <c r="S5" i="6"/>
  <c r="E5" i="4"/>
  <c r="E5" i="8"/>
  <c r="E5" i="1"/>
  <c r="M104" i="28" l="1"/>
  <c r="J94" i="28"/>
  <c r="J85" i="28"/>
  <c r="J76" i="28"/>
  <c r="J67" i="28"/>
  <c r="J58" i="28"/>
  <c r="J49" i="28"/>
  <c r="J40" i="28"/>
  <c r="J31" i="28"/>
  <c r="J22" i="28"/>
  <c r="J13" i="28"/>
  <c r="I104" i="28"/>
  <c r="M105" i="28" s="1"/>
  <c r="H104" i="28"/>
  <c r="S106" i="6"/>
  <c r="O106" i="6"/>
  <c r="S107" i="6" s="1"/>
  <c r="F106" i="45" l="1"/>
  <c r="O104" i="45"/>
  <c r="O103" i="45"/>
  <c r="O102" i="45"/>
  <c r="O101" i="45"/>
  <c r="O100" i="45"/>
  <c r="O99" i="45"/>
  <c r="O98" i="45"/>
  <c r="O97" i="45"/>
  <c r="O96" i="45"/>
  <c r="O95" i="45"/>
  <c r="O94" i="45"/>
  <c r="O93" i="45"/>
  <c r="O92" i="45"/>
  <c r="O91" i="45"/>
  <c r="O90" i="45"/>
  <c r="O89" i="45"/>
  <c r="O88" i="45"/>
  <c r="O87" i="45"/>
  <c r="O86" i="45"/>
  <c r="O85" i="45"/>
  <c r="O84" i="45"/>
  <c r="O83" i="45"/>
  <c r="O82" i="45"/>
  <c r="O81" i="45"/>
  <c r="O80" i="45"/>
  <c r="O79" i="45"/>
  <c r="O78" i="45"/>
  <c r="O77" i="45"/>
  <c r="O76" i="45"/>
  <c r="O75" i="45"/>
  <c r="O74" i="45"/>
  <c r="O73" i="45"/>
  <c r="O72" i="45"/>
  <c r="O71" i="45"/>
  <c r="O70" i="45"/>
  <c r="O69" i="45"/>
  <c r="O68" i="45"/>
  <c r="O67" i="45"/>
  <c r="O66" i="45"/>
  <c r="O65" i="45"/>
  <c r="O64" i="45"/>
  <c r="O63" i="45"/>
  <c r="O62" i="45"/>
  <c r="O61" i="45"/>
  <c r="O60" i="45"/>
  <c r="O59" i="45"/>
  <c r="O58" i="45"/>
  <c r="O57" i="45"/>
  <c r="O56" i="45"/>
  <c r="O55" i="45"/>
  <c r="O54" i="45"/>
  <c r="O53" i="45"/>
  <c r="O52" i="45"/>
  <c r="O51" i="45"/>
  <c r="O50" i="45"/>
  <c r="O49" i="45"/>
  <c r="O48" i="45"/>
  <c r="O47" i="45"/>
  <c r="O46" i="45"/>
  <c r="O45" i="45"/>
  <c r="O44" i="45"/>
  <c r="O43" i="45"/>
  <c r="O42" i="45"/>
  <c r="O41" i="45"/>
  <c r="O40" i="45"/>
  <c r="O39" i="45"/>
  <c r="O38" i="45"/>
  <c r="O37" i="45"/>
  <c r="O36" i="45"/>
  <c r="O35" i="45"/>
  <c r="O34" i="45"/>
  <c r="O33" i="45"/>
  <c r="O32" i="45"/>
  <c r="O31" i="45"/>
  <c r="O30" i="45"/>
  <c r="O29" i="45"/>
  <c r="O28" i="45"/>
  <c r="O27" i="45"/>
  <c r="O26" i="45"/>
  <c r="O25" i="45"/>
  <c r="O24" i="45"/>
  <c r="O23" i="45"/>
  <c r="O22" i="45"/>
  <c r="O21" i="45"/>
  <c r="O20" i="45"/>
  <c r="O19" i="45"/>
  <c r="O18" i="45"/>
  <c r="O17" i="45"/>
  <c r="O16" i="45"/>
  <c r="O15" i="45"/>
  <c r="N106" i="45" l="1"/>
  <c r="P15" i="45"/>
  <c r="P69" i="45"/>
  <c r="P33" i="45"/>
  <c r="P78" i="45"/>
  <c r="P51" i="45"/>
  <c r="P24" i="45"/>
  <c r="P60" i="45"/>
  <c r="P96" i="45"/>
  <c r="P42" i="45"/>
  <c r="P87" i="45"/>
  <c r="E5" i="44"/>
  <c r="C15" i="44" l="1"/>
  <c r="S24" i="44" l="1"/>
  <c r="S33" i="44"/>
  <c r="S42" i="44"/>
  <c r="S51" i="44"/>
  <c r="S60" i="44"/>
  <c r="S69" i="44"/>
  <c r="S78" i="44"/>
  <c r="S87" i="44"/>
  <c r="S96" i="44"/>
  <c r="R24" i="44"/>
  <c r="R25" i="44"/>
  <c r="R26" i="44"/>
  <c r="R27" i="44"/>
  <c r="R28" i="44"/>
  <c r="R29" i="44"/>
  <c r="R30" i="44"/>
  <c r="R31" i="44"/>
  <c r="R32" i="44"/>
  <c r="R33" i="44"/>
  <c r="R34" i="44"/>
  <c r="R35" i="44"/>
  <c r="R36" i="44"/>
  <c r="R37" i="44"/>
  <c r="R38" i="44"/>
  <c r="R39" i="44"/>
  <c r="R40" i="44"/>
  <c r="R41" i="44"/>
  <c r="R42" i="44"/>
  <c r="R43" i="44"/>
  <c r="R44" i="44"/>
  <c r="R45" i="44"/>
  <c r="R46" i="44"/>
  <c r="R47" i="44"/>
  <c r="R48" i="44"/>
  <c r="R49" i="44"/>
  <c r="R50" i="44"/>
  <c r="R51" i="44"/>
  <c r="R52" i="44"/>
  <c r="R53" i="44"/>
  <c r="R54" i="44"/>
  <c r="R55" i="44"/>
  <c r="R56" i="44"/>
  <c r="R57" i="44"/>
  <c r="R58" i="44"/>
  <c r="R59" i="44"/>
  <c r="R60" i="44"/>
  <c r="R61" i="44"/>
  <c r="R62" i="44"/>
  <c r="R63" i="44"/>
  <c r="R64" i="44"/>
  <c r="R65" i="44"/>
  <c r="R66" i="44"/>
  <c r="R67" i="44"/>
  <c r="R68" i="44"/>
  <c r="R69" i="44"/>
  <c r="R70" i="44"/>
  <c r="R71" i="44"/>
  <c r="R72" i="44"/>
  <c r="R73" i="44"/>
  <c r="R74" i="44"/>
  <c r="R75" i="44"/>
  <c r="R76" i="44"/>
  <c r="R77" i="44"/>
  <c r="R78" i="44"/>
  <c r="R79" i="44"/>
  <c r="R80" i="44"/>
  <c r="R81" i="44"/>
  <c r="R82" i="44"/>
  <c r="R83" i="44"/>
  <c r="R84" i="44"/>
  <c r="R85" i="44"/>
  <c r="R86" i="44"/>
  <c r="R87" i="44"/>
  <c r="R88" i="44"/>
  <c r="R89" i="44"/>
  <c r="R90" i="44"/>
  <c r="R91" i="44"/>
  <c r="R92" i="44"/>
  <c r="R93" i="44"/>
  <c r="R94" i="44"/>
  <c r="R95" i="44"/>
  <c r="R96" i="44"/>
  <c r="R97" i="44"/>
  <c r="R98" i="44"/>
  <c r="R99" i="44"/>
  <c r="R100" i="44"/>
  <c r="R101" i="44"/>
  <c r="R102" i="44"/>
  <c r="R103" i="44"/>
  <c r="R104" i="44"/>
  <c r="Q24" i="44"/>
  <c r="Q25" i="44"/>
  <c r="Q26" i="44"/>
  <c r="Q27" i="44"/>
  <c r="Q28" i="44"/>
  <c r="Q29" i="44"/>
  <c r="Q30" i="44"/>
  <c r="Q31" i="44"/>
  <c r="Q32" i="44"/>
  <c r="Q33" i="44"/>
  <c r="Q34" i="44"/>
  <c r="Q35" i="44"/>
  <c r="Q36" i="44"/>
  <c r="Q37" i="44"/>
  <c r="Q38" i="44"/>
  <c r="Q39" i="44"/>
  <c r="Q40" i="44"/>
  <c r="Q41" i="44"/>
  <c r="Q42" i="44"/>
  <c r="Q43" i="44"/>
  <c r="Q44" i="44"/>
  <c r="Q45" i="44"/>
  <c r="Q46" i="44"/>
  <c r="Q47" i="44"/>
  <c r="Q48" i="44"/>
  <c r="Q49" i="44"/>
  <c r="Q50" i="44"/>
  <c r="Q51" i="44"/>
  <c r="Q52" i="44"/>
  <c r="Q53" i="44"/>
  <c r="Q54" i="44"/>
  <c r="Q55" i="44"/>
  <c r="Q56" i="44"/>
  <c r="Q57" i="44"/>
  <c r="Q58" i="44"/>
  <c r="Q59" i="44"/>
  <c r="Q60" i="44"/>
  <c r="Q61" i="44"/>
  <c r="Q62" i="44"/>
  <c r="Q63" i="44"/>
  <c r="Q64" i="44"/>
  <c r="Q65" i="44"/>
  <c r="Q66" i="44"/>
  <c r="Q67" i="44"/>
  <c r="Q68" i="44"/>
  <c r="Q69" i="44"/>
  <c r="Q70" i="44"/>
  <c r="Q71" i="44"/>
  <c r="Q72" i="44"/>
  <c r="Q73" i="44"/>
  <c r="Q74" i="44"/>
  <c r="Q75" i="44"/>
  <c r="Q76" i="44"/>
  <c r="Q77" i="44"/>
  <c r="Q78" i="44"/>
  <c r="Q79" i="44"/>
  <c r="Q80" i="44"/>
  <c r="Q81" i="44"/>
  <c r="Q82" i="44"/>
  <c r="Q83" i="44"/>
  <c r="Q84" i="44"/>
  <c r="Q85" i="44"/>
  <c r="Q86" i="44"/>
  <c r="Q87" i="44"/>
  <c r="Q88" i="44"/>
  <c r="Q89" i="44"/>
  <c r="Q90" i="44"/>
  <c r="Q91" i="44"/>
  <c r="Q92" i="44"/>
  <c r="Q93" i="44"/>
  <c r="Q94" i="44"/>
  <c r="Q95" i="44"/>
  <c r="Q96" i="44"/>
  <c r="Q97" i="44"/>
  <c r="Q98" i="44"/>
  <c r="Q99" i="44"/>
  <c r="Q100" i="44"/>
  <c r="Q101" i="44"/>
  <c r="Q102" i="44"/>
  <c r="Q103" i="44"/>
  <c r="Q104" i="44"/>
  <c r="G24" i="44"/>
  <c r="G25" i="44"/>
  <c r="G26" i="44"/>
  <c r="G27" i="44"/>
  <c r="G28" i="44"/>
  <c r="G29" i="44"/>
  <c r="G30" i="44"/>
  <c r="G31" i="44"/>
  <c r="G32" i="44"/>
  <c r="G33" i="44"/>
  <c r="G34" i="44"/>
  <c r="G35" i="44"/>
  <c r="G36" i="44"/>
  <c r="G37" i="44"/>
  <c r="G38" i="44"/>
  <c r="G39" i="44"/>
  <c r="G40" i="44"/>
  <c r="G41" i="44"/>
  <c r="G42" i="44"/>
  <c r="G43" i="44"/>
  <c r="G44" i="44"/>
  <c r="G45" i="44"/>
  <c r="G46" i="44"/>
  <c r="G47" i="44"/>
  <c r="G48" i="44"/>
  <c r="G49" i="44"/>
  <c r="G50" i="44"/>
  <c r="G51" i="44"/>
  <c r="G52" i="44"/>
  <c r="G53" i="44"/>
  <c r="G54" i="44"/>
  <c r="G55" i="44"/>
  <c r="G56" i="44"/>
  <c r="G57" i="44"/>
  <c r="G58" i="44"/>
  <c r="G59" i="44"/>
  <c r="G60" i="44"/>
  <c r="G61" i="44"/>
  <c r="G62" i="44"/>
  <c r="G63" i="44"/>
  <c r="G64" i="44"/>
  <c r="G65" i="44"/>
  <c r="G66" i="44"/>
  <c r="G67" i="44"/>
  <c r="G68" i="44"/>
  <c r="G69" i="44"/>
  <c r="G70" i="44"/>
  <c r="G71" i="44"/>
  <c r="G72" i="44"/>
  <c r="G73" i="44"/>
  <c r="G74" i="44"/>
  <c r="G75" i="44"/>
  <c r="G76" i="44"/>
  <c r="G77" i="44"/>
  <c r="G78" i="44"/>
  <c r="G79" i="44"/>
  <c r="G80" i="44"/>
  <c r="G81" i="44"/>
  <c r="G82" i="44"/>
  <c r="G83" i="44"/>
  <c r="G84" i="44"/>
  <c r="G85" i="44"/>
  <c r="G86" i="44"/>
  <c r="G87" i="44"/>
  <c r="G88" i="44"/>
  <c r="G89" i="44"/>
  <c r="G90" i="44"/>
  <c r="G91" i="44"/>
  <c r="G92" i="44"/>
  <c r="G93" i="44"/>
  <c r="G94" i="44"/>
  <c r="G95" i="44"/>
  <c r="G96" i="44"/>
  <c r="G97" i="44"/>
  <c r="G98" i="44"/>
  <c r="G99" i="44"/>
  <c r="G100" i="44"/>
  <c r="G101" i="44"/>
  <c r="G102" i="44"/>
  <c r="G103" i="44"/>
  <c r="G104" i="44"/>
  <c r="C99" i="44"/>
  <c r="C100" i="44"/>
  <c r="C101" i="44"/>
  <c r="C102" i="44"/>
  <c r="C103" i="44"/>
  <c r="C104" i="44"/>
  <c r="C24" i="44"/>
  <c r="C25" i="44"/>
  <c r="C26" i="44"/>
  <c r="C27" i="44"/>
  <c r="C28" i="44"/>
  <c r="C29" i="44"/>
  <c r="C30" i="44"/>
  <c r="C31" i="44"/>
  <c r="C32" i="44"/>
  <c r="C33" i="44"/>
  <c r="C34" i="44"/>
  <c r="C35" i="44"/>
  <c r="C36" i="44"/>
  <c r="C37" i="44"/>
  <c r="C38" i="44"/>
  <c r="C39" i="44"/>
  <c r="C40" i="44"/>
  <c r="C41" i="44"/>
  <c r="C42" i="44"/>
  <c r="C43" i="44"/>
  <c r="C44" i="44"/>
  <c r="C45" i="44"/>
  <c r="C46" i="44"/>
  <c r="C47" i="44"/>
  <c r="C48" i="44"/>
  <c r="C49" i="44"/>
  <c r="C50" i="44"/>
  <c r="C51" i="44"/>
  <c r="C52" i="44"/>
  <c r="C53" i="44"/>
  <c r="C54" i="44"/>
  <c r="C55" i="44"/>
  <c r="C56" i="44"/>
  <c r="C57" i="44"/>
  <c r="C58" i="44"/>
  <c r="C59" i="44"/>
  <c r="C60" i="44"/>
  <c r="C61" i="44"/>
  <c r="C62" i="44"/>
  <c r="C63" i="44"/>
  <c r="C64" i="44"/>
  <c r="C65" i="44"/>
  <c r="C66" i="44"/>
  <c r="C67" i="44"/>
  <c r="C68" i="44"/>
  <c r="C69" i="44"/>
  <c r="C70" i="44"/>
  <c r="C71" i="44"/>
  <c r="C72" i="44"/>
  <c r="C73" i="44"/>
  <c r="C74" i="44"/>
  <c r="C75" i="44"/>
  <c r="C76" i="44"/>
  <c r="C77" i="44"/>
  <c r="C78" i="44"/>
  <c r="C79" i="44"/>
  <c r="C80" i="44"/>
  <c r="C81" i="44"/>
  <c r="C82" i="44"/>
  <c r="C83" i="44"/>
  <c r="C84" i="44"/>
  <c r="C85" i="44"/>
  <c r="C86" i="44"/>
  <c r="C87" i="44"/>
  <c r="C88" i="44"/>
  <c r="C89" i="44"/>
  <c r="C90" i="44"/>
  <c r="C91" i="44"/>
  <c r="C92" i="44"/>
  <c r="C93" i="44"/>
  <c r="C94" i="44"/>
  <c r="C95" i="44"/>
  <c r="C96" i="44"/>
  <c r="C97" i="44"/>
  <c r="C98" i="44"/>
  <c r="B24" i="44"/>
  <c r="B33" i="44"/>
  <c r="B42" i="44"/>
  <c r="B51" i="44"/>
  <c r="B60" i="44"/>
  <c r="B69" i="44"/>
  <c r="B78" i="44"/>
  <c r="B87" i="44"/>
  <c r="B96" i="44"/>
  <c r="S15" i="44"/>
  <c r="R16" i="44"/>
  <c r="R17" i="44"/>
  <c r="R18" i="44"/>
  <c r="R19" i="44"/>
  <c r="R20" i="44"/>
  <c r="R21" i="44"/>
  <c r="R22" i="44"/>
  <c r="R23" i="44"/>
  <c r="R15" i="44"/>
  <c r="Q16" i="44"/>
  <c r="Q17" i="44"/>
  <c r="Q18" i="44"/>
  <c r="Q19" i="44"/>
  <c r="Q20" i="44"/>
  <c r="Q21" i="44"/>
  <c r="Q22" i="44"/>
  <c r="Q23" i="44"/>
  <c r="Q15" i="44"/>
  <c r="G16" i="44"/>
  <c r="G17" i="44"/>
  <c r="G18" i="44"/>
  <c r="G19" i="44"/>
  <c r="G20" i="44"/>
  <c r="G21" i="44"/>
  <c r="G22" i="44"/>
  <c r="G23" i="44"/>
  <c r="G15" i="44"/>
  <c r="C16" i="44"/>
  <c r="C17" i="44"/>
  <c r="C18" i="44"/>
  <c r="C19" i="44"/>
  <c r="C20" i="44"/>
  <c r="C21" i="44"/>
  <c r="C22" i="44"/>
  <c r="C23" i="44"/>
  <c r="B15" i="44"/>
  <c r="P6" i="44" l="1"/>
  <c r="J6" i="44"/>
  <c r="F106" i="44"/>
  <c r="U104" i="44"/>
  <c r="N104" i="44"/>
  <c r="U103" i="44"/>
  <c r="N103" i="44"/>
  <c r="U102" i="44"/>
  <c r="N102" i="44"/>
  <c r="U101" i="44"/>
  <c r="N101" i="44"/>
  <c r="U100" i="44"/>
  <c r="N100" i="44"/>
  <c r="U99" i="44"/>
  <c r="N99" i="44"/>
  <c r="U98" i="44"/>
  <c r="N98" i="44"/>
  <c r="U97" i="44"/>
  <c r="N97" i="44"/>
  <c r="U96" i="44"/>
  <c r="N96" i="44"/>
  <c r="U95" i="44"/>
  <c r="N95" i="44"/>
  <c r="U94" i="44"/>
  <c r="N94" i="44"/>
  <c r="U93" i="44"/>
  <c r="N93" i="44"/>
  <c r="U92" i="44"/>
  <c r="N92" i="44"/>
  <c r="U91" i="44"/>
  <c r="N91" i="44"/>
  <c r="U90" i="44"/>
  <c r="N90" i="44"/>
  <c r="U89" i="44"/>
  <c r="N89" i="44"/>
  <c r="U88" i="44"/>
  <c r="N88" i="44"/>
  <c r="U87" i="44"/>
  <c r="N87" i="44"/>
  <c r="U86" i="44"/>
  <c r="N86" i="44"/>
  <c r="U85" i="44"/>
  <c r="N85" i="44"/>
  <c r="U84" i="44"/>
  <c r="N84" i="44"/>
  <c r="U83" i="44"/>
  <c r="N83" i="44"/>
  <c r="U82" i="44"/>
  <c r="N82" i="44"/>
  <c r="U81" i="44"/>
  <c r="N81" i="44"/>
  <c r="U80" i="44"/>
  <c r="N80" i="44"/>
  <c r="U79" i="44"/>
  <c r="N79" i="44"/>
  <c r="U78" i="44"/>
  <c r="N78" i="44"/>
  <c r="U77" i="44"/>
  <c r="N77" i="44"/>
  <c r="U76" i="44"/>
  <c r="N76" i="44"/>
  <c r="U75" i="44"/>
  <c r="N75" i="44"/>
  <c r="U74" i="44"/>
  <c r="N74" i="44"/>
  <c r="U73" i="44"/>
  <c r="N73" i="44"/>
  <c r="U72" i="44"/>
  <c r="N72" i="44"/>
  <c r="U71" i="44"/>
  <c r="N71" i="44"/>
  <c r="U70" i="44"/>
  <c r="N70" i="44"/>
  <c r="U69" i="44"/>
  <c r="N69" i="44"/>
  <c r="U68" i="44"/>
  <c r="N68" i="44"/>
  <c r="U67" i="44"/>
  <c r="N67" i="44"/>
  <c r="U66" i="44"/>
  <c r="N66" i="44"/>
  <c r="U65" i="44"/>
  <c r="N65" i="44"/>
  <c r="U64" i="44"/>
  <c r="N64" i="44"/>
  <c r="U63" i="44"/>
  <c r="N63" i="44"/>
  <c r="U62" i="44"/>
  <c r="N62" i="44"/>
  <c r="U61" i="44"/>
  <c r="N61" i="44"/>
  <c r="U60" i="44"/>
  <c r="N60" i="44"/>
  <c r="U59" i="44"/>
  <c r="N59" i="44"/>
  <c r="U58" i="44"/>
  <c r="N58" i="44"/>
  <c r="U57" i="44"/>
  <c r="N57" i="44"/>
  <c r="U56" i="44"/>
  <c r="N56" i="44"/>
  <c r="U55" i="44"/>
  <c r="N55" i="44"/>
  <c r="U54" i="44"/>
  <c r="N54" i="44"/>
  <c r="U53" i="44"/>
  <c r="N53" i="44"/>
  <c r="U52" i="44"/>
  <c r="N52" i="44"/>
  <c r="U51" i="44"/>
  <c r="N51" i="44"/>
  <c r="U50" i="44"/>
  <c r="N50" i="44"/>
  <c r="U49" i="44"/>
  <c r="N49" i="44"/>
  <c r="U48" i="44"/>
  <c r="N48" i="44"/>
  <c r="U47" i="44"/>
  <c r="N47" i="44"/>
  <c r="U46" i="44"/>
  <c r="N46" i="44"/>
  <c r="U45" i="44"/>
  <c r="N45" i="44"/>
  <c r="U44" i="44"/>
  <c r="N44" i="44"/>
  <c r="U43" i="44"/>
  <c r="N43" i="44"/>
  <c r="U42" i="44"/>
  <c r="N42" i="44"/>
  <c r="U41" i="44"/>
  <c r="N41" i="44"/>
  <c r="U40" i="44"/>
  <c r="N40" i="44"/>
  <c r="U39" i="44"/>
  <c r="N39" i="44"/>
  <c r="U38" i="44"/>
  <c r="N38" i="44"/>
  <c r="U37" i="44"/>
  <c r="N37" i="44"/>
  <c r="U36" i="44"/>
  <c r="N36" i="44"/>
  <c r="U35" i="44"/>
  <c r="N35" i="44"/>
  <c r="U34" i="44"/>
  <c r="N34" i="44"/>
  <c r="U33" i="44"/>
  <c r="N33" i="44"/>
  <c r="U32" i="44"/>
  <c r="N32" i="44"/>
  <c r="U31" i="44"/>
  <c r="N31" i="44"/>
  <c r="U30" i="44"/>
  <c r="N30" i="44"/>
  <c r="U29" i="44"/>
  <c r="N29" i="44"/>
  <c r="U28" i="44"/>
  <c r="N28" i="44"/>
  <c r="U27" i="44"/>
  <c r="N27" i="44"/>
  <c r="U26" i="44"/>
  <c r="N26" i="44"/>
  <c r="U25" i="44"/>
  <c r="N25" i="44"/>
  <c r="U24" i="44"/>
  <c r="N24" i="44"/>
  <c r="U23" i="44"/>
  <c r="N23" i="44"/>
  <c r="U22" i="44"/>
  <c r="N22" i="44"/>
  <c r="U21" i="44"/>
  <c r="N21" i="44"/>
  <c r="U20" i="44"/>
  <c r="N20" i="44"/>
  <c r="U19" i="44"/>
  <c r="N19" i="44"/>
  <c r="U18" i="44"/>
  <c r="N18" i="44"/>
  <c r="U17" i="44"/>
  <c r="N17" i="44"/>
  <c r="U16" i="44"/>
  <c r="N16" i="44"/>
  <c r="U15" i="44"/>
  <c r="N15" i="44"/>
  <c r="J3" i="44"/>
  <c r="D3" i="44"/>
  <c r="J2" i="44"/>
  <c r="D2" i="44"/>
  <c r="V78" i="44" l="1"/>
  <c r="V96" i="44"/>
  <c r="V33" i="44"/>
  <c r="V69" i="44"/>
  <c r="V51" i="44"/>
  <c r="V42" i="44"/>
  <c r="V60" i="44"/>
  <c r="V24" i="44"/>
  <c r="V87" i="44"/>
  <c r="N106" i="44"/>
  <c r="V15" i="44"/>
  <c r="U106" i="44"/>
  <c r="F106" i="4"/>
  <c r="N24" i="4"/>
  <c r="U24" i="4"/>
  <c r="N25" i="4"/>
  <c r="U25" i="4"/>
  <c r="N26" i="4"/>
  <c r="U26" i="4"/>
  <c r="N27" i="4"/>
  <c r="U27" i="4"/>
  <c r="N28" i="4"/>
  <c r="U28" i="4"/>
  <c r="N29" i="4"/>
  <c r="U29" i="4"/>
  <c r="N30" i="4"/>
  <c r="U30" i="4"/>
  <c r="N31" i="4"/>
  <c r="U31" i="4"/>
  <c r="N32" i="4"/>
  <c r="U32" i="4"/>
  <c r="N33" i="4"/>
  <c r="U33" i="4"/>
  <c r="N34" i="4"/>
  <c r="U34" i="4"/>
  <c r="N35" i="4"/>
  <c r="U35" i="4"/>
  <c r="N36" i="4"/>
  <c r="U36" i="4"/>
  <c r="N37" i="4"/>
  <c r="U37" i="4"/>
  <c r="N38" i="4"/>
  <c r="U38" i="4"/>
  <c r="N39" i="4"/>
  <c r="U39" i="4"/>
  <c r="N40" i="4"/>
  <c r="U40" i="4"/>
  <c r="N41" i="4"/>
  <c r="U41" i="4"/>
  <c r="N42" i="4"/>
  <c r="U42" i="4"/>
  <c r="N43" i="4"/>
  <c r="U43" i="4"/>
  <c r="N44" i="4"/>
  <c r="U44" i="4"/>
  <c r="N45" i="4"/>
  <c r="U45" i="4"/>
  <c r="N46" i="4"/>
  <c r="U46" i="4"/>
  <c r="N47" i="4"/>
  <c r="U47" i="4"/>
  <c r="N48" i="4"/>
  <c r="U48" i="4"/>
  <c r="N49" i="4"/>
  <c r="U49" i="4"/>
  <c r="N50" i="4"/>
  <c r="U50" i="4"/>
  <c r="N51" i="4"/>
  <c r="U51" i="4"/>
  <c r="N52" i="4"/>
  <c r="U52" i="4"/>
  <c r="N53" i="4"/>
  <c r="U53" i="4"/>
  <c r="N54" i="4"/>
  <c r="U54" i="4"/>
  <c r="N55" i="4"/>
  <c r="U55" i="4"/>
  <c r="N56" i="4"/>
  <c r="U56" i="4"/>
  <c r="N57" i="4"/>
  <c r="U57" i="4"/>
  <c r="N58" i="4"/>
  <c r="U58" i="4"/>
  <c r="N59" i="4"/>
  <c r="U59" i="4"/>
  <c r="N60" i="4"/>
  <c r="U60" i="4"/>
  <c r="N61" i="4"/>
  <c r="U61" i="4"/>
  <c r="N62" i="4"/>
  <c r="U62" i="4"/>
  <c r="N63" i="4"/>
  <c r="U63" i="4"/>
  <c r="N64" i="4"/>
  <c r="U64" i="4"/>
  <c r="N65" i="4"/>
  <c r="U65" i="4"/>
  <c r="N66" i="4"/>
  <c r="U66" i="4"/>
  <c r="N67" i="4"/>
  <c r="U67" i="4"/>
  <c r="N68" i="4"/>
  <c r="U68" i="4"/>
  <c r="N69" i="4"/>
  <c r="U69" i="4"/>
  <c r="N70" i="4"/>
  <c r="U70" i="4"/>
  <c r="N71" i="4"/>
  <c r="U71" i="4"/>
  <c r="N72" i="4"/>
  <c r="U72" i="4"/>
  <c r="N73" i="4"/>
  <c r="U73" i="4"/>
  <c r="N74" i="4"/>
  <c r="U74" i="4"/>
  <c r="N75" i="4"/>
  <c r="U75" i="4"/>
  <c r="N76" i="4"/>
  <c r="U76" i="4"/>
  <c r="N77" i="4"/>
  <c r="U77" i="4"/>
  <c r="N78" i="4"/>
  <c r="U78" i="4"/>
  <c r="N79" i="4"/>
  <c r="U79" i="4"/>
  <c r="N80" i="4"/>
  <c r="U80" i="4"/>
  <c r="N81" i="4"/>
  <c r="U81" i="4"/>
  <c r="N82" i="4"/>
  <c r="U82" i="4"/>
  <c r="N83" i="4"/>
  <c r="U83" i="4"/>
  <c r="N84" i="4"/>
  <c r="U84" i="4"/>
  <c r="N85" i="4"/>
  <c r="U85" i="4"/>
  <c r="N86" i="4"/>
  <c r="U86" i="4"/>
  <c r="N87" i="4"/>
  <c r="U87" i="4"/>
  <c r="N88" i="4"/>
  <c r="U88" i="4"/>
  <c r="N89" i="4"/>
  <c r="U89" i="4"/>
  <c r="N90" i="4"/>
  <c r="U90" i="4"/>
  <c r="N91" i="4"/>
  <c r="U91" i="4"/>
  <c r="N92" i="4"/>
  <c r="U92" i="4"/>
  <c r="N93" i="4"/>
  <c r="U93" i="4"/>
  <c r="N94" i="4"/>
  <c r="U94" i="4"/>
  <c r="N95" i="4"/>
  <c r="U95" i="4"/>
  <c r="N96" i="4"/>
  <c r="U96" i="4"/>
  <c r="N97" i="4"/>
  <c r="U97" i="4"/>
  <c r="N98" i="4"/>
  <c r="U98" i="4"/>
  <c r="N99" i="4"/>
  <c r="U99" i="4"/>
  <c r="N100" i="4"/>
  <c r="U100" i="4"/>
  <c r="N101" i="4"/>
  <c r="U101" i="4"/>
  <c r="N102" i="4"/>
  <c r="U102" i="4"/>
  <c r="N103" i="4"/>
  <c r="U103" i="4"/>
  <c r="N104" i="4"/>
  <c r="U104" i="4"/>
  <c r="U16" i="4"/>
  <c r="U17" i="4"/>
  <c r="U18" i="4"/>
  <c r="U19" i="4"/>
  <c r="U20" i="4"/>
  <c r="U21" i="4"/>
  <c r="U22" i="4"/>
  <c r="N16" i="4"/>
  <c r="N17" i="4"/>
  <c r="N18" i="4"/>
  <c r="N19" i="4"/>
  <c r="N20" i="4"/>
  <c r="N21" i="4"/>
  <c r="O109" i="44" l="1"/>
  <c r="V96" i="4"/>
  <c r="V87" i="4"/>
  <c r="V78" i="4"/>
  <c r="V69" i="4"/>
  <c r="V60" i="4"/>
  <c r="V42" i="4"/>
  <c r="V51" i="4"/>
  <c r="V33" i="4"/>
  <c r="V24" i="4"/>
  <c r="AA106" i="8"/>
  <c r="R106" i="8"/>
  <c r="Q106" i="8"/>
  <c r="AA107" i="8" s="1"/>
  <c r="S94" i="1" l="1"/>
  <c r="S85" i="1"/>
  <c r="S76" i="1"/>
  <c r="S67" i="1"/>
  <c r="S58" i="1"/>
  <c r="S49" i="1"/>
  <c r="S40" i="1"/>
  <c r="S31" i="1"/>
  <c r="S22" i="1"/>
  <c r="S13" i="1"/>
  <c r="Y104" i="1"/>
  <c r="R104" i="1" l="1"/>
  <c r="Q104" i="1"/>
  <c r="Y105" i="1" s="1"/>
  <c r="F1" i="1" l="1"/>
  <c r="F1" i="23" s="1"/>
  <c r="A112" i="28" l="1"/>
  <c r="A114" i="6"/>
  <c r="I3" i="28"/>
  <c r="I2" i="28"/>
  <c r="D3" i="28"/>
  <c r="D2" i="28"/>
  <c r="L17" i="43"/>
  <c r="P3" i="6"/>
  <c r="P2" i="6"/>
  <c r="D3" i="6"/>
  <c r="D2" i="6"/>
  <c r="L17" i="42" l="1"/>
  <c r="J3" i="4" l="1"/>
  <c r="J2" i="4"/>
  <c r="D3" i="4"/>
  <c r="D2" i="4"/>
  <c r="L17" i="39"/>
  <c r="A110" i="47" l="1"/>
  <c r="A110" i="45"/>
  <c r="A116" i="44"/>
  <c r="A116" i="4"/>
  <c r="N3" i="8"/>
  <c r="N2" i="8"/>
  <c r="D3" i="8"/>
  <c r="D2" i="8"/>
  <c r="A119" i="8"/>
  <c r="L17" i="23"/>
  <c r="A119" i="1" s="1"/>
  <c r="D3" i="1"/>
  <c r="D2" i="1"/>
  <c r="N3" i="1" l="1"/>
  <c r="N2" i="1"/>
  <c r="N22" i="4" l="1"/>
  <c r="U23" i="4" l="1"/>
  <c r="N23" i="4"/>
  <c r="U15" i="4"/>
  <c r="N15" i="4"/>
  <c r="U106" i="4" l="1"/>
  <c r="V15" i="4"/>
  <c r="N106" i="4"/>
  <c r="O109" i="4" l="1"/>
  <c r="S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dvetter</author>
    <author>Wiese, Simon</author>
  </authors>
  <commentList>
    <comment ref="F17" authorId="0" shapeId="0" xr:uid="{00000000-0006-0000-0200-000001000000}">
      <text>
        <r>
          <rPr>
            <b/>
            <sz val="8"/>
            <color indexed="81"/>
            <rFont val="Tahoma"/>
            <family val="2"/>
          </rPr>
          <t xml:space="preserve">Bitte geben Sie eine Kalkulationsbasis für die Stücklohnabrechnug an.
</t>
        </r>
        <r>
          <rPr>
            <sz val="8"/>
            <color indexed="81"/>
            <rFont val="Tahoma"/>
            <family val="2"/>
          </rPr>
          <t>Auf Basis des eingegebenen Wertes wird der Grundpreis je Stückmassestufe unter Einbeziehung der hinterlegten Leistung berechnet. Dabei wird unterstellt, dass der Harvester einen Anteil von 60 % an der Kalkulationsbasis einnimmt, während der Anteil des Forwarders 40 % beträgt. Das Angebot bezieht sich ausschließlich auf die Grundpreise je Stückmassestufe zu-/abzgl. der vorgegebenen Zu-/Abschläge. Die mittlere Stückmasse ergibt sich dabei aus der Gesamtmasse der bei der jeweiligen Maßnahme anfallenden Holzmasse dividiert durch die Anzahl der bearbeiteten Bäume.
Die vorgegebenen Leistungswerte beruhen auf Zeitstudien und sind getrennt für Harvester und Forwarder hinterlegt.
Arbeiten im Zeitlohn werden nach den unten angegebenen Stundensätzen abgerechnet!</t>
        </r>
      </text>
    </comment>
    <comment ref="A22" authorId="1" shapeId="0" xr:uid="{00000000-0006-0000-0200-000002000000}">
      <text>
        <r>
          <rPr>
            <b/>
            <sz val="8"/>
            <color indexed="81"/>
            <rFont val="Tahoma"/>
            <family val="2"/>
          </rPr>
          <t>mittlere Stückmasse = Gesamtmasse / Anzahl bearbeiteter Bäume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Wiese, Simon</author>
  </authors>
  <commentList>
    <comment ref="A56" authorId="0" shapeId="0" xr:uid="{00000000-0006-0000-0400-000001000000}">
      <text>
        <r>
          <rPr>
            <b/>
            <sz val="8"/>
            <color indexed="81"/>
            <rFont val="Tahoma"/>
            <family val="2"/>
          </rPr>
          <t>mittlere Stückmasse = Gesamtmasse / Anzahl bearbeiteter Bäume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dvetter</author>
  </authors>
  <commentList>
    <comment ref="H17" authorId="0" shapeId="0" xr:uid="{00000000-0006-0000-2800-000001000000}">
      <text>
        <r>
          <rPr>
            <b/>
            <sz val="8"/>
            <color indexed="81"/>
            <rFont val="Tahoma"/>
            <family val="2"/>
          </rPr>
          <t xml:space="preserve">Bitte geben Sie eine Kalkulationsbasis für die Stücklohnabrechnug </t>
        </r>
        <r>
          <rPr>
            <sz val="8"/>
            <color indexed="81"/>
            <rFont val="Tahoma"/>
            <family val="2"/>
          </rPr>
          <t>("fiktiver Zeitlohn")</t>
        </r>
        <r>
          <rPr>
            <b/>
            <sz val="8"/>
            <color indexed="81"/>
            <rFont val="Tahoma"/>
            <family val="2"/>
          </rPr>
          <t xml:space="preserve"> an.</t>
        </r>
        <r>
          <rPr>
            <sz val="8"/>
            <color indexed="81"/>
            <rFont val="Tahoma"/>
            <family val="2"/>
          </rPr>
          <t xml:space="preserve">
Auf Basis des eingegebenen Wertes wird der Grundpreis je Stärkeklasse bzw. der durchschnittlichen Stückmassestufe unter Einbeziehung der vorgegebenen Leistung berechnet. Die vorgegebenen Leistungswerte beruhen auf verdichteten EST-Zeitbedarfswerten (Zeitgrad 140).
Das Angebot bezieht sich ausschließlich auf die Grundpreise je Stärkeklasse bzw. Stückmassestufe zu-/abzgl. der vorgegebenen Zu-/Abschläge.
Arbeiten im Zeitlohn werden nach dem gesondert anzugebenden Stundensatz abgrechnet.</t>
        </r>
      </text>
    </comment>
    <comment ref="H18" authorId="0" shapeId="0" xr:uid="{00000000-0006-0000-2800-000002000000}">
      <text>
        <r>
          <rPr>
            <b/>
            <sz val="8"/>
            <color indexed="81"/>
            <rFont val="Tahoma"/>
            <family val="2"/>
          </rPr>
          <t xml:space="preserve">Bitte geben Sie den fiktiv kalkulierten Zeitgrad an.
</t>
        </r>
        <r>
          <rPr>
            <sz val="8"/>
            <color indexed="81"/>
            <rFont val="Tahoma"/>
            <family val="2"/>
          </rPr>
          <t>Die Angabe ist zur Berechnung der möglichen Leistung erforderlich, da diese auf Basis der EST-Zeitbedarfswerte mit einem Zeitgrad von 100% eingestellt wurde.
Ein ungeübter wird eine Leistung von unter 100%, ein ausgebildeter Forstwirt eine Leistung von über 100% zu-/abzgl. der definierten Zu-/Abschläge erbringen können.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dvetter</author>
  </authors>
  <commentList>
    <comment ref="D17" authorId="0" shapeId="0" xr:uid="{00000000-0006-0000-2C00-000001000000}">
      <text>
        <r>
          <rPr>
            <b/>
            <sz val="8"/>
            <color indexed="81"/>
            <rFont val="Tahoma"/>
            <family val="2"/>
          </rPr>
          <t xml:space="preserve">Bitte geben Sie eine Kalkulationsbasis für die Stücklohnabrechnung an.
</t>
        </r>
        <r>
          <rPr>
            <sz val="8"/>
            <color indexed="81"/>
            <rFont val="Tahoma"/>
            <family val="2"/>
          </rPr>
          <t>Auf Basis des eingegebenen Wertes wird der Grundpreis je Stückmassestufe unter Einbeziehung der vorgegebenen Leistung berechnet. Das Angebot bezieht sich ausschließlich auf die Grundpreise je Stückmassestufe zu-/abzgl. der vorgegebenen Zu-/Abschläge.
Die vorgegebenen Leistungswerte beruhen auf betriebsinternen Zeitstudien.
Arbeiten im Zeitlohn werden nach den angegebenen Stundensätzen abgerechnet!</t>
        </r>
      </text>
    </comment>
  </commentList>
</comments>
</file>

<file path=xl/sharedStrings.xml><?xml version="1.0" encoding="utf-8"?>
<sst xmlns="http://schemas.openxmlformats.org/spreadsheetml/2006/main" count="2616" uniqueCount="1021">
  <si>
    <t>Bestandessituation</t>
  </si>
  <si>
    <t>Maßnahme</t>
  </si>
  <si>
    <t>Alter</t>
  </si>
  <si>
    <t>Eingriffsart</t>
  </si>
  <si>
    <t>Baumarten</t>
  </si>
  <si>
    <t>Fi</t>
  </si>
  <si>
    <t>Ki</t>
  </si>
  <si>
    <t>Dgl</t>
  </si>
  <si>
    <t>Lä</t>
  </si>
  <si>
    <t>Bu</t>
  </si>
  <si>
    <t>Alh</t>
  </si>
  <si>
    <t>Aln</t>
  </si>
  <si>
    <t>Rückeentfernug</t>
  </si>
  <si>
    <t>gering; &lt; 200 m</t>
  </si>
  <si>
    <t>groß; &gt; 500 m</t>
  </si>
  <si>
    <t>mittel; 200-500 m</t>
  </si>
  <si>
    <t xml:space="preserve">Gelände-neigung </t>
  </si>
  <si>
    <t>leicht  (10-20 %)</t>
  </si>
  <si>
    <t>mittel (20-30 %)</t>
  </si>
  <si>
    <t xml:space="preserve">eben/keine </t>
  </si>
  <si>
    <t>Abtrieb</t>
  </si>
  <si>
    <t>Kurkölnisches Sauerland</t>
  </si>
  <si>
    <t>Ort, Datum</t>
  </si>
  <si>
    <t>Unterschrift</t>
  </si>
  <si>
    <t>Regionalforstämter</t>
  </si>
  <si>
    <t>Rureifel-Jülicher Börde</t>
  </si>
  <si>
    <t>Rhein-Sieg-Erft</t>
  </si>
  <si>
    <t>Siegen-Wittgenstein</t>
  </si>
  <si>
    <t>Oberes Sauerland</t>
  </si>
  <si>
    <t>Hochstift</t>
  </si>
  <si>
    <t>Niederrhein</t>
  </si>
  <si>
    <t>Münsterland</t>
  </si>
  <si>
    <t>Ei</t>
  </si>
  <si>
    <t>Durch-forstung</t>
  </si>
  <si>
    <t>Df, inkl. Gassen-anlage</t>
  </si>
  <si>
    <t>Gassen-anlage</t>
  </si>
  <si>
    <t>Kalamität</t>
  </si>
  <si>
    <t>stark  (30-50 %)</t>
  </si>
  <si>
    <t>sehr stark (&gt; 50%)</t>
  </si>
  <si>
    <t>Langholz</t>
  </si>
  <si>
    <t>Kurzholz</t>
  </si>
  <si>
    <t>Gesamt:</t>
  </si>
  <si>
    <t>Durchführungszeitraum:</t>
  </si>
  <si>
    <t>bis</t>
  </si>
  <si>
    <t>Gesamt-masse (Efm)</t>
  </si>
  <si>
    <t>netto</t>
  </si>
  <si>
    <t>Sammel-hieb</t>
  </si>
  <si>
    <t>vom Bietenden auszufüllen</t>
  </si>
  <si>
    <t>mittl. Stück-masse (Efm)</t>
  </si>
  <si>
    <t>Verkehrs-sicherung</t>
  </si>
  <si>
    <t>gut</t>
  </si>
  <si>
    <t>mittel</t>
  </si>
  <si>
    <t>schlecht</t>
  </si>
  <si>
    <t>sehr schlecht</t>
  </si>
  <si>
    <t>Forstamt</t>
  </si>
  <si>
    <t>Nationalparkforstamt Eifel</t>
  </si>
  <si>
    <t>Los-Nr.:</t>
  </si>
  <si>
    <t xml:space="preserve">von </t>
  </si>
  <si>
    <t>Schwerpunkt</t>
  </si>
  <si>
    <t>mittl. Stückmasse (Efm)</t>
  </si>
  <si>
    <t>von</t>
  </si>
  <si>
    <t>Feinerschleißung</t>
  </si>
  <si>
    <t xml:space="preserve">Erschließung
</t>
  </si>
  <si>
    <t>Feinerschließung</t>
  </si>
  <si>
    <t>Mittel</t>
  </si>
  <si>
    <t xml:space="preserve">ja </t>
  </si>
  <si>
    <t>nein</t>
  </si>
  <si>
    <t>Hiebs-fläche (ha)</t>
  </si>
  <si>
    <t>Sortimente</t>
  </si>
  <si>
    <t>Angebots-Preis je Efm o. R. (netto)</t>
  </si>
  <si>
    <t>ha</t>
  </si>
  <si>
    <t>Harvester</t>
  </si>
  <si>
    <t>Forwarder</t>
  </si>
  <si>
    <t>Schlepper</t>
  </si>
  <si>
    <t>EFM</t>
  </si>
  <si>
    <t>Maßnahmennummer</t>
  </si>
  <si>
    <r>
      <t xml:space="preserve">Waldort </t>
    </r>
    <r>
      <rPr>
        <sz val="8"/>
        <color theme="1"/>
        <rFont val="Calibri"/>
        <family val="2"/>
        <scheme val="minor"/>
      </rPr>
      <t>(ggf. Abt/Uabt)</t>
    </r>
  </si>
  <si>
    <t>Art der Maßnahme</t>
  </si>
  <si>
    <t>Befahrbarkeit</t>
  </si>
  <si>
    <t xml:space="preserve">mittl. Rücke-entfernung </t>
  </si>
  <si>
    <t xml:space="preserve">mittl. Gelände-neigung </t>
  </si>
  <si>
    <t>vorraussichtl. Anteil</t>
  </si>
  <si>
    <t>Hinweis/Erklärung:</t>
  </si>
  <si>
    <t>vom AG auszufüllen</t>
  </si>
  <si>
    <t>Baum-art/en</t>
  </si>
  <si>
    <t>Pflanzen</t>
  </si>
  <si>
    <t>Pflanzung</t>
  </si>
  <si>
    <t>Anzahl</t>
  </si>
  <si>
    <t>Höhe in cm</t>
  </si>
  <si>
    <t>Zertifi-zierung</t>
  </si>
  <si>
    <t>Angebots-Preis je Pflanze (netto)</t>
  </si>
  <si>
    <t>Pflanz-verfahren</t>
  </si>
  <si>
    <t>Pflanz-verband</t>
  </si>
  <si>
    <r>
      <t xml:space="preserve">Mischungs-form </t>
    </r>
    <r>
      <rPr>
        <sz val="9"/>
        <color theme="1"/>
        <rFont val="Calibri"/>
        <family val="2"/>
        <scheme val="minor"/>
      </rPr>
      <t>(nur bei weiteren Baumarten)</t>
    </r>
  </si>
  <si>
    <r>
      <t xml:space="preserve">Sonstiges/Bemerkungen
</t>
    </r>
    <r>
      <rPr>
        <sz val="9"/>
        <color theme="1"/>
        <rFont val="Calibri"/>
        <family val="2"/>
        <scheme val="minor"/>
      </rPr>
      <t>(Beschreibung der Fläche, besondere Bedingungen, etc.)</t>
    </r>
  </si>
  <si>
    <t>Zertifizierung</t>
  </si>
  <si>
    <t>Pflanzverfahren</t>
  </si>
  <si>
    <t>Mischungsform</t>
  </si>
  <si>
    <t>0+1</t>
  </si>
  <si>
    <t>&lt;15</t>
  </si>
  <si>
    <t>ja</t>
  </si>
  <si>
    <t>FfV</t>
  </si>
  <si>
    <t xml:space="preserve">Erdbohrer </t>
  </si>
  <si>
    <t>einzeln</t>
  </si>
  <si>
    <t>1+0</t>
  </si>
  <si>
    <t>15-30</t>
  </si>
  <si>
    <t>ZüF</t>
  </si>
  <si>
    <t>Hohlspaten</t>
  </si>
  <si>
    <t>truppweise</t>
  </si>
  <si>
    <t>1+1</t>
  </si>
  <si>
    <t>20-40</t>
  </si>
  <si>
    <t>Container-pflanzung</t>
  </si>
  <si>
    <t>gruppenweise</t>
  </si>
  <si>
    <t>1+2</t>
  </si>
  <si>
    <t>25-50</t>
  </si>
  <si>
    <t>Neheimer-/Göttinger Fahrradlenker</t>
  </si>
  <si>
    <t>horstweise</t>
  </si>
  <si>
    <t>1+3</t>
  </si>
  <si>
    <t>30-50</t>
  </si>
  <si>
    <t>Winkel-pflanzung</t>
  </si>
  <si>
    <t>flächenweise</t>
  </si>
  <si>
    <t>2+0</t>
  </si>
  <si>
    <t>30-60</t>
  </si>
  <si>
    <t>T-Pflanzung</t>
  </si>
  <si>
    <t>reihenweise</t>
  </si>
  <si>
    <t>2+1</t>
  </si>
  <si>
    <t>40-70</t>
  </si>
  <si>
    <t>Buchenbühler -</t>
  </si>
  <si>
    <t>streifenweise</t>
  </si>
  <si>
    <t>2+2</t>
  </si>
  <si>
    <t>50-80</t>
  </si>
  <si>
    <t xml:space="preserve">Rhodener - </t>
  </si>
  <si>
    <t>2+3</t>
  </si>
  <si>
    <t>80-120</t>
  </si>
  <si>
    <t>Maschinen-pflanzung</t>
  </si>
  <si>
    <t>1+0#</t>
  </si>
  <si>
    <t>120-150</t>
  </si>
  <si>
    <t>2+0#</t>
  </si>
  <si>
    <t>150-200</t>
  </si>
  <si>
    <t>3+0#</t>
  </si>
  <si>
    <t>200-250</t>
  </si>
  <si>
    <t>gefordertes Arbeitsverfahren:</t>
  </si>
  <si>
    <r>
      <rPr>
        <sz val="9"/>
        <color theme="1"/>
        <rFont val="Calibri"/>
        <family val="2"/>
        <scheme val="minor"/>
      </rPr>
      <t>bestandes-bildende</t>
    </r>
    <r>
      <rPr>
        <sz val="11"/>
        <color theme="1"/>
        <rFont val="Calibri"/>
        <family val="2"/>
        <scheme val="minor"/>
      </rPr>
      <t xml:space="preserve"> Baumart/en</t>
    </r>
  </si>
  <si>
    <t>Ober-höhe (m)</t>
  </si>
  <si>
    <t>Erschließung der Fläche</t>
  </si>
  <si>
    <t>Fläche (ha)</t>
  </si>
  <si>
    <r>
      <t xml:space="preserve">Beschreibung der Maßnahme
</t>
    </r>
    <r>
      <rPr>
        <sz val="9"/>
        <color theme="1"/>
        <rFont val="Calibri"/>
        <family val="2"/>
        <scheme val="minor"/>
      </rPr>
      <t>(Tätigkeitsbeschreibung, waldbauliches Ziel, Anforderungen an die Ausführenden, etc.)</t>
    </r>
  </si>
  <si>
    <t xml:space="preserve">Geländeneigung </t>
  </si>
  <si>
    <t>gefordertes Arbeitsverfahren</t>
  </si>
  <si>
    <t>Oberhöhe</t>
  </si>
  <si>
    <t>beliebig</t>
  </si>
  <si>
    <t>nicht erschlossen</t>
  </si>
  <si>
    <t>selektiver Pflegeeingriff</t>
  </si>
  <si>
    <t>Manuell (z.B. Knicken, Ringeln)</t>
  </si>
  <si>
    <t>Gassensystem vorhanden</t>
  </si>
  <si>
    <t>Anlage von Begangspfaden</t>
  </si>
  <si>
    <t>Freischneider</t>
  </si>
  <si>
    <t>Begangspfade vorhanden</t>
  </si>
  <si>
    <t>Vorbereitung von Pflanzmaßnahmen/Pflanzgassen</t>
  </si>
  <si>
    <t>Leichte Motorsäge</t>
  </si>
  <si>
    <t>Neuanlage von Begangspfaden</t>
  </si>
  <si>
    <t>Spacer</t>
  </si>
  <si>
    <t>flächiges freischneiden</t>
  </si>
  <si>
    <t>Leistungsverzeichnis Holzbringung</t>
  </si>
  <si>
    <r>
      <t xml:space="preserve">Maschinenanforderungen </t>
    </r>
    <r>
      <rPr>
        <sz val="10"/>
        <color theme="1"/>
        <rFont val="Calibri"/>
        <family val="2"/>
        <scheme val="minor"/>
      </rPr>
      <t>(neben AGB-Forst)</t>
    </r>
    <r>
      <rPr>
        <b/>
        <sz val="12"/>
        <color theme="1"/>
        <rFont val="Calibri"/>
        <family val="2"/>
        <scheme val="minor"/>
      </rPr>
      <t>:</t>
    </r>
  </si>
  <si>
    <t>ggf. Zusatzausrüstung:</t>
  </si>
  <si>
    <t>mittl. Beiseil-entfernung (m)</t>
  </si>
  <si>
    <t>Sonstiges</t>
  </si>
  <si>
    <t>Maschinenanforderungen</t>
  </si>
  <si>
    <t>Zusatzausrüstung</t>
  </si>
  <si>
    <t>mittl. Beiseilentfernung</t>
  </si>
  <si>
    <t>keine</t>
  </si>
  <si>
    <t xml:space="preserve">keine </t>
  </si>
  <si>
    <t>landwirtschaftl. Schlepper mit Forstausrüstung</t>
  </si>
  <si>
    <t>Kranaufbau (bei landwirt. Schlepper)</t>
  </si>
  <si>
    <t>Bogiebänder</t>
  </si>
  <si>
    <t>Forstspezialschlepper</t>
  </si>
  <si>
    <t>Traktionswinde</t>
  </si>
  <si>
    <t>Traktionswinde und Bogiebänder</t>
  </si>
  <si>
    <t>Forwarder 6-Rad</t>
  </si>
  <si>
    <t>Raupenfahrwerk</t>
  </si>
  <si>
    <t>&gt;60</t>
  </si>
  <si>
    <t>Forwarder 8-Rad</t>
  </si>
  <si>
    <t>Forwarder m. Klemmbank</t>
  </si>
  <si>
    <t>Forwarder m. Klemmbank 6-Rad</t>
  </si>
  <si>
    <t>Forwarder m. Klemmbank 8-Rad</t>
  </si>
  <si>
    <t>Seilkran</t>
  </si>
  <si>
    <t>Pferd</t>
  </si>
  <si>
    <t>Hubschrauber</t>
  </si>
  <si>
    <t xml:space="preserve">Erschließung 
</t>
  </si>
  <si>
    <t>Bitte beachten Sie die Trennung von Pflanzen und Pflanzung!</t>
  </si>
  <si>
    <t xml:space="preserve">Leistungsverzeichnis </t>
  </si>
  <si>
    <t>Holzernte (inkl. Holzbringung)</t>
  </si>
  <si>
    <t xml:space="preserve">Ailanthus altissima </t>
  </si>
  <si>
    <t xml:space="preserve">Robinia pseudoacacia </t>
  </si>
  <si>
    <t xml:space="preserve">Ulmus glabra </t>
  </si>
  <si>
    <t xml:space="preserve">Ulmus laevis </t>
  </si>
  <si>
    <r>
      <t xml:space="preserve">Baumart 
</t>
    </r>
    <r>
      <rPr>
        <sz val="9"/>
        <color theme="1"/>
        <rFont val="Calibri"/>
        <family val="2"/>
        <scheme val="minor"/>
      </rPr>
      <t>(botanischer Name)</t>
    </r>
  </si>
  <si>
    <t>&gt;6</t>
  </si>
  <si>
    <t>&lt;1</t>
  </si>
  <si>
    <t>1 ─ 2</t>
  </si>
  <si>
    <r>
      <t xml:space="preserve">2 </t>
    </r>
    <r>
      <rPr>
        <sz val="11"/>
        <color theme="1"/>
        <rFont val="Calibri"/>
        <family val="2"/>
      </rPr>
      <t>─ 3</t>
    </r>
  </si>
  <si>
    <t>3 ─ 4</t>
  </si>
  <si>
    <t>4 ─ 5</t>
  </si>
  <si>
    <t>5 ─ 6</t>
  </si>
  <si>
    <t>Stückmasse (Efm)</t>
  </si>
  <si>
    <t>&lt;0,1</t>
  </si>
  <si>
    <t>Vergabe-Nr.:</t>
  </si>
  <si>
    <t>Pa</t>
  </si>
  <si>
    <t>teil-/hochmechaniserte Holzernte</t>
  </si>
  <si>
    <t>Holzbringung</t>
  </si>
  <si>
    <t>FfV o. ZüF</t>
  </si>
  <si>
    <t>FfV+DKV</t>
  </si>
  <si>
    <t>ZüF+DKV</t>
  </si>
  <si>
    <t>Leistungsverzeichnis Bestandespflege (Kultur-/Jungwuchs-/Jungbestandspflege)</t>
  </si>
  <si>
    <t>Abstand (m)</t>
  </si>
  <si>
    <r>
      <t xml:space="preserve">Befahr-barkeit </t>
    </r>
    <r>
      <rPr>
        <sz val="8"/>
        <color theme="1"/>
        <rFont val="Calibri"/>
        <family val="2"/>
        <scheme val="minor"/>
      </rPr>
      <t>gut; mittel; schlecht; sehr schlecht; unbe-fahrbar</t>
    </r>
  </si>
  <si>
    <t>mittl. Entnahmemenge (Efm/ha)</t>
  </si>
  <si>
    <t>Efm/ha</t>
  </si>
  <si>
    <t>vorhanden</t>
  </si>
  <si>
    <t>anzulegen</t>
  </si>
  <si>
    <t>&lt;10</t>
  </si>
  <si>
    <t>&gt;100</t>
  </si>
  <si>
    <t>unbe-fahrbar</t>
  </si>
  <si>
    <t>Angebots-Preis je Hektar
(netto)</t>
  </si>
  <si>
    <t>Leistungsverzeichnis Bestandesbegründung: Lieferung von Forstpflanzen einschließlich Pflanzung</t>
  </si>
  <si>
    <t xml:space="preserve">Leistungsverzeichnis Bestandesbegründung: Lieferung von Forstpflanzen </t>
  </si>
  <si>
    <t>Abstand</t>
  </si>
  <si>
    <t>Alter/Sorti-ment</t>
  </si>
  <si>
    <t>Leistungsbeschreibung</t>
  </si>
  <si>
    <t>Holzernte (inkl. Bringung)</t>
  </si>
  <si>
    <t>Leistungsbeschreibung Holzbringung</t>
  </si>
  <si>
    <t>Leistungsverzeichnis Wertästung</t>
  </si>
  <si>
    <r>
      <rPr>
        <sz val="9"/>
        <color theme="1"/>
        <rFont val="Calibri"/>
        <family val="2"/>
        <scheme val="minor"/>
      </rPr>
      <t>zu ästende</t>
    </r>
    <r>
      <rPr>
        <sz val="11"/>
        <color theme="1"/>
        <rFont val="Calibri"/>
        <family val="2"/>
        <scheme val="minor"/>
      </rPr>
      <t xml:space="preserve"> Baumart/en</t>
    </r>
  </si>
  <si>
    <t>Anzahl der zu ästenden Bäume gesamt</t>
  </si>
  <si>
    <t>mittl. Abstand der zu ästenden Bäume (m)</t>
  </si>
  <si>
    <t>durchzuführende Ästungs-stufen</t>
  </si>
  <si>
    <t>durchzu-führende Ästungs-stufen</t>
  </si>
  <si>
    <t>Arbeitsverfahren</t>
  </si>
  <si>
    <t>Hand- bzw. Gestängeästungssäge</t>
  </si>
  <si>
    <t>pneumatische Schneidanlage</t>
  </si>
  <si>
    <t>Angebots-Preis je Baum
(netto)</t>
  </si>
  <si>
    <t>Stück</t>
  </si>
  <si>
    <t>Bestandespflege (Kultur-/Jungwuchs-/Jungbestandspflege)</t>
  </si>
  <si>
    <t>Wertästung</t>
  </si>
  <si>
    <t>Leistungsbeschreibungs-Assistent-Forst</t>
  </si>
  <si>
    <t>Douglasie</t>
  </si>
  <si>
    <t>Küstentanne</t>
  </si>
  <si>
    <t>Fichte</t>
  </si>
  <si>
    <t>Weißtanne</t>
  </si>
  <si>
    <t>Vogelkirsche</t>
  </si>
  <si>
    <t>Sonstiges LH</t>
  </si>
  <si>
    <t>Sonstiges NH</t>
  </si>
  <si>
    <t>Lärche</t>
  </si>
  <si>
    <t>Kiefer</t>
  </si>
  <si>
    <t>Pappel</t>
  </si>
  <si>
    <t xml:space="preserve">Eiche </t>
  </si>
  <si>
    <t>Buche</t>
  </si>
  <si>
    <t>Astungsleiter mit Handsäge</t>
  </si>
  <si>
    <t>Maßnahme 1</t>
  </si>
  <si>
    <t>Maßnahme 2</t>
  </si>
  <si>
    <t>Maßnahme 3</t>
  </si>
  <si>
    <t>Maßnahme 4</t>
  </si>
  <si>
    <t>Alternativangebote</t>
  </si>
  <si>
    <t>Alternativangebote:</t>
  </si>
  <si>
    <t>zulässig</t>
  </si>
  <si>
    <t>nicht zulässig</t>
  </si>
  <si>
    <t>Leistungsbeschreibung Bestandespflege (Kultur-/Jungwuchs-/Jungbestandspflege)</t>
  </si>
  <si>
    <t>Leistungsbeschreibung Wertästung</t>
  </si>
  <si>
    <r>
      <t xml:space="preserve">Anzahl Maßnahmen
</t>
    </r>
    <r>
      <rPr>
        <sz val="11"/>
        <color theme="1"/>
        <rFont val="Calibri"/>
        <family val="2"/>
        <scheme val="minor"/>
      </rPr>
      <t>(in diesem Los):</t>
    </r>
  </si>
  <si>
    <t>Alternativangebot Bestandesbegründung: Lieferung von Forstpflanzen einschließlich Pflanzung</t>
  </si>
  <si>
    <t>Maßnahme 5</t>
  </si>
  <si>
    <t>Maßnahme 6</t>
  </si>
  <si>
    <t>Maßnahme 7</t>
  </si>
  <si>
    <t>Maßnahme 8</t>
  </si>
  <si>
    <t>Maßnahme 9</t>
  </si>
  <si>
    <t>Maßnahme 10</t>
  </si>
  <si>
    <t>Bemerkungen</t>
  </si>
  <si>
    <t>Gesamtpreis Pflanzen (netto)</t>
  </si>
  <si>
    <t>Gesamtpreis Maßnahme (netto)</t>
  </si>
  <si>
    <t>Gesamtpreis Pflanzung (netto)</t>
  </si>
  <si>
    <r>
      <t xml:space="preserve">Anzahl Positionen
</t>
    </r>
    <r>
      <rPr>
        <sz val="11"/>
        <color theme="1"/>
        <rFont val="Calibri"/>
        <family val="2"/>
        <scheme val="minor"/>
      </rPr>
      <t>(in diesem Los):</t>
    </r>
  </si>
  <si>
    <t>Beschreibung der Leistung</t>
  </si>
  <si>
    <t>Position</t>
  </si>
  <si>
    <t>verbale Beschreibung der Leistung</t>
  </si>
  <si>
    <t>Menge</t>
  </si>
  <si>
    <t>Einheit</t>
  </si>
  <si>
    <t>Angebots-Preis je Einheit
(netto)</t>
  </si>
  <si>
    <t>Gesamtpreis je Position
(netto)</t>
  </si>
  <si>
    <t>Wegebau</t>
  </si>
  <si>
    <t>Sonstige Leistungen/Maßnahmen</t>
  </si>
  <si>
    <t xml:space="preserve">Leistungsbeschreibung/-verzeichnis: </t>
  </si>
  <si>
    <t>Leistungsort</t>
  </si>
  <si>
    <t xml:space="preserve">Stundensätze </t>
  </si>
  <si>
    <t>Leistungsverzeichnis Wegebau</t>
  </si>
  <si>
    <t>Beschreibung der Maßnahme</t>
  </si>
  <si>
    <t>Beschreibung der (Teil-)Leistung</t>
  </si>
  <si>
    <t>Gesamt-Preis je Einheit
(netto)</t>
  </si>
  <si>
    <t>Gesamt-Preis je Maßnahme
(netto)</t>
  </si>
  <si>
    <t>Maschine inkl. Spezifikationen (z.B. to-Klasse):</t>
  </si>
  <si>
    <t>€/Std (inkl. Fahrer):</t>
  </si>
  <si>
    <t>Neubau</t>
  </si>
  <si>
    <t>lfdm</t>
  </si>
  <si>
    <t>Ausbau</t>
  </si>
  <si>
    <t>Rückbau</t>
  </si>
  <si>
    <t>Instand-setzung</t>
  </si>
  <si>
    <t>m²</t>
  </si>
  <si>
    <t>Unterhaltung (Wegepflege)</t>
  </si>
  <si>
    <t>m³</t>
  </si>
  <si>
    <t>Überbau</t>
  </si>
  <si>
    <t>pauschal</t>
  </si>
  <si>
    <t>Leistungsbeschreibung Wegebau</t>
  </si>
  <si>
    <t>t</t>
  </si>
  <si>
    <t>Einpreisung Bändereinsatz</t>
  </si>
  <si>
    <t>gepl. Anzahl</t>
  </si>
  <si>
    <t>Einpresiung Bändereinsatz</t>
  </si>
  <si>
    <t>0#</t>
  </si>
  <si>
    <t>wurzelnackt</t>
  </si>
  <si>
    <t>Container</t>
  </si>
  <si>
    <t>Containerpflanzung</t>
  </si>
  <si>
    <t>Winkelpflanzung</t>
  </si>
  <si>
    <t>Maschinenpflanzung</t>
  </si>
  <si>
    <r>
      <t>Art der Pflanzen</t>
    </r>
    <r>
      <rPr>
        <sz val="9"/>
        <color theme="1"/>
        <rFont val="Calibri"/>
        <family val="2"/>
        <scheme val="minor"/>
      </rPr>
      <t xml:space="preserve"> (wurzel-nackt/
Container/
beliebig)</t>
    </r>
    <r>
      <rPr>
        <sz val="11"/>
        <color theme="1"/>
        <rFont val="Calibri"/>
        <family val="2"/>
        <scheme val="minor"/>
      </rPr>
      <t xml:space="preserve">
</t>
    </r>
  </si>
  <si>
    <t>wurzel-nackt</t>
  </si>
  <si>
    <t>Art der Pflanzen</t>
  </si>
  <si>
    <r>
      <t xml:space="preserve">Art der Pflanzen </t>
    </r>
    <r>
      <rPr>
        <sz val="9"/>
        <color theme="1"/>
        <rFont val="Calibri"/>
        <family val="2"/>
        <scheme val="minor"/>
      </rPr>
      <t>(wurzel-nackt/
Container/
beliebig)</t>
    </r>
  </si>
  <si>
    <r>
      <t xml:space="preserve">Art der Vollpflanzen </t>
    </r>
    <r>
      <rPr>
        <sz val="8"/>
        <color theme="1"/>
        <rFont val="Calibri"/>
        <family val="2"/>
        <scheme val="minor"/>
      </rPr>
      <t>(TWB)</t>
    </r>
  </si>
  <si>
    <r>
      <t xml:space="preserve">Pflanzverfahren </t>
    </r>
    <r>
      <rPr>
        <sz val="9"/>
        <color theme="1"/>
        <rFont val="Calibri"/>
        <family val="2"/>
        <scheme val="minor"/>
      </rPr>
      <t>(TWB)</t>
    </r>
  </si>
  <si>
    <t>1#</t>
  </si>
  <si>
    <t>2#</t>
  </si>
  <si>
    <t>3#</t>
  </si>
  <si>
    <t>1+1#</t>
  </si>
  <si>
    <t>1+2#</t>
  </si>
  <si>
    <t>1+3#</t>
  </si>
  <si>
    <t>2+1#</t>
  </si>
  <si>
    <t>2+2#</t>
  </si>
  <si>
    <t>2+3#</t>
  </si>
  <si>
    <t>3+1#</t>
  </si>
  <si>
    <t>3+2#</t>
  </si>
  <si>
    <t>3+3#</t>
  </si>
  <si>
    <t>Forstamt:</t>
  </si>
  <si>
    <t>Hocheifel-Zülpicher Börde</t>
  </si>
  <si>
    <t>Bergisches Land</t>
  </si>
  <si>
    <t>Märkisches Sauerland</t>
  </si>
  <si>
    <t>Soest-Sauerland</t>
  </si>
  <si>
    <t>Ruhrgebiet</t>
  </si>
  <si>
    <t>Ostwestfalen-Lippe</t>
  </si>
  <si>
    <t>Baggerpflanzung</t>
  </si>
  <si>
    <t>Bagger-pflanzung</t>
  </si>
  <si>
    <r>
      <t xml:space="preserve">Zertifizierung </t>
    </r>
    <r>
      <rPr>
        <sz val="9"/>
        <color theme="1"/>
        <rFont val="Calibri"/>
        <family val="2"/>
        <scheme val="minor"/>
      </rPr>
      <t>(Alternativangebote)</t>
    </r>
  </si>
  <si>
    <t>FfV u. ZüF</t>
  </si>
  <si>
    <t>Einzelmaßnahmen</t>
  </si>
  <si>
    <t>motormanuelle Holzernte</t>
  </si>
  <si>
    <t>Adresse:</t>
  </si>
  <si>
    <t>fm o.R.</t>
  </si>
  <si>
    <t>ggf. Angabe von zeitlichen Arbeitsschwerpunkten:</t>
  </si>
  <si>
    <t>Angebot Holzbringungsarbeiten</t>
  </si>
  <si>
    <t>Wald und Holz NRW, Forstamt:</t>
  </si>
  <si>
    <t>Hinweis zur Dateneingabe:</t>
  </si>
  <si>
    <t>Unternehmen:</t>
  </si>
  <si>
    <t>Telefon, E-Mail, ggf. Fax:</t>
  </si>
  <si>
    <t>Steuernummer:</t>
  </si>
  <si>
    <r>
      <t>Kalkulationsbasis für Stücklohnabrechnung</t>
    </r>
    <r>
      <rPr>
        <b/>
        <sz val="12"/>
        <rFont val="Calibri"/>
        <family val="2"/>
      </rPr>
      <t>:</t>
    </r>
  </si>
  <si>
    <t>I. Lang- und Kurzholz</t>
  </si>
  <si>
    <r>
      <t>Stückmassestufe</t>
    </r>
    <r>
      <rPr>
        <sz val="10"/>
        <rFont val="Calibri"/>
        <family val="2"/>
      </rPr>
      <t xml:space="preserve">
(fm o.R.)</t>
    </r>
  </si>
  <si>
    <r>
      <t>Leistung</t>
    </r>
    <r>
      <rPr>
        <sz val="10"/>
        <rFont val="Calibri"/>
        <family val="2"/>
      </rPr>
      <t xml:space="preserve">
(fm o.R./Std.)</t>
    </r>
  </si>
  <si>
    <r>
      <t>Grundpreis</t>
    </r>
    <r>
      <rPr>
        <sz val="10"/>
        <rFont val="Calibri"/>
        <family val="2"/>
      </rPr>
      <t xml:space="preserve">
(€/fm o.R.)</t>
    </r>
  </si>
  <si>
    <t>über</t>
  </si>
  <si>
    <t>Abrechnung im Zeitlohn!</t>
  </si>
  <si>
    <r>
      <t>II. Schichtholz</t>
    </r>
    <r>
      <rPr>
        <b/>
        <vertAlign val="superscript"/>
        <sz val="11"/>
        <rFont val="Calibri"/>
        <family val="2"/>
      </rPr>
      <t xml:space="preserve"> 
</t>
    </r>
    <r>
      <rPr>
        <sz val="8"/>
        <rFont val="Calibri"/>
        <family val="2"/>
      </rPr>
      <t>(kranerreichbar i. d. R. aus motormanueller Aufarbeitung reine Kurzholzschläge, bis 3 m)</t>
    </r>
  </si>
  <si>
    <r>
      <t xml:space="preserve">Länge
</t>
    </r>
    <r>
      <rPr>
        <sz val="10"/>
        <rFont val="Calibri"/>
        <family val="2"/>
      </rPr>
      <t>(m)</t>
    </r>
  </si>
  <si>
    <r>
      <t>Leistung</t>
    </r>
    <r>
      <rPr>
        <sz val="10"/>
        <rFont val="Calibri"/>
        <family val="2"/>
      </rPr>
      <t xml:space="preserve">
(rm m.R./Std.)</t>
    </r>
  </si>
  <si>
    <r>
      <t>Grundpreis</t>
    </r>
    <r>
      <rPr>
        <sz val="10"/>
        <rFont val="Calibri"/>
        <family val="2"/>
      </rPr>
      <t xml:space="preserve">
(€/rm m.R.)</t>
    </r>
  </si>
  <si>
    <r>
      <t xml:space="preserve">III. Zu-/Abschläge </t>
    </r>
    <r>
      <rPr>
        <sz val="8"/>
        <rFont val="Calibri"/>
        <family val="2"/>
      </rPr>
      <t>(auf den Grundpreis)</t>
    </r>
  </si>
  <si>
    <t>Bezeichnung</t>
  </si>
  <si>
    <t>Bereich/Definition</t>
  </si>
  <si>
    <t>Höhe</t>
  </si>
  <si>
    <t>Mittlere Hangneigung</t>
  </si>
  <si>
    <t>&gt; 20 - 30 %</t>
  </si>
  <si>
    <t>+ 10 %</t>
  </si>
  <si>
    <t>&gt; 30 - 45 %</t>
  </si>
  <si>
    <t>+ 15 %</t>
  </si>
  <si>
    <t>&gt; 45 %</t>
  </si>
  <si>
    <t>+ 30 %</t>
  </si>
  <si>
    <r>
      <t>erschwert</t>
    </r>
    <r>
      <rPr>
        <vertAlign val="superscript"/>
        <sz val="10"/>
        <rFont val="Calibri"/>
        <family val="2"/>
      </rPr>
      <t>1</t>
    </r>
  </si>
  <si>
    <t>+ 5 %</t>
  </si>
  <si>
    <t>&gt; 200 - 300 m</t>
  </si>
  <si>
    <t>&gt; 300 - 400 m</t>
  </si>
  <si>
    <t>&gt; 400 - 500 m</t>
  </si>
  <si>
    <t>&gt; 500m</t>
  </si>
  <si>
    <t>+ 20 %</t>
  </si>
  <si>
    <t>&gt; 20 - 30 m</t>
  </si>
  <si>
    <t>&gt; 30 - 40 m</t>
  </si>
  <si>
    <t>&gt; 40 - 50 m</t>
  </si>
  <si>
    <t>&gt; 50 m</t>
  </si>
  <si>
    <t>Sammelhieb</t>
  </si>
  <si>
    <r>
      <t>verstreuter Hiebsanfall</t>
    </r>
    <r>
      <rPr>
        <vertAlign val="superscript"/>
        <sz val="10"/>
        <rFont val="Calibri"/>
        <family val="2"/>
      </rPr>
      <t>2</t>
    </r>
  </si>
  <si>
    <t>- 35 %</t>
  </si>
  <si>
    <r>
      <t xml:space="preserve">Sortimentsvielfalt </t>
    </r>
    <r>
      <rPr>
        <sz val="8"/>
        <rFont val="Calibri"/>
        <family val="2"/>
      </rPr>
      <t>bei &gt; 3 % der Hiebsmasse</t>
    </r>
  </si>
  <si>
    <t>&gt; 3 Sortimente</t>
  </si>
  <si>
    <t>Verjüngung</t>
  </si>
  <si>
    <t>hohe und dichte Verjüngung</t>
  </si>
  <si>
    <t>+ 5 bis + 30 %</t>
  </si>
  <si>
    <t>Schlagordnung</t>
  </si>
  <si>
    <r>
      <t>nicht eingehalten</t>
    </r>
    <r>
      <rPr>
        <vertAlign val="superscript"/>
        <sz val="10"/>
        <rFont val="Calibri"/>
        <family val="2"/>
      </rPr>
      <t>3</t>
    </r>
  </si>
  <si>
    <t>+ 5 bis + 15 %</t>
  </si>
  <si>
    <t>&gt; 10 - 20 %</t>
  </si>
  <si>
    <t>- 15 %</t>
  </si>
  <si>
    <t>- 30 %</t>
  </si>
  <si>
    <t>Besondere Arbeitsausführung</t>
  </si>
  <si>
    <t>bis 20 %</t>
  </si>
  <si>
    <r>
      <rPr>
        <vertAlign val="superscript"/>
        <sz val="7"/>
        <rFont val="Calibri"/>
        <family val="2"/>
      </rPr>
      <t xml:space="preserve">1 </t>
    </r>
    <r>
      <rPr>
        <sz val="7"/>
        <rFont val="Calibri"/>
        <family val="2"/>
      </rPr>
      <t>wenn Blöcke, Felsen oder Stöcke auf mehr als 1/3 der Länge der Rückegassen &gt; 50 cm über das Bodenniveau ragen.</t>
    </r>
  </si>
  <si>
    <r>
      <rPr>
        <vertAlign val="superscript"/>
        <sz val="7"/>
        <rFont val="Calibri"/>
        <family val="2"/>
      </rPr>
      <t xml:space="preserve">2 </t>
    </r>
    <r>
      <rPr>
        <sz val="7"/>
        <rFont val="Calibri"/>
        <family val="2"/>
      </rPr>
      <t>bis 20 Efm/ha, alternativ Abrechnung im Zeitlohn.</t>
    </r>
  </si>
  <si>
    <r>
      <t xml:space="preserve">3 </t>
    </r>
    <r>
      <rPr>
        <sz val="7"/>
        <rFont val="Calibri"/>
        <family val="2"/>
      </rPr>
      <t>wenn bei mehr als 1/4 des zu rückenden Holzes (Stückzahl) die Schlagordnung nicht eingehalten wurde.</t>
    </r>
  </si>
  <si>
    <t>Unterschrift Unternehmer/in</t>
  </si>
  <si>
    <t>RFA</t>
  </si>
  <si>
    <t>Holzmenge</t>
  </si>
  <si>
    <t>Abrechnungsherleitung Holzbringungsarbeiten</t>
  </si>
  <si>
    <t>Wahl der Lohnform:</t>
  </si>
  <si>
    <r>
      <rPr>
        <b/>
        <sz val="11"/>
        <rFont val="Calibri"/>
        <family val="2"/>
        <scheme val="minor"/>
      </rPr>
      <t>Waldort</t>
    </r>
    <r>
      <rPr>
        <b/>
        <sz val="10"/>
        <rFont val="Calibri"/>
        <family val="2"/>
        <scheme val="minor"/>
      </rPr>
      <t xml:space="preserve"> </t>
    </r>
    <r>
      <rPr>
        <sz val="9"/>
        <rFont val="Calibri"/>
        <family val="2"/>
        <scheme val="minor"/>
      </rPr>
      <t>(ggf. Abt/Uabt)</t>
    </r>
    <r>
      <rPr>
        <b/>
        <sz val="11"/>
        <rFont val="Calibri"/>
        <family val="2"/>
        <scheme val="minor"/>
      </rPr>
      <t>:</t>
    </r>
  </si>
  <si>
    <t>Maßnahme:</t>
  </si>
  <si>
    <r>
      <t xml:space="preserve">Kalkulationsbasis für Stücklohnabrechnung </t>
    </r>
    <r>
      <rPr>
        <sz val="9"/>
        <rFont val="Calibri"/>
        <family val="2"/>
        <scheme val="minor"/>
      </rPr>
      <t>(netto)</t>
    </r>
    <r>
      <rPr>
        <b/>
        <sz val="12"/>
        <rFont val="Calibri"/>
        <family val="2"/>
        <scheme val="minor"/>
      </rPr>
      <t>:</t>
    </r>
  </si>
  <si>
    <r>
      <t xml:space="preserve">III. Zu-/Abschläge </t>
    </r>
    <r>
      <rPr>
        <sz val="8"/>
        <rFont val="Calibri"/>
        <family val="2"/>
        <scheme val="minor"/>
      </rPr>
      <t>(auf den Grundpreis)</t>
    </r>
  </si>
  <si>
    <t>Zu-/Abschlags-
höhe</t>
  </si>
  <si>
    <r>
      <t>erschwert</t>
    </r>
    <r>
      <rPr>
        <vertAlign val="superscript"/>
        <sz val="10"/>
        <rFont val="Calibri"/>
        <family val="2"/>
        <scheme val="minor"/>
      </rPr>
      <t>1</t>
    </r>
  </si>
  <si>
    <r>
      <t>verstr. Hiebsanfall</t>
    </r>
    <r>
      <rPr>
        <vertAlign val="superscript"/>
        <sz val="8"/>
        <rFont val="Calibri"/>
        <family val="2"/>
        <scheme val="minor"/>
      </rPr>
      <t>2</t>
    </r>
  </si>
  <si>
    <r>
      <t xml:space="preserve">Sortimentsvielfalt </t>
    </r>
    <r>
      <rPr>
        <sz val="8"/>
        <rFont val="Calibri"/>
        <family val="2"/>
        <scheme val="minor"/>
      </rPr>
      <t>bei &gt; 3 % der Hiebsmasse</t>
    </r>
  </si>
  <si>
    <t>hohe u. dichte Verj.</t>
  </si>
  <si>
    <r>
      <t>nicht eingehalten</t>
    </r>
    <r>
      <rPr>
        <vertAlign val="superscript"/>
        <sz val="8"/>
        <rFont val="Calibri"/>
        <family val="2"/>
        <scheme val="minor"/>
      </rPr>
      <t>3</t>
    </r>
  </si>
  <si>
    <t>+ 5 bis +15 %</t>
  </si>
  <si>
    <t>bis + 20%</t>
  </si>
  <si>
    <t>Summe Zu-/Abschläge:</t>
  </si>
  <si>
    <t>Anzahl mit Bändern ausgestattete Bogieachsen</t>
  </si>
  <si>
    <r>
      <t xml:space="preserve">Summe
</t>
    </r>
    <r>
      <rPr>
        <sz val="10"/>
        <rFont val="Calibri"/>
        <family val="2"/>
        <scheme val="minor"/>
      </rPr>
      <t>(€)</t>
    </r>
  </si>
  <si>
    <r>
      <rPr>
        <vertAlign val="superscript"/>
        <sz val="7"/>
        <rFont val="Calibri"/>
        <family val="2"/>
        <scheme val="minor"/>
      </rPr>
      <t xml:space="preserve">1 </t>
    </r>
    <r>
      <rPr>
        <sz val="7"/>
        <rFont val="Calibri"/>
        <family val="2"/>
        <scheme val="minor"/>
      </rPr>
      <t>wenn Blöcke, Felsen oder Stöcke auf mehr als 1/3 der Länge der Rückegassen &gt; 50 cm über das Bodenniveau ragen.</t>
    </r>
  </si>
  <si>
    <r>
      <rPr>
        <vertAlign val="superscript"/>
        <sz val="7"/>
        <rFont val="Calibri"/>
        <family val="2"/>
        <scheme val="minor"/>
      </rPr>
      <t xml:space="preserve">2 </t>
    </r>
    <r>
      <rPr>
        <sz val="7"/>
        <rFont val="Calibri"/>
        <family val="2"/>
        <scheme val="minor"/>
      </rPr>
      <t>bis 20 Efm/ha, alternativ Abrechnung im Zeitlohn.</t>
    </r>
  </si>
  <si>
    <r>
      <t xml:space="preserve">3 </t>
    </r>
    <r>
      <rPr>
        <sz val="7"/>
        <rFont val="Calibri"/>
        <family val="2"/>
        <scheme val="minor"/>
      </rPr>
      <t>wenn bei mehr als 1/4 des zu rückenden Holzes (Stückzahl) die Schlagordnung nicht eingehalten wurde.</t>
    </r>
  </si>
  <si>
    <r>
      <t>Stückmassestufe</t>
    </r>
    <r>
      <rPr>
        <sz val="10"/>
        <rFont val="Calibri"/>
        <family val="2"/>
        <scheme val="minor"/>
      </rPr>
      <t xml:space="preserve">
(fm o.R.)</t>
    </r>
  </si>
  <si>
    <r>
      <t>Leistung</t>
    </r>
    <r>
      <rPr>
        <sz val="10"/>
        <rFont val="Calibri"/>
        <family val="2"/>
        <scheme val="minor"/>
      </rPr>
      <t xml:space="preserve">
(fm o.R./Std.)</t>
    </r>
  </si>
  <si>
    <r>
      <t>Grundpreis</t>
    </r>
    <r>
      <rPr>
        <sz val="10"/>
        <rFont val="Calibri"/>
        <family val="2"/>
        <scheme val="minor"/>
      </rPr>
      <t xml:space="preserve">
(€/fm o.R.)
</t>
    </r>
    <r>
      <rPr>
        <sz val="8"/>
        <rFont val="Calibri"/>
        <family val="2"/>
        <scheme val="minor"/>
      </rPr>
      <t>gerundet</t>
    </r>
  </si>
  <si>
    <t>Summe
Zu-/
Abschläge</t>
  </si>
  <si>
    <r>
      <t>Endpreis</t>
    </r>
    <r>
      <rPr>
        <sz val="10"/>
        <rFont val="Calibri"/>
        <family val="2"/>
        <scheme val="minor"/>
      </rPr>
      <t xml:space="preserve">
(€/fm o.R.)
</t>
    </r>
    <r>
      <rPr>
        <sz val="8"/>
        <rFont val="Calibri"/>
        <family val="2"/>
        <scheme val="minor"/>
      </rPr>
      <t>gerundet</t>
    </r>
  </si>
  <si>
    <r>
      <rPr>
        <b/>
        <sz val="8"/>
        <rFont val="Calibri"/>
        <family val="2"/>
        <scheme val="minor"/>
      </rPr>
      <t>Abrechnungs-
menge je Sortiment</t>
    </r>
    <r>
      <rPr>
        <sz val="8"/>
        <rFont val="Calibri"/>
        <family val="2"/>
        <scheme val="minor"/>
      </rPr>
      <t xml:space="preserve">
(fm o.R.)</t>
    </r>
  </si>
  <si>
    <r>
      <t>Summe</t>
    </r>
    <r>
      <rPr>
        <sz val="10"/>
        <rFont val="Calibri"/>
        <family val="2"/>
        <scheme val="minor"/>
      </rPr>
      <t xml:space="preserve">
(€)</t>
    </r>
  </si>
  <si>
    <r>
      <t>II. Schichtholz</t>
    </r>
    <r>
      <rPr>
        <b/>
        <vertAlign val="superscript"/>
        <sz val="11"/>
        <rFont val="Calibri"/>
        <family val="2"/>
        <scheme val="minor"/>
      </rPr>
      <t xml:space="preserve"> 
</t>
    </r>
    <r>
      <rPr>
        <sz val="8"/>
        <rFont val="Calibri"/>
        <family val="2"/>
        <scheme val="minor"/>
      </rPr>
      <t>(kranerreichbar i. d. R. aus motormanueller Aufarbeitung reine Kurzholzschläge, bis 3 m)</t>
    </r>
  </si>
  <si>
    <r>
      <t xml:space="preserve">Länge
</t>
    </r>
    <r>
      <rPr>
        <sz val="10"/>
        <rFont val="Calibri"/>
        <family val="2"/>
        <scheme val="minor"/>
      </rPr>
      <t>(m)</t>
    </r>
  </si>
  <si>
    <r>
      <t>Leistung</t>
    </r>
    <r>
      <rPr>
        <sz val="10"/>
        <rFont val="Calibri"/>
        <family val="2"/>
        <scheme val="minor"/>
      </rPr>
      <t xml:space="preserve">
(rm m.R./Std.)</t>
    </r>
  </si>
  <si>
    <r>
      <t>Grundpreis</t>
    </r>
    <r>
      <rPr>
        <sz val="10"/>
        <rFont val="Calibri"/>
        <family val="2"/>
        <scheme val="minor"/>
      </rPr>
      <t xml:space="preserve">
(€/rm m.R.)
</t>
    </r>
    <r>
      <rPr>
        <sz val="8"/>
        <rFont val="Calibri"/>
        <family val="2"/>
        <scheme val="minor"/>
      </rPr>
      <t>gerundet</t>
    </r>
  </si>
  <si>
    <t>Summe
Zu-
Abschläge</t>
  </si>
  <si>
    <r>
      <t>Endpreis</t>
    </r>
    <r>
      <rPr>
        <sz val="10"/>
        <rFont val="Calibri"/>
        <family val="2"/>
        <scheme val="minor"/>
      </rPr>
      <t xml:space="preserve">
(€/rm m.R.)
</t>
    </r>
    <r>
      <rPr>
        <sz val="8"/>
        <rFont val="Calibri"/>
        <family val="2"/>
        <scheme val="minor"/>
      </rPr>
      <t>gerundet</t>
    </r>
  </si>
  <si>
    <r>
      <t xml:space="preserve">Abrechnungs-
menge
</t>
    </r>
    <r>
      <rPr>
        <sz val="10"/>
        <rFont val="Calibri"/>
        <family val="2"/>
        <scheme val="minor"/>
      </rPr>
      <t>(rm m.R.)</t>
    </r>
  </si>
  <si>
    <t>Summe Bändereinsatz:</t>
  </si>
  <si>
    <t>Summe Lang- und Kurzholz:</t>
  </si>
  <si>
    <t>fm o.R. :</t>
  </si>
  <si>
    <t>Summe Schichtholz:</t>
  </si>
  <si>
    <t>rm m.R. :</t>
  </si>
  <si>
    <t>Summe Stücklohn:</t>
  </si>
  <si>
    <t>Summe Zeitlohn:</t>
  </si>
  <si>
    <r>
      <t xml:space="preserve">Bemerkungen </t>
    </r>
    <r>
      <rPr>
        <sz val="9"/>
        <rFont val="Calibri"/>
        <family val="2"/>
        <scheme val="minor"/>
      </rPr>
      <t>(ggf. Begründung Zeitlohn)</t>
    </r>
    <r>
      <rPr>
        <b/>
        <sz val="12"/>
        <rFont val="Calibri"/>
        <family val="2"/>
        <scheme val="minor"/>
      </rPr>
      <t>:</t>
    </r>
  </si>
  <si>
    <t xml:space="preserve">Gesamtsumme: </t>
  </si>
  <si>
    <r>
      <rPr>
        <u/>
        <sz val="10"/>
        <color rgb="FFFF0000"/>
        <rFont val="Arial"/>
        <family val="2"/>
      </rPr>
      <t>Hinweis:</t>
    </r>
    <r>
      <rPr>
        <b/>
        <sz val="10"/>
        <rFont val="Arial"/>
        <family val="2"/>
      </rPr>
      <t xml:space="preserve">
</t>
    </r>
    <r>
      <rPr>
        <sz val="9"/>
        <rFont val="Arial"/>
        <family val="2"/>
      </rPr>
      <t>Das Formular zeigt die berechneten Werte auf zwei Dezimalstellen gerundet an und rechnet gerundet weiter.
Das Formular entbindet den Unternehmer nicht von der eigenständigen Anfertigung einer Rechnung.</t>
    </r>
  </si>
  <si>
    <t>Nr.</t>
  </si>
  <si>
    <t>Zu-/Abschläge</t>
  </si>
  <si>
    <t>Lohnform</t>
  </si>
  <si>
    <t>Stücklohn</t>
  </si>
  <si>
    <t>Zeitlohn</t>
  </si>
  <si>
    <t>Stücklohn und Zeitlohn</t>
  </si>
  <si>
    <t>Angebot motormanuelle Holzerntearbeiten</t>
  </si>
  <si>
    <r>
      <t xml:space="preserve">Kalkulationsbasis für Stücklohnabrechnung </t>
    </r>
    <r>
      <rPr>
        <sz val="11"/>
        <rFont val="Calibri"/>
        <family val="2"/>
        <scheme val="minor"/>
      </rPr>
      <t>("fiktiv kalkulierter Zeitlohn")</t>
    </r>
    <r>
      <rPr>
        <b/>
        <sz val="11"/>
        <rFont val="Calibri"/>
        <family val="2"/>
        <scheme val="minor"/>
      </rPr>
      <t>:</t>
    </r>
  </si>
  <si>
    <t>Fiktiv kalkulierter Zeitgrad:</t>
  </si>
  <si>
    <t>I. Stammholz (L) baumfallende Längen, unentrindet, vermessen</t>
  </si>
  <si>
    <t>mittl.
Stkl.</t>
  </si>
  <si>
    <r>
      <t xml:space="preserve">MDM
</t>
    </r>
    <r>
      <rPr>
        <sz val="10"/>
        <rFont val="Calibri"/>
        <family val="2"/>
        <scheme val="minor"/>
      </rPr>
      <t>(cm o. R.)</t>
    </r>
  </si>
  <si>
    <t>Fi, Ta, Dou, Lä,
sonst. NH</t>
  </si>
  <si>
    <t>Bu,
sonst. LH</t>
  </si>
  <si>
    <t>Ei, Es, Ul, Hbu</t>
  </si>
  <si>
    <r>
      <t>Leistung</t>
    </r>
    <r>
      <rPr>
        <sz val="10"/>
        <rFont val="Calibri"/>
        <family val="2"/>
        <scheme val="minor"/>
      </rPr>
      <t xml:space="preserve">
</t>
    </r>
    <r>
      <rPr>
        <sz val="8"/>
        <rFont val="Calibri"/>
        <family val="2"/>
        <scheme val="minor"/>
      </rPr>
      <t>(fm o.R./Std.)</t>
    </r>
  </si>
  <si>
    <r>
      <t xml:space="preserve">Grundpreis </t>
    </r>
    <r>
      <rPr>
        <sz val="10"/>
        <rFont val="Calibri"/>
        <family val="2"/>
        <scheme val="minor"/>
      </rPr>
      <t xml:space="preserve">
</t>
    </r>
    <r>
      <rPr>
        <sz val="8"/>
        <rFont val="Calibri"/>
        <family val="2"/>
        <scheme val="minor"/>
      </rPr>
      <t>(€/fm o.R.)</t>
    </r>
  </si>
  <si>
    <t>D 0</t>
  </si>
  <si>
    <t>bis 9</t>
  </si>
  <si>
    <t>D 1a</t>
  </si>
  <si>
    <t>10-14</t>
  </si>
  <si>
    <t>D 1b</t>
  </si>
  <si>
    <t>15-19</t>
  </si>
  <si>
    <t>D 2a</t>
  </si>
  <si>
    <t>20-24</t>
  </si>
  <si>
    <t>D 2b</t>
  </si>
  <si>
    <t>25-29</t>
  </si>
  <si>
    <t>D 3a</t>
  </si>
  <si>
    <t>30-34</t>
  </si>
  <si>
    <t>D 3b</t>
  </si>
  <si>
    <t>35-39</t>
  </si>
  <si>
    <t>D 4</t>
  </si>
  <si>
    <t>40-49</t>
  </si>
  <si>
    <t>D 5</t>
  </si>
  <si>
    <t>50-59</t>
  </si>
  <si>
    <t>D 6</t>
  </si>
  <si>
    <t>über 60</t>
  </si>
  <si>
    <t>II. Stammholz Abschnitte (LAS) 2 - 6 m Fixlängen, unentrindet, vermessen</t>
  </si>
  <si>
    <t>-</t>
  </si>
  <si>
    <t>Paraphe Unternehmer/in</t>
  </si>
  <si>
    <t>Seite 1 von 2</t>
  </si>
  <si>
    <t>III. Industrieholz baumfallende Längen ab 7 m, unentrindet, vermessen</t>
  </si>
  <si>
    <t>Fi, Ta, Dou, Lä
sonst. NH</t>
  </si>
  <si>
    <t>LH</t>
  </si>
  <si>
    <t>über 25</t>
  </si>
  <si>
    <t>IV. Industrieholz Fixlängen bis 7 m, unentrindet, vermessen</t>
  </si>
  <si>
    <r>
      <t xml:space="preserve">V. Zu-/Abschläge </t>
    </r>
    <r>
      <rPr>
        <sz val="11"/>
        <rFont val="Calibri"/>
        <family val="2"/>
        <scheme val="minor"/>
      </rPr>
      <t>(auf den Grundpreis)</t>
    </r>
  </si>
  <si>
    <t>Bereich</t>
  </si>
  <si>
    <t>Entfallen der Vermessung/Anschreiben</t>
  </si>
  <si>
    <t>- 10 %</t>
  </si>
  <si>
    <t xml:space="preserve">Gesundschneiden </t>
  </si>
  <si>
    <t>bei mehr als 10 % der Bäume</t>
  </si>
  <si>
    <t>ab 25 % je 10 % Neigung</t>
  </si>
  <si>
    <r>
      <t>Gelände</t>
    </r>
    <r>
      <rPr>
        <sz val="10"/>
        <rFont val="Calibri"/>
        <family val="2"/>
        <scheme val="minor"/>
      </rPr>
      <t xml:space="preserve"> (&gt;1/4-1/2; &gt;1/2-3/4; &gt; 3/4 der Hiebsmasse betroffen)</t>
    </r>
  </si>
  <si>
    <t>Gräben u. ähnl. Bodenuneben-
heiten über knietief o. 1m breit</t>
  </si>
  <si>
    <t>+ 5 ; + 10 ;
15 %</t>
  </si>
  <si>
    <r>
      <t xml:space="preserve">Bewuchs </t>
    </r>
    <r>
      <rPr>
        <sz val="10"/>
        <rFont val="Calibri"/>
        <family val="2"/>
        <scheme val="minor"/>
      </rPr>
      <t>(&gt;1/4-1/2; &gt;1/2-3/4; &gt; 3/4 der Hiebsmasse betroffen)</t>
    </r>
  </si>
  <si>
    <t>dichter, behindernder Bewuchs
o. Reisig, knie- bis mannshoch</t>
  </si>
  <si>
    <t>+ 5 ; + 5 ;
+ 10 %</t>
  </si>
  <si>
    <t>dichter, behindernder Bewuchs
o. Reisig, über mannshoch</t>
  </si>
  <si>
    <t>+ 5 ; + 10 ;
+ 15 %</t>
  </si>
  <si>
    <t>dichter, behindernder Unterstand über 3m</t>
  </si>
  <si>
    <t>0 ; + 5 ;
+ 5 %</t>
  </si>
  <si>
    <t>Verstreuter Hiebsanfall</t>
  </si>
  <si>
    <t>weniger 15 Bäume Einschlagsort</t>
  </si>
  <si>
    <t>Schlagordnung nicht eingehalten</t>
  </si>
  <si>
    <t>über 20 % der gefällten Bäume</t>
  </si>
  <si>
    <t>- 20 %</t>
  </si>
  <si>
    <t>Besonders bestandespflegliche Arbeitsausführung</t>
  </si>
  <si>
    <t>Entscheidung Auftraggeber</t>
  </si>
  <si>
    <t>bis + 20 %</t>
  </si>
  <si>
    <t>Vermeidbare Fällungsschäden</t>
  </si>
  <si>
    <t>siehe AGB Forst NRW</t>
  </si>
  <si>
    <t>Verkehrssicherungsmaßnahmen,
Traufbäume, Gegenhänger</t>
  </si>
  <si>
    <t>gesondert auszuhandeln - Stundenlohn</t>
  </si>
  <si>
    <t>Seite 2 von 2</t>
  </si>
  <si>
    <t>Abrechnungsherleitung motormanuelle Holzernte</t>
  </si>
  <si>
    <t>Waldort (ggf. Abt/Uabt):</t>
  </si>
  <si>
    <r>
      <rPr>
        <sz val="10"/>
        <color rgb="FFFF0000"/>
        <rFont val="Arial"/>
        <family val="2"/>
      </rPr>
      <t>Hinweis zur Dateneingabe</t>
    </r>
    <r>
      <rPr>
        <sz val="10"/>
        <rFont val="Arial"/>
        <family val="2"/>
      </rPr>
      <t xml:space="preserve">
</t>
    </r>
    <r>
      <rPr>
        <sz val="9"/>
        <rFont val="Arial"/>
        <family val="2"/>
      </rPr>
      <t xml:space="preserve">Eingaben sind ausschließlich in den blau hinterlegten Feldern möglich.
</t>
    </r>
  </si>
  <si>
    <r>
      <t xml:space="preserve">Kalkulationsbasis für Stücklohnabrechnung </t>
    </r>
    <r>
      <rPr>
        <sz val="11"/>
        <rFont val="Calibri"/>
        <family val="2"/>
        <scheme val="minor"/>
      </rPr>
      <t>("fiktiv kalkulierter Zeitlohn"):</t>
    </r>
  </si>
  <si>
    <r>
      <t xml:space="preserve">Bemerkungen </t>
    </r>
    <r>
      <rPr>
        <sz val="9"/>
        <rFont val="Calibri"/>
        <family val="2"/>
        <scheme val="minor"/>
      </rPr>
      <t>(Begründung Zeitlohn)</t>
    </r>
    <r>
      <rPr>
        <b/>
        <sz val="11"/>
        <rFont val="Calibri"/>
        <family val="2"/>
        <scheme val="minor"/>
      </rPr>
      <t>:</t>
    </r>
  </si>
  <si>
    <r>
      <t xml:space="preserve">V. a) Zu-/Abschläge L/LAS </t>
    </r>
    <r>
      <rPr>
        <sz val="11"/>
        <rFont val="Calibri"/>
        <family val="2"/>
        <scheme val="minor"/>
      </rPr>
      <t>(auf den Grundpreis)</t>
    </r>
  </si>
  <si>
    <t>Entfallen der Vermessung/Anschreiben  (L/LAS) Tab. I/II.</t>
  </si>
  <si>
    <t>Gesonderter Abzug!</t>
  </si>
  <si>
    <t>MDM
(cm o.R.)</t>
  </si>
  <si>
    <t>Summe Zu-/Abschläge</t>
  </si>
  <si>
    <t>Abrechnungs-
menge
je Stkl.
(fm o.R.)</t>
  </si>
  <si>
    <t>Gesamt
L</t>
  </si>
  <si>
    <t>Fi, Ta, Dou, Lä, sonst. NH</t>
  </si>
  <si>
    <t>€</t>
  </si>
  <si>
    <t>Bu, sonst. LH</t>
  </si>
  <si>
    <t>Gesamt
LAS</t>
  </si>
  <si>
    <r>
      <t xml:space="preserve">V. b) Zu-/Abschläge Industrieholz </t>
    </r>
    <r>
      <rPr>
        <sz val="11"/>
        <rFont val="Calibri"/>
        <family val="2"/>
        <scheme val="minor"/>
      </rPr>
      <t>(auf den Grundpreis)</t>
    </r>
  </si>
  <si>
    <t>Entfallen der Vermessung/Anschr. Industrieholz (Tab. III./IV.)</t>
  </si>
  <si>
    <t>Gesundschneiden (ENTFÄLLT!)</t>
  </si>
  <si>
    <r>
      <t xml:space="preserve">Summe Zu-/Abschläge </t>
    </r>
    <r>
      <rPr>
        <sz val="9"/>
        <rFont val="Calibri"/>
        <family val="2"/>
        <scheme val="minor"/>
      </rPr>
      <t>(Summe Zu-/Abschlagstabelle Tab. V. a)  abzgl. "Entf. Verm./Gesundschn." zzgl Tab V.b)</t>
    </r>
    <r>
      <rPr>
        <b/>
        <sz val="10"/>
        <rFont val="Calibri"/>
        <family val="2"/>
        <scheme val="minor"/>
      </rPr>
      <t>):</t>
    </r>
  </si>
  <si>
    <t>Gesamt-
menge d. mittleren Stückmasse-
stufe (fm o.R.)</t>
  </si>
  <si>
    <t>IV. Industrieholz Kranlängen 3-7 m, unentrindet, vermessen</t>
  </si>
  <si>
    <t>Summe Stammholz lang und -abschnitte:</t>
  </si>
  <si>
    <t>=</t>
  </si>
  <si>
    <t>Summe Industrieholz:</t>
  </si>
  <si>
    <t>Gesamtsumme:</t>
  </si>
  <si>
    <r>
      <rPr>
        <sz val="10"/>
        <color rgb="FFFF0000"/>
        <rFont val="Arial"/>
        <family val="2"/>
      </rPr>
      <t>Hinweis</t>
    </r>
    <r>
      <rPr>
        <sz val="11"/>
        <color theme="1"/>
        <rFont val="Calibri"/>
        <family val="2"/>
        <scheme val="minor"/>
      </rPr>
      <t xml:space="preserve">
Das Formular zeigt die berechneten Werte auf zwei Dezimalstellen gerundet an und rechnet gerundet weiter.
Das Formular entbindet den Unternehmer nicht von der eigenständigen Anfertigung einer Rechnung.</t>
    </r>
  </si>
  <si>
    <t>Zeitlohn+Stücklohn</t>
  </si>
  <si>
    <t xml:space="preserve">Angebot: </t>
  </si>
  <si>
    <r>
      <t>Angebotspreis je Einheit (netto)</t>
    </r>
    <r>
      <rPr>
        <b/>
        <sz val="12"/>
        <rFont val="Calibri"/>
        <family val="2"/>
      </rPr>
      <t>:</t>
    </r>
  </si>
  <si>
    <t xml:space="preserve">Abrechnungsherleitung: </t>
  </si>
  <si>
    <t>Angebotspreis je Einheit (netto):</t>
  </si>
  <si>
    <r>
      <t xml:space="preserve">Stundensatz für einzelweise Arbeiten im Zeitlohn </t>
    </r>
    <r>
      <rPr>
        <sz val="9"/>
        <rFont val="Calibri"/>
        <family val="2"/>
        <scheme val="minor"/>
      </rPr>
      <t>(bei Maschinenkosten inkl. Fahrer/in; netto)</t>
    </r>
    <r>
      <rPr>
        <sz val="12"/>
        <rFont val="Calibri"/>
        <family val="2"/>
        <scheme val="minor"/>
      </rPr>
      <t>:</t>
    </r>
  </si>
  <si>
    <t>geleistete Stunden (ggf. MAS) je</t>
  </si>
  <si>
    <t>Skonto</t>
  </si>
  <si>
    <t>abzgl. 2 % Skonto</t>
  </si>
  <si>
    <t>kein Skonto</t>
  </si>
  <si>
    <r>
      <t xml:space="preserve">je Efm netto </t>
    </r>
    <r>
      <rPr>
        <sz val="8"/>
        <color theme="1"/>
        <rFont val="Calibri"/>
        <family val="2"/>
        <scheme val="minor"/>
      </rPr>
      <t>(gewichteter Mittelwert)</t>
    </r>
  </si>
  <si>
    <t>Gesamtumfang Los (netto):</t>
  </si>
  <si>
    <t>Gesamtpreis (netto):</t>
  </si>
  <si>
    <t>netto:</t>
  </si>
  <si>
    <r>
      <rPr>
        <b/>
        <sz val="11"/>
        <color theme="1"/>
        <rFont val="Calibri"/>
        <family val="2"/>
        <scheme val="minor"/>
      </rPr>
      <t>je ha netto</t>
    </r>
    <r>
      <rPr>
        <b/>
        <sz val="10"/>
        <color theme="1"/>
        <rFont val="Calibri"/>
        <family val="2"/>
        <scheme val="minor"/>
      </rPr>
      <t xml:space="preserve"> </t>
    </r>
    <r>
      <rPr>
        <sz val="8"/>
        <color theme="1"/>
        <rFont val="Calibri"/>
        <family val="2"/>
        <scheme val="minor"/>
      </rPr>
      <t>(gewichteter Mittelwert)</t>
    </r>
  </si>
  <si>
    <t>abzgl. 2 %</t>
  </si>
  <si>
    <r>
      <t xml:space="preserve">je Baum netto </t>
    </r>
    <r>
      <rPr>
        <sz val="8"/>
        <color theme="1"/>
        <rFont val="Calibri"/>
        <family val="2"/>
        <scheme val="minor"/>
      </rPr>
      <t>(gewichteter Mittelwert)</t>
    </r>
  </si>
  <si>
    <r>
      <rPr>
        <b/>
        <u/>
        <sz val="16"/>
        <color theme="1"/>
        <rFont val="Calibri"/>
        <family val="2"/>
        <scheme val="minor"/>
      </rPr>
      <t>Einzelmaßnahme</t>
    </r>
    <r>
      <rPr>
        <b/>
        <u/>
        <sz val="12"/>
        <color theme="1"/>
        <rFont val="Calibri"/>
        <family val="2"/>
        <scheme val="minor"/>
      </rPr>
      <t xml:space="preserve">
</t>
    </r>
    <r>
      <rPr>
        <sz val="11"/>
        <color theme="1"/>
        <rFont val="Calibri"/>
        <family val="2"/>
      </rPr>
      <t xml:space="preserve">→ </t>
    </r>
    <r>
      <rPr>
        <sz val="11"/>
        <color theme="1"/>
        <rFont val="Calibri"/>
        <family val="2"/>
        <scheme val="minor"/>
      </rPr>
      <t>konkrete, abschließend beschreibbare Einzelmaßnahmen</t>
    </r>
    <r>
      <rPr>
        <b/>
        <u/>
        <sz val="12"/>
        <color theme="1"/>
        <rFont val="Calibri"/>
        <family val="2"/>
        <scheme val="minor"/>
      </rPr>
      <t xml:space="preserve">
</t>
    </r>
  </si>
  <si>
    <t>Angezeigte Tabellenblätter in fortlaufender Reihenfolge und dem Aufbau folgend ausfüllen:</t>
  </si>
  <si>
    <r>
      <rPr>
        <b/>
        <u/>
        <sz val="12"/>
        <color theme="1"/>
        <rFont val="Calibri"/>
        <family val="2"/>
        <scheme val="minor"/>
      </rPr>
      <t xml:space="preserve">Leistungsverzeichnis (LV) </t>
    </r>
    <r>
      <rPr>
        <b/>
        <u/>
        <sz val="11"/>
        <color theme="1"/>
        <rFont val="Calibri"/>
        <family val="2"/>
        <scheme val="minor"/>
      </rPr>
      <t xml:space="preserve">
</t>
    </r>
    <r>
      <rPr>
        <sz val="11"/>
        <color theme="1"/>
        <rFont val="Calibri"/>
        <family val="2"/>
        <scheme val="minor"/>
      </rPr>
      <t>tabellarische Übersicht mit vorwiegend technischen Informationen über einzukaufende Dienstleistungen oder Güter</t>
    </r>
  </si>
  <si>
    <t xml:space="preserve">Karte </t>
  </si>
  <si>
    <r>
      <t xml:space="preserve">Das standardisierte </t>
    </r>
    <r>
      <rPr>
        <b/>
        <sz val="10"/>
        <color theme="1"/>
        <rFont val="Calibri"/>
        <family val="2"/>
        <scheme val="minor"/>
      </rPr>
      <t>Erläuterungsblatt</t>
    </r>
    <r>
      <rPr>
        <sz val="10"/>
        <color theme="1"/>
        <rFont val="Calibri"/>
        <family val="2"/>
        <scheme val="minor"/>
      </rPr>
      <t xml:space="preserve"> enthält Erklärungen zu  Angaben in Leistungsbeschreibung/-verzeichnis sowie grundsätzliche Informationen zu einzukaufenden Leistungen bzw. Gütern.</t>
    </r>
  </si>
  <si>
    <r>
      <t xml:space="preserve">Bitte wählen Sie aus, was für eine </t>
    </r>
    <r>
      <rPr>
        <b/>
        <sz val="14"/>
        <rFont val="Calibri"/>
        <family val="2"/>
        <scheme val="minor"/>
      </rPr>
      <t>Maßnahme</t>
    </r>
    <r>
      <rPr>
        <b/>
        <sz val="11"/>
        <rFont val="Calibri"/>
        <family val="2"/>
        <scheme val="minor"/>
      </rPr>
      <t xml:space="preserve"> Sie ausschreiben möchten:</t>
    </r>
  </si>
  <si>
    <t>Angaben des Unternehmens</t>
  </si>
  <si>
    <r>
      <rPr>
        <b/>
        <u/>
        <sz val="11"/>
        <color theme="1"/>
        <rFont val="Calibri"/>
        <family val="2"/>
        <scheme val="minor"/>
      </rPr>
      <t>Leistungsbeschreibung (LB)</t>
    </r>
    <r>
      <rPr>
        <sz val="11"/>
        <color theme="1"/>
        <rFont val="Calibri"/>
        <family val="2"/>
        <scheme val="minor"/>
      </rPr>
      <t xml:space="preserve">
vorbereitete Leistungsbeschreibung ausfüllen</t>
    </r>
  </si>
  <si>
    <r>
      <t xml:space="preserve">Übermittlung der Leistungsbeschreibung sowie der Angebots- und Abrechnungstabelle als Anlage zum Beschaffungsantrag an Beschaffungsstelle in </t>
    </r>
    <r>
      <rPr>
        <b/>
        <u/>
        <sz val="11"/>
        <color rgb="FFFF0000"/>
        <rFont val="Calibri"/>
        <family val="2"/>
        <scheme val="minor"/>
      </rPr>
      <t>ungeschützter</t>
    </r>
    <r>
      <rPr>
        <sz val="11"/>
        <color theme="1"/>
        <rFont val="Calibri"/>
        <family val="2"/>
        <scheme val="minor"/>
      </rPr>
      <t xml:space="preserve"> Form</t>
    </r>
  </si>
  <si>
    <t>Prozessablauf Einzelmaßnahme</t>
  </si>
  <si>
    <r>
      <t xml:space="preserve">Übermittlung als Anlage zum Beschaffungsantrag an Beschaffungsstelle in </t>
    </r>
    <r>
      <rPr>
        <b/>
        <u/>
        <sz val="12"/>
        <color rgb="FFFF0000"/>
        <rFont val="Calibri"/>
        <family val="2"/>
        <scheme val="minor"/>
      </rPr>
      <t>ungeschützter</t>
    </r>
    <r>
      <rPr>
        <sz val="12"/>
        <color theme="1"/>
        <rFont val="Calibri"/>
        <family val="2"/>
        <scheme val="minor"/>
      </rPr>
      <t xml:space="preserve"> Form</t>
    </r>
  </si>
  <si>
    <r>
      <rPr>
        <u/>
        <sz val="12"/>
        <color theme="1"/>
        <rFont val="Calibri"/>
        <family val="2"/>
        <scheme val="minor"/>
      </rPr>
      <t xml:space="preserve">Individuelle </t>
    </r>
    <r>
      <rPr>
        <b/>
        <u/>
        <sz val="12"/>
        <color theme="1"/>
        <rFont val="Calibri"/>
        <family val="2"/>
        <scheme val="minor"/>
      </rPr>
      <t>Leistungsbeschreibung (LB)</t>
    </r>
    <r>
      <rPr>
        <sz val="12"/>
        <color theme="1"/>
        <rFont val="Calibri"/>
        <family val="2"/>
        <scheme val="minor"/>
      </rPr>
      <t xml:space="preserve"> </t>
    </r>
    <r>
      <rPr>
        <sz val="11"/>
        <color theme="1"/>
        <rFont val="Calibri"/>
        <family val="2"/>
        <scheme val="minor"/>
      </rPr>
      <t xml:space="preserve">
mit ggf. ergänzenden/vertiefenden Informationen zum Leistungsverzeichnis </t>
    </r>
    <r>
      <rPr>
        <sz val="8"/>
        <color theme="1"/>
        <rFont val="Calibri"/>
        <family val="2"/>
        <scheme val="minor"/>
      </rPr>
      <t>(außer bei reinem Pflanzenankauf u. sonstigen Leistungen)</t>
    </r>
  </si>
  <si>
    <t>i.d.R. detailierte Karte erstellen, um Bietenden selbstständiges Auffinden der Fläche(n) zu ermöglichen</t>
  </si>
  <si>
    <r>
      <rPr>
        <b/>
        <sz val="14"/>
        <color theme="1"/>
        <rFont val="Calibri"/>
        <family val="2"/>
        <scheme val="minor"/>
      </rPr>
      <t>weitere Bearbeitung</t>
    </r>
    <r>
      <rPr>
        <sz val="14"/>
        <color theme="1"/>
        <rFont val="Calibri"/>
        <family val="2"/>
        <scheme val="minor"/>
      </rPr>
      <t xml:space="preserve"> </t>
    </r>
    <r>
      <rPr>
        <sz val="10"/>
        <color theme="1"/>
        <rFont val="Calibri"/>
        <family val="2"/>
        <scheme val="minor"/>
      </rPr>
      <t>(Vergabe-Nr., ggf. Los Nr.)</t>
    </r>
    <r>
      <rPr>
        <sz val="14"/>
        <color theme="1"/>
        <rFont val="Calibri"/>
        <family val="2"/>
        <scheme val="minor"/>
      </rPr>
      <t xml:space="preserve"> der Unterlagen und Einleiten des Vergabeverfahrens durch </t>
    </r>
    <r>
      <rPr>
        <b/>
        <sz val="14"/>
        <color theme="1"/>
        <rFont val="Calibri"/>
        <family val="2"/>
        <scheme val="minor"/>
      </rPr>
      <t>Beschaffungsstelle</t>
    </r>
    <r>
      <rPr>
        <sz val="14"/>
        <color theme="1"/>
        <rFont val="Calibri"/>
        <family val="2"/>
        <scheme val="minor"/>
      </rPr>
      <t xml:space="preserve">/zentrale </t>
    </r>
    <r>
      <rPr>
        <b/>
        <sz val="14"/>
        <color theme="1"/>
        <rFont val="Calibri"/>
        <family val="2"/>
        <scheme val="minor"/>
      </rPr>
      <t>Vergabestelle</t>
    </r>
  </si>
  <si>
    <t>Leistungsbeschreibung Bestandesbegründung: Lieferung v. Forstpflanzen einschl. Pflanzung</t>
  </si>
  <si>
    <t>Holz an Gasse vorgerückt</t>
  </si>
  <si>
    <r>
      <t>&lt; 5 %</t>
    </r>
    <r>
      <rPr>
        <vertAlign val="superscript"/>
        <sz val="10"/>
        <rFont val="Calibri"/>
        <family val="2"/>
        <scheme val="minor"/>
      </rPr>
      <t>4</t>
    </r>
  </si>
  <si>
    <r>
      <t xml:space="preserve">5  </t>
    </r>
    <r>
      <rPr>
        <sz val="7"/>
        <rFont val="Calibri"/>
        <family val="2"/>
      </rPr>
      <t>auf Anforderung des Auftraggebers bei Einsatz von Traktions-, Trag- oder Kombibändern aus Stahl oder Kunststoff, keine Ketten.
  Voraussetzung: Je Bogieachse müssen Bänder vorgehalten werden (bei 8-Radmaschinen 2 Bandpaare).</t>
    </r>
  </si>
  <si>
    <r>
      <t>Zuschlag-Bändereinsatz</t>
    </r>
    <r>
      <rPr>
        <vertAlign val="superscript"/>
        <sz val="14"/>
        <rFont val="Calibri"/>
        <family val="2"/>
        <scheme val="minor"/>
      </rPr>
      <t>5</t>
    </r>
  </si>
  <si>
    <r>
      <t xml:space="preserve">5 </t>
    </r>
    <r>
      <rPr>
        <sz val="7"/>
        <rFont val="Calibri"/>
        <family val="2"/>
        <scheme val="minor"/>
      </rPr>
      <t>auf Anforderung des Auftraggebers bei Einsatz von Traktions-, Trag- oder Kombibändern aus Stahl oder Kunststoff, keine Ketten. 
Voraussetzung: Je Bogieachse müssen Bänder vorgehalten werden (bei 8-Radmaschinen 2 Bandpaare).</t>
    </r>
  </si>
  <si>
    <r>
      <t xml:space="preserve">Mittlere Hangneigung 
</t>
    </r>
    <r>
      <rPr>
        <sz val="8"/>
        <rFont val="Calibri"/>
        <family val="2"/>
        <scheme val="minor"/>
      </rPr>
      <t>(die für die Maßnahme charakteristische Hangneigung)</t>
    </r>
  </si>
  <si>
    <r>
      <t>Mittlere Hangneigung</t>
    </r>
    <r>
      <rPr>
        <sz val="8"/>
        <rFont val="Calibri"/>
        <family val="2"/>
        <scheme val="minor"/>
      </rPr>
      <t xml:space="preserve">
(die für die Maßnahme charakteristische Hangneigung)</t>
    </r>
  </si>
  <si>
    <r>
      <t>Mittlere Rückeentfernung</t>
    </r>
    <r>
      <rPr>
        <sz val="8"/>
        <rFont val="Calibri"/>
        <family val="2"/>
        <scheme val="minor"/>
      </rPr>
      <t xml:space="preserve">
(durchschnittliche Entfernung vom Ort der Lastbildung auf der Erschließungslinie bis zum Polterort)</t>
    </r>
  </si>
  <si>
    <r>
      <t xml:space="preserve">Mittlere Rückeentfernung
</t>
    </r>
    <r>
      <rPr>
        <sz val="8"/>
        <rFont val="Calibri"/>
        <family val="2"/>
        <scheme val="minor"/>
      </rPr>
      <t>(durchschnittliche Entfernung vom Ort der Lastbildung auf der Erschließungslinie bis zum Polterort)</t>
    </r>
  </si>
  <si>
    <r>
      <t xml:space="preserve">Mittlere Beiseilentfernung
</t>
    </r>
    <r>
      <rPr>
        <sz val="8"/>
        <rFont val="Calibri"/>
        <family val="2"/>
        <scheme val="minor"/>
      </rPr>
      <t>(durchschnittliche, kürzeste Strecke von einer befahrbaren Erschließungslinie (Rückegasse, Rückeweg, Lkw-befahrbarer Weg) bis zum Standort des aufgearbeiteten Rohholzes)</t>
    </r>
  </si>
  <si>
    <r>
      <t xml:space="preserve">4 </t>
    </r>
    <r>
      <rPr>
        <sz val="7"/>
        <rFont val="Calibri"/>
        <family val="2"/>
        <scheme val="minor"/>
      </rPr>
      <t>Zuschlag wird nicht gewährt, wenn das Holz bereits zur Gasse vorgerückt wurde.</t>
    </r>
  </si>
  <si>
    <r>
      <t xml:space="preserve">4 </t>
    </r>
    <r>
      <rPr>
        <sz val="7"/>
        <rFont val="Calibri"/>
        <family val="2"/>
      </rPr>
      <t>Zuschlag wird nicht gewährt, wenn das Holz bereits zur Gasse vorgerückt wurde.</t>
    </r>
  </si>
  <si>
    <r>
      <t xml:space="preserve">Bestandesschäden </t>
    </r>
    <r>
      <rPr>
        <sz val="8"/>
        <rFont val="Calibri"/>
        <family val="2"/>
        <scheme val="minor"/>
      </rPr>
      <t>(= Schaden, der den Holzkörper um &gt; 10 cm² freilegt)</t>
    </r>
    <r>
      <rPr>
        <b/>
        <sz val="10"/>
        <rFont val="Calibri"/>
        <family val="2"/>
        <scheme val="minor"/>
      </rPr>
      <t xml:space="preserve"> verbleibender
Bestand </t>
    </r>
    <r>
      <rPr>
        <sz val="8"/>
        <rFont val="Calibri"/>
        <family val="2"/>
        <scheme val="minor"/>
      </rPr>
      <t>(bezogen auf Stammzahl)</t>
    </r>
  </si>
  <si>
    <r>
      <t xml:space="preserve">Bestandesschäden </t>
    </r>
    <r>
      <rPr>
        <sz val="8"/>
        <rFont val="Calibri"/>
        <family val="2"/>
        <scheme val="minor"/>
      </rPr>
      <t>(=Schaden, der den Holzkörper um &gt; 10 cm² freilegt</t>
    </r>
    <r>
      <rPr>
        <b/>
        <sz val="8"/>
        <rFont val="Calibri"/>
        <family val="2"/>
        <scheme val="minor"/>
      </rPr>
      <t>)</t>
    </r>
    <r>
      <rPr>
        <b/>
        <sz val="10"/>
        <rFont val="Calibri"/>
        <family val="2"/>
        <scheme val="minor"/>
      </rPr>
      <t xml:space="preserve"> verbleibender
Bestand </t>
    </r>
    <r>
      <rPr>
        <sz val="8"/>
        <rFont val="Calibri"/>
        <family val="2"/>
        <scheme val="minor"/>
      </rPr>
      <t>(bezogen auf Stammzahl)</t>
    </r>
  </si>
  <si>
    <r>
      <rPr>
        <sz val="10"/>
        <color rgb="FFFF0000"/>
        <rFont val="Arial"/>
        <family val="2"/>
      </rPr>
      <t>Hinweis zur Dateneingabe</t>
    </r>
    <r>
      <rPr>
        <sz val="10"/>
        <rFont val="Arial"/>
        <family val="2"/>
      </rPr>
      <t xml:space="preserve">
</t>
    </r>
    <r>
      <rPr>
        <sz val="9"/>
        <rFont val="Arial"/>
        <family val="2"/>
      </rPr>
      <t>Eingaben sind ausschließlich in den blau hinterlegten Feldern möglich.</t>
    </r>
  </si>
  <si>
    <t>Los.-Nr.:</t>
  </si>
  <si>
    <r>
      <t>Revier</t>
    </r>
    <r>
      <rPr>
        <sz val="10"/>
        <rFont val="Calibri"/>
        <family val="2"/>
        <scheme val="minor"/>
      </rPr>
      <t>(e)</t>
    </r>
    <r>
      <rPr>
        <b/>
        <sz val="10"/>
        <rFont val="Calibri"/>
        <family val="2"/>
        <scheme val="minor"/>
      </rPr>
      <t>:</t>
    </r>
  </si>
  <si>
    <r>
      <t>Revier</t>
    </r>
    <r>
      <rPr>
        <sz val="11"/>
        <color theme="1"/>
        <rFont val="Calibri"/>
        <family val="2"/>
        <scheme val="minor"/>
      </rPr>
      <t>(e)</t>
    </r>
    <r>
      <rPr>
        <b/>
        <sz val="11"/>
        <color theme="1"/>
        <rFont val="Calibri"/>
        <family val="2"/>
        <scheme val="minor"/>
      </rPr>
      <t>:</t>
    </r>
  </si>
  <si>
    <r>
      <t>Revier</t>
    </r>
    <r>
      <rPr>
        <sz val="11"/>
        <rFont val="Calibri"/>
        <family val="2"/>
        <scheme val="minor"/>
      </rPr>
      <t>(e)</t>
    </r>
    <r>
      <rPr>
        <b/>
        <sz val="11"/>
        <rFont val="Calibri"/>
        <family val="2"/>
        <scheme val="minor"/>
      </rPr>
      <t>:</t>
    </r>
  </si>
  <si>
    <r>
      <rPr>
        <b/>
        <sz val="11"/>
        <rFont val="Calibri"/>
        <family val="2"/>
        <scheme val="minor"/>
      </rPr>
      <t>Revier</t>
    </r>
    <r>
      <rPr>
        <sz val="11"/>
        <rFont val="Calibri"/>
        <family val="2"/>
        <scheme val="minor"/>
      </rPr>
      <t>(e)</t>
    </r>
    <r>
      <rPr>
        <b/>
        <sz val="11"/>
        <rFont val="Calibri"/>
        <family val="2"/>
        <scheme val="minor"/>
      </rPr>
      <t>:</t>
    </r>
  </si>
  <si>
    <r>
      <t>Revier</t>
    </r>
    <r>
      <rPr>
        <sz val="11"/>
        <color theme="1"/>
        <rFont val="Calibri"/>
        <family val="2"/>
        <scheme val="minor"/>
      </rPr>
      <t>(e)</t>
    </r>
  </si>
  <si>
    <r>
      <t>Revier</t>
    </r>
    <r>
      <rPr>
        <sz val="12"/>
        <color theme="1"/>
        <rFont val="Calibri"/>
        <family val="2"/>
        <scheme val="minor"/>
      </rPr>
      <t>(e)</t>
    </r>
  </si>
  <si>
    <r>
      <rPr>
        <b/>
        <sz val="12"/>
        <color theme="1"/>
        <rFont val="Calibri"/>
        <family val="2"/>
        <scheme val="minor"/>
      </rPr>
      <t>Revier</t>
    </r>
    <r>
      <rPr>
        <sz val="12"/>
        <color theme="1"/>
        <rFont val="Calibri"/>
        <family val="2"/>
        <scheme val="minor"/>
      </rPr>
      <t>(e)</t>
    </r>
  </si>
  <si>
    <t>Hiermit biete ich unter Bezug auf die o. a. Vergabe und unter Anerkennung der "Allgemeinen Geschäftsbedingungen über die Durchführung von forstlichen Unternehmerarbeiten im Staatswald des Landes Nordrhein-Westfalen" die beschriebenen Leistungen im o. a. Revier/in o. a. Revieren an. Bei den angegebenen Preisen handelt es sich ausschließlich um Nettopreise exkl. der aktuell gültigen USt.</t>
  </si>
  <si>
    <r>
      <rPr>
        <sz val="10"/>
        <color theme="1"/>
        <rFont val="Calibri"/>
        <family val="2"/>
        <scheme val="minor"/>
      </rPr>
      <t xml:space="preserve">I </t>
    </r>
    <r>
      <rPr>
        <sz val="8"/>
        <color theme="1"/>
        <rFont val="Calibri"/>
        <family val="2"/>
        <scheme val="minor"/>
      </rPr>
      <t>(0-3 m)</t>
    </r>
  </si>
  <si>
    <r>
      <rPr>
        <sz val="10"/>
        <color theme="1"/>
        <rFont val="Calibri"/>
        <family val="2"/>
        <scheme val="minor"/>
      </rPr>
      <t>II</t>
    </r>
    <r>
      <rPr>
        <sz val="11"/>
        <color theme="1"/>
        <rFont val="Calibri"/>
        <family val="2"/>
        <scheme val="minor"/>
      </rPr>
      <t xml:space="preserve"> </t>
    </r>
    <r>
      <rPr>
        <sz val="8"/>
        <color theme="1"/>
        <rFont val="Calibri"/>
        <family val="2"/>
        <scheme val="minor"/>
      </rPr>
      <t>(3-6 m)</t>
    </r>
  </si>
  <si>
    <r>
      <rPr>
        <sz val="10"/>
        <color theme="1"/>
        <rFont val="Calibri"/>
        <family val="2"/>
        <scheme val="minor"/>
      </rPr>
      <t xml:space="preserve">III </t>
    </r>
    <r>
      <rPr>
        <sz val="8"/>
        <color theme="1"/>
        <rFont val="Calibri"/>
        <family val="2"/>
        <scheme val="minor"/>
      </rPr>
      <t>(6-12 m)</t>
    </r>
  </si>
  <si>
    <r>
      <rPr>
        <sz val="10"/>
        <color theme="1"/>
        <rFont val="Calibri"/>
        <family val="2"/>
        <scheme val="minor"/>
      </rPr>
      <t>I+II</t>
    </r>
    <r>
      <rPr>
        <sz val="11"/>
        <color theme="1"/>
        <rFont val="Calibri"/>
        <family val="2"/>
        <scheme val="minor"/>
      </rPr>
      <t xml:space="preserve"> </t>
    </r>
    <r>
      <rPr>
        <sz val="8"/>
        <color theme="1"/>
        <rFont val="Calibri"/>
        <family val="2"/>
        <scheme val="minor"/>
      </rPr>
      <t>(0-6 m)</t>
    </r>
  </si>
  <si>
    <r>
      <rPr>
        <sz val="10"/>
        <color theme="1"/>
        <rFont val="Calibri"/>
        <family val="2"/>
        <scheme val="minor"/>
      </rPr>
      <t>II+III</t>
    </r>
    <r>
      <rPr>
        <sz val="11"/>
        <color theme="1"/>
        <rFont val="Calibri"/>
        <family val="2"/>
        <scheme val="minor"/>
      </rPr>
      <t xml:space="preserve"> </t>
    </r>
    <r>
      <rPr>
        <sz val="8"/>
        <color theme="1"/>
        <rFont val="Calibri"/>
        <family val="2"/>
        <scheme val="minor"/>
      </rPr>
      <t>(6-12 m)</t>
    </r>
  </si>
  <si>
    <r>
      <rPr>
        <sz val="10"/>
        <color theme="1"/>
        <rFont val="Calibri"/>
        <family val="2"/>
        <scheme val="minor"/>
      </rPr>
      <t>I+II+III</t>
    </r>
    <r>
      <rPr>
        <sz val="11"/>
        <color theme="1"/>
        <rFont val="Calibri"/>
        <family val="2"/>
        <scheme val="minor"/>
      </rPr>
      <t xml:space="preserve"> </t>
    </r>
    <r>
      <rPr>
        <sz val="8"/>
        <color theme="1"/>
        <rFont val="Calibri"/>
        <family val="2"/>
        <scheme val="minor"/>
      </rPr>
      <t>(0-12 m)</t>
    </r>
  </si>
  <si>
    <t>Stammzahlreduktion</t>
  </si>
  <si>
    <t>Kontaktperson:</t>
  </si>
  <si>
    <t xml:space="preserve">Leistungsbeschreibung 
Rahmenvereinbarung motormanuelle Holzernte </t>
  </si>
  <si>
    <t>Leistungsbeschreibung 
Rahmenvereinbarung Holzbringung</t>
  </si>
  <si>
    <t>Leistungsbeschreibung Rahmenvereinbarung</t>
  </si>
  <si>
    <t>Der beigefügte Erläuterungstext ist Teil der Leistungsbeschreibung und des Leistungsverzeichnisses!</t>
  </si>
  <si>
    <t>Der beigefügte Erläuterungstext ist Teil des Leistungsverzeichnisses!</t>
  </si>
  <si>
    <t xml:space="preserve">Alternativangebot Bestandesbegründung: Lieferung von Forstpflanzen </t>
  </si>
  <si>
    <t>Der beigefügte Erläuterungstext ist Bestandteil der Leistungsbeschreibung und des Leistungsverzeichnisses!</t>
  </si>
  <si>
    <r>
      <rPr>
        <b/>
        <u/>
        <sz val="16"/>
        <color theme="1"/>
        <rFont val="Calibri"/>
        <family val="2"/>
        <scheme val="minor"/>
      </rPr>
      <t>Erläuterung-Leistungsbeschreibung Bestandespflege</t>
    </r>
    <r>
      <rPr>
        <sz val="11"/>
        <color theme="1"/>
        <rFont val="Calibri"/>
        <family val="2"/>
        <scheme val="minor"/>
      </rPr>
      <t xml:space="preserve">
Als Bestandespflege werden im Rahmen dieser Leistungsbeschreibung Pflegemaßnahmen ohne nennenswerten Derbholzanfall zusammengefasst. Prioritäres Ziel dieser Maßnahmen ist die Mischungs- und Standraumregulierung sowie die Entnahme schlecht geformter Bestandesmitglieder. In jüngeren Altersstufen (Kultur) kann darüber hinaus das Zurückdrängen von Konkurrenzvegetation, wie Brombeere oder Adlerfarn, zum Zwecke der Kultursicherung das vorrangige Ziel sein. 
Insbesondere die Maßnahmen der Mischungsregulierung legen den Grundstein für den weiteren Bestandesaufbau und sind damit fundamental für viele Jahrzehnte Forstwirtschaft. Ein grundlegendes waldbauliches Verständnis der Pflegenden sowie ein Basiswissen über die wuchsdynamischen Eigenschaften der verschiedenen Baumarten sind daher unerlässlich. 
</t>
    </r>
    <r>
      <rPr>
        <b/>
        <u/>
        <sz val="14"/>
        <color theme="1"/>
        <rFont val="Calibri"/>
        <family val="2"/>
        <scheme val="minor"/>
      </rPr>
      <t>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Gefordertes Arbeitsverfahren</t>
    </r>
    <r>
      <rPr>
        <sz val="11"/>
        <color theme="1"/>
        <rFont val="Calibri"/>
        <family val="2"/>
        <scheme val="minor"/>
      </rPr>
      <t xml:space="preserve">
Die Arbeitsverfahren werden insbesondere im Hinblick auf die einzusetzenden Arbeitsmittel differenziert.
</t>
    </r>
    <r>
      <rPr>
        <u/>
        <sz val="11"/>
        <color theme="1"/>
        <rFont val="Calibri"/>
        <family val="2"/>
        <scheme val="minor"/>
      </rPr>
      <t xml:space="preserve">
Manuelle Verfahren</t>
    </r>
    <r>
      <rPr>
        <sz val="11"/>
        <color theme="1"/>
        <rFont val="Calibri"/>
        <family val="2"/>
        <scheme val="minor"/>
      </rPr>
      <t xml:space="preserve">
Bei diesen Verfahren werden i.d.R. keine motorgetriebenen Kleingeräte bzw. Maschinen eingesetzt. Typische Arbeitsgeräte sind beispielsweise Abknickschere oder Handsäge. Durch die selektive und situative Entnahme einzelner bedrängender Individuen wird das waldbauliche Ziel gesichert. 
</t>
    </r>
    <r>
      <rPr>
        <u/>
        <sz val="11"/>
        <color theme="1"/>
        <rFont val="Calibri"/>
        <family val="2"/>
        <scheme val="minor"/>
      </rPr>
      <t xml:space="preserve">Freischneider </t>
    </r>
    <r>
      <rPr>
        <sz val="11"/>
        <color theme="1"/>
        <rFont val="Calibri"/>
        <family val="2"/>
        <scheme val="minor"/>
      </rPr>
      <t xml:space="preserve">
Durch verschiedene Anbaugeräte lässt sich der Freischneider vielseitig einsetzen. Mit dem Anbau von Dickicht- bzw. Mulchmesser wird er vorwiegend in der Kulturpflege für das Zurückdrängen von Konkurrenzvegetation (z.B. Brombeere) eingesetzt. Durch den Anbau von Kreissägeblättern ist der Freischneider auch für stärkere Baumdimensionen geeignet. Typische Anwendungsbereiche sind dann die Stammzahlreduktion oder die Mischwuchsregulierung. Vom Bietenden sind die für den jeweiligen Arbeitsbereich passenden Maschinendimensionen sowie Anbaugeräte vorzuhalten. 
</t>
    </r>
    <r>
      <rPr>
        <u/>
        <sz val="11"/>
        <color theme="1"/>
        <rFont val="Calibri"/>
        <family val="2"/>
        <scheme val="minor"/>
      </rPr>
      <t>Leichte Motorsäge</t>
    </r>
    <r>
      <rPr>
        <sz val="11"/>
        <color theme="1"/>
        <rFont val="Calibri"/>
        <family val="2"/>
        <scheme val="minor"/>
      </rPr>
      <t xml:space="preserve">
Die leichte Motorsäge wird vorwiegend für die selektive Entnahme einzelner Bäume eingesetzt, wie dies beispielsweise im Rahmen der Mischwuchsregulierung der Fall ist.
</t>
    </r>
    <r>
      <rPr>
        <u/>
        <sz val="11"/>
        <color theme="1"/>
        <rFont val="Calibri"/>
        <family val="2"/>
        <scheme val="minor"/>
      </rPr>
      <t>Spacer</t>
    </r>
    <r>
      <rPr>
        <sz val="11"/>
        <color theme="1"/>
        <rFont val="Calibri"/>
        <family val="2"/>
        <scheme val="minor"/>
      </rPr>
      <t xml:space="preserve">
Der Einsatzbereich des Spacers ist dem der leichten Motorsäge sehr ähnlich. Allerdings bietet das Gerät eine Vielzahl ergonomischer und arbeitstechnischer Vorteile.
</t>
    </r>
    <r>
      <rPr>
        <b/>
        <u/>
        <sz val="11"/>
        <color theme="1"/>
        <rFont val="Calibri"/>
        <family val="2"/>
        <scheme val="minor"/>
      </rPr>
      <t>Bestandessituation</t>
    </r>
    <r>
      <rPr>
        <sz val="11"/>
        <color theme="1"/>
        <rFont val="Calibri"/>
        <family val="2"/>
        <scheme val="minor"/>
      </rPr>
      <t xml:space="preserve">
</t>
    </r>
    <r>
      <rPr>
        <b/>
        <sz val="11"/>
        <color theme="1"/>
        <rFont val="Calibri"/>
        <family val="2"/>
        <scheme val="minor"/>
      </rPr>
      <t>Baumart/en</t>
    </r>
    <r>
      <rPr>
        <sz val="11"/>
        <color theme="1"/>
        <rFont val="Calibri"/>
        <family val="2"/>
        <scheme val="minor"/>
      </rPr>
      <t xml:space="preserve">
Je Maßnahme werden die bestandesbildenden Baumarten/Baumartengruppen angegeben. Die Zuordnung zu den einzelnen Baumartengruppen erfolgt dabei nach den Standards für die forstliche Planung in NRW, z.B. zählt die Weißtanne zu der Gruppe Fichte. Angegeben werden lediglich die Baumarten/Baumartengruppen, die einen nennenswerten Anteil am Bestandesaufbau einnehmen. Nur vereinzelt vorkommende bzw. nicht ins Gewicht fallende Baumarten/Baumartengruppen werden nicht angegeben. 
</t>
    </r>
    <r>
      <rPr>
        <b/>
        <sz val="11"/>
        <color theme="1"/>
        <rFont val="Calibri"/>
        <family val="2"/>
        <scheme val="minor"/>
      </rPr>
      <t>Alter</t>
    </r>
    <r>
      <rPr>
        <sz val="11"/>
        <color theme="1"/>
        <rFont val="Calibri"/>
        <family val="2"/>
        <scheme val="minor"/>
      </rPr>
      <t xml:space="preserve">
Je Baumart/Baumartengruppe wird ein genau bekanntes bzw. ein geschätztes Alter angegeben. 
</t>
    </r>
    <r>
      <rPr>
        <b/>
        <sz val="11"/>
        <color theme="1"/>
        <rFont val="Calibri"/>
        <family val="2"/>
        <scheme val="minor"/>
      </rPr>
      <t>Oberhöhe</t>
    </r>
    <r>
      <rPr>
        <sz val="11"/>
        <color theme="1"/>
        <rFont val="Calibri"/>
        <family val="2"/>
        <scheme val="minor"/>
      </rPr>
      <t xml:space="preserve">
Je Baumart/Baumartengruppe wird eine Oberhöhe (h100) bzw. eine Oberhöhenspanne angegeben, um einen Überblick über die Bestandessituation und die wuchsdynamischen Unterschiede bei ggf. vorhandenen Mischbaumarten zu geben. 
</t>
    </r>
    <r>
      <rPr>
        <b/>
        <sz val="11"/>
        <color theme="1"/>
        <rFont val="Calibri"/>
        <family val="2"/>
        <scheme val="minor"/>
      </rPr>
      <t>Erschließung der Fläche</t>
    </r>
    <r>
      <rPr>
        <sz val="11"/>
        <color theme="1"/>
        <rFont val="Calibri"/>
        <family val="2"/>
        <scheme val="minor"/>
      </rPr>
      <t xml:space="preserve">
Die Erschließungssituation wird im Rahmen dieser Leistungsbeschreibung in die folgenden Kategorien eingestuft:
- </t>
    </r>
    <r>
      <rPr>
        <u/>
        <sz val="11"/>
        <color theme="1"/>
        <rFont val="Calibri"/>
        <family val="2"/>
        <scheme val="minor"/>
      </rPr>
      <t>Nicht erschlossen:</t>
    </r>
    <r>
      <rPr>
        <sz val="11"/>
        <color theme="1"/>
        <rFont val="Calibri"/>
        <family val="2"/>
        <scheme val="minor"/>
      </rPr>
      <t xml:space="preserve"> die Fläche ist aktuell nicht erschlossen, auch im Rahmen der geplanten Maßnahme soll keine Erschließung angelegt werden
- </t>
    </r>
    <r>
      <rPr>
        <u/>
        <sz val="11"/>
        <color theme="1"/>
        <rFont val="Calibri"/>
        <family val="2"/>
        <scheme val="minor"/>
      </rPr>
      <t>Gassensystem vorhanden:</t>
    </r>
    <r>
      <rPr>
        <sz val="11"/>
        <color theme="1"/>
        <rFont val="Calibri"/>
        <family val="2"/>
        <scheme val="minor"/>
      </rPr>
      <t xml:space="preserve"> das Feinerschließungssystem des Vorbestandes ist noch vorhanden und im Gelände ersichtlich
- </t>
    </r>
    <r>
      <rPr>
        <u/>
        <sz val="11"/>
        <color theme="1"/>
        <rFont val="Calibri"/>
        <family val="2"/>
        <scheme val="minor"/>
      </rPr>
      <t>Begangspfade vorhanden:</t>
    </r>
    <r>
      <rPr>
        <sz val="11"/>
        <color theme="1"/>
        <rFont val="Calibri"/>
        <family val="2"/>
        <scheme val="minor"/>
      </rPr>
      <t xml:space="preserve"> die zu bearbeitende Fläche wurde im Rahmen zurückliegender Maßnahmen bereits durch Begangspfade/Pflegepfade gegliedert
- </t>
    </r>
    <r>
      <rPr>
        <u/>
        <sz val="11"/>
        <color theme="1"/>
        <rFont val="Calibri"/>
        <family val="2"/>
        <scheme val="minor"/>
      </rPr>
      <t>Neuanlage von Begangspfaden:</t>
    </r>
    <r>
      <rPr>
        <sz val="11"/>
        <color theme="1"/>
        <rFont val="Calibri"/>
        <family val="2"/>
        <scheme val="minor"/>
      </rPr>
      <t xml:space="preserve"> im Rahmen der durchzuführenden Arbeiten ist die Fläche durch die Anlage von Begangspfaden zu erschließen. Der Verlauf dieser Pfade ist im Gelände entsprechend gekennzeichnet
</t>
    </r>
    <r>
      <rPr>
        <b/>
        <sz val="11"/>
        <color theme="1"/>
        <rFont val="Calibri"/>
        <family val="2"/>
        <scheme val="minor"/>
      </rPr>
      <t>Mittlere Geländeneigung</t>
    </r>
    <r>
      <rPr>
        <sz val="11"/>
        <color theme="1"/>
        <rFont val="Calibri"/>
        <family val="2"/>
        <scheme val="minor"/>
      </rPr>
      <t xml:space="preserve">
Die mittlere Geländeneigung beschreibt die die Maßnahme bestimmende Geländeneigung. 
</t>
    </r>
    <r>
      <rPr>
        <b/>
        <u/>
        <sz val="11"/>
        <color theme="1"/>
        <rFont val="Calibri"/>
        <family val="2"/>
        <scheme val="minor"/>
      </rPr>
      <t>Maßnahme</t>
    </r>
    <r>
      <rPr>
        <sz val="11"/>
        <color theme="1"/>
        <rFont val="Calibri"/>
        <family val="2"/>
        <scheme val="minor"/>
      </rPr>
      <t xml:space="preserve">
</t>
    </r>
    <r>
      <rPr>
        <b/>
        <sz val="11"/>
        <color theme="1"/>
        <rFont val="Calibri"/>
        <family val="2"/>
        <scheme val="minor"/>
      </rPr>
      <t>Fläche</t>
    </r>
    <r>
      <rPr>
        <sz val="11"/>
        <color theme="1"/>
        <rFont val="Calibri"/>
        <family val="2"/>
        <scheme val="minor"/>
      </rPr>
      <t xml:space="preserve">
Je Maßnahme wird die zu bearbeitende Fläche angegeben. 
</t>
    </r>
    <r>
      <rPr>
        <b/>
        <sz val="11"/>
        <color theme="1"/>
        <rFont val="Calibri"/>
        <family val="2"/>
        <scheme val="minor"/>
      </rPr>
      <t>Art der Maßnahme</t>
    </r>
    <r>
      <rPr>
        <sz val="11"/>
        <color theme="1"/>
        <rFont val="Calibri"/>
        <family val="2"/>
        <scheme val="minor"/>
      </rPr>
      <t xml:space="preserve">
Unter diesem Punkt wird angegeben, um was eine Form von Maßnahme es sich handelt. Folgende Kategorien stehen zur Verfügung: selektiver Pflegeeingriff, Anlage von Begangspfaden, Vorbereitung von Pflanzmaßnahmen/Pflanzgassen, flächiges freischneiden, Stammzahlreduktion. 
</t>
    </r>
    <r>
      <rPr>
        <b/>
        <sz val="11"/>
        <color theme="1"/>
        <rFont val="Calibri"/>
        <family val="2"/>
        <scheme val="minor"/>
      </rPr>
      <t>Beschreibung der Maßnahme</t>
    </r>
    <r>
      <rPr>
        <sz val="11"/>
        <color theme="1"/>
        <rFont val="Calibri"/>
        <family val="2"/>
        <scheme val="minor"/>
      </rPr>
      <t xml:space="preserve">
Unter diesem Punkt werden alle weiteren maßgeblich leistungsbeeinflussenden Angaben für die Maßnahme gemacht, für die kein Standardeingabefeld vorgesehen ist. Aufgrund der großen Variabilität bei Bestandespflegearbeiten werden die durchzuführenden Tätigkeiten jeder Maßnahme sowie individuelle Besonderheiten möglichst genau beschrieben. Dies können beispielsweise besondere Anforderungen an die Ausführenden sein, wie die Absolvierung bestimmter Lehrgangsangebote etc. 
</t>
    </r>
    <r>
      <rPr>
        <b/>
        <u/>
        <sz val="14"/>
        <color theme="1"/>
        <rFont val="Calibri"/>
        <family val="2"/>
        <scheme val="minor"/>
      </rPr>
      <t>Angebotsabgabe und Zuschlagskriterien</t>
    </r>
    <r>
      <rPr>
        <sz val="11"/>
        <color theme="1"/>
        <rFont val="Calibri"/>
        <family val="2"/>
        <scheme val="minor"/>
      </rPr>
      <t xml:space="preserve">
</t>
    </r>
    <r>
      <rPr>
        <b/>
        <u/>
        <sz val="11"/>
        <color theme="1"/>
        <rFont val="Calibri"/>
        <family val="2"/>
        <scheme val="minor"/>
      </rPr>
      <t xml:space="preserve">Angebotspreis je Hektar </t>
    </r>
    <r>
      <rPr>
        <sz val="11"/>
        <color theme="1"/>
        <rFont val="Calibri"/>
        <family val="2"/>
        <scheme val="minor"/>
      </rPr>
      <t xml:space="preserve">
Je Maßnahme ist ein Angebotspreis (netto) je Hektar abzugeben, der alle oben beschriebenen Arbeitsschritte und Parameter berücksichtigt. Zuschlagsrelevant ist der Gesamtangebotspreis (netto) je Los.
</t>
    </r>
    <r>
      <rPr>
        <b/>
        <u/>
        <sz val="11"/>
        <color theme="1"/>
        <rFont val="Calibri"/>
        <family val="2"/>
        <scheme val="minor"/>
      </rPr>
      <t>Stundensätze</t>
    </r>
    <r>
      <rPr>
        <sz val="11"/>
        <color theme="1"/>
        <rFont val="Calibri"/>
        <family val="2"/>
        <scheme val="minor"/>
      </rPr>
      <t xml:space="preserve">
Zusätzlich zu den oben beschriebenen Angebotspreisen je Hektar sind für die einzusetzenden Arbeitskräfte Stundensätze (netto) anzugeben. Diese Stundensätze verstehen sich dabei inklusive Werkzeug/Maschinen.
Sollten im Rahmen der ausgeschriebenen Maßnahme weitere unplanmäßige Arbeiten anfallen, die nicht mit dem oben angesprochenen Angebotspreis abgerechnet werden können, werden diese Arbeiten im Zeitlohn mit den angegebenen Stundensätzen abgerechnet.
Die anzugebenden Stundensätze sind nicht zuschlagsrelevant.
</t>
    </r>
    <r>
      <rPr>
        <b/>
        <sz val="11"/>
        <color rgb="FFFF0000"/>
        <rFont val="Calibri"/>
        <family val="2"/>
        <scheme val="minor"/>
      </rPr>
      <t>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r>
      <rPr>
        <b/>
        <sz val="11"/>
        <color theme="1"/>
        <rFont val="Calibri"/>
        <family val="2"/>
        <scheme val="minor"/>
      </rPr>
      <t>Die AGB Forst NRW inkl. Anlagen sind Bestandteil der Leistungsbeschreibung!</t>
    </r>
    <r>
      <rPr>
        <sz val="11"/>
        <color theme="1"/>
        <rFont val="Calibri"/>
        <family val="2"/>
        <scheme val="minor"/>
      </rPr>
      <t xml:space="preserve">
</t>
    </r>
  </si>
  <si>
    <r>
      <rPr>
        <b/>
        <u/>
        <sz val="16"/>
        <color theme="1"/>
        <rFont val="Calibri"/>
        <family val="2"/>
        <scheme val="minor"/>
      </rPr>
      <t>Erläuterung Wegebau</t>
    </r>
    <r>
      <rPr>
        <sz val="11"/>
        <color theme="1"/>
        <rFont val="Calibri"/>
        <family val="2"/>
        <scheme val="minor"/>
      </rPr>
      <t xml:space="preserve">
Als Wegebau werden im Rahmen dieser Leistungsbeschreibung alle Maßnahmen zusammengefasst, die sich mit dem Bau, der Erhaltung oder dem Rückbau von (i.d.R. befestigten) forstlichen Wegen beschäftigen.
</t>
    </r>
    <r>
      <rPr>
        <b/>
        <u/>
        <sz val="14"/>
        <color theme="1"/>
        <rFont val="Calibri"/>
        <family val="2"/>
        <scheme val="minor"/>
      </rPr>
      <t>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Beschreibung der Maßnahme</t>
    </r>
    <r>
      <rPr>
        <sz val="11"/>
        <color theme="1"/>
        <rFont val="Calibri"/>
        <family val="2"/>
        <scheme val="minor"/>
      </rPr>
      <t xml:space="preserve">
</t>
    </r>
    <r>
      <rPr>
        <b/>
        <sz val="11"/>
        <color theme="1"/>
        <rFont val="Calibri"/>
        <family val="2"/>
        <scheme val="minor"/>
      </rPr>
      <t>Art der Maßnahme</t>
    </r>
    <r>
      <rPr>
        <sz val="11"/>
        <color theme="1"/>
        <rFont val="Calibri"/>
        <family val="2"/>
        <scheme val="minor"/>
      </rPr>
      <t xml:space="preserve">
Unter diesem Punkt wird angegeben, um welche Art von Maßnahme es sich handelt. Folgende Kategorien stehen zur Verfügung: 
- </t>
    </r>
    <r>
      <rPr>
        <u/>
        <sz val="11"/>
        <color theme="1"/>
        <rFont val="Calibri"/>
        <family val="2"/>
        <scheme val="minor"/>
      </rPr>
      <t>Neubau:</t>
    </r>
    <r>
      <rPr>
        <sz val="11"/>
        <color theme="1"/>
        <rFont val="Calibri"/>
        <family val="2"/>
        <scheme val="minor"/>
      </rPr>
      <t xml:space="preserve"> erstmalige Anlage eines Fahrweges
- </t>
    </r>
    <r>
      <rPr>
        <u/>
        <sz val="11"/>
        <color theme="1"/>
        <rFont val="Calibri"/>
        <family val="2"/>
        <scheme val="minor"/>
      </rPr>
      <t>Ausbau:</t>
    </r>
    <r>
      <rPr>
        <sz val="11"/>
        <color theme="1"/>
        <rFont val="Calibri"/>
        <family val="2"/>
        <scheme val="minor"/>
      </rPr>
      <t xml:space="preserve"> wesentliche Erweiterung der Nutzbarkeit eines schon vorhandenen Fahrweges oder der Ausbau eines vorhandenen Rückeweges zum Fahrweg
- </t>
    </r>
    <r>
      <rPr>
        <u/>
        <sz val="11"/>
        <color theme="1"/>
        <rFont val="Calibri"/>
        <family val="2"/>
        <scheme val="minor"/>
      </rPr>
      <t>Rückbau:</t>
    </r>
    <r>
      <rPr>
        <sz val="11"/>
        <color theme="1"/>
        <rFont val="Calibri"/>
        <family val="2"/>
        <scheme val="minor"/>
      </rPr>
      <t xml:space="preserve"> Entfunktionalisierung oder Entfernung eines Weges; beinhaltet auch eine weitgehende Wiederherstellung des ursprünglichen Landschaftsprofils 
- </t>
    </r>
    <r>
      <rPr>
        <u/>
        <sz val="11"/>
        <color theme="1"/>
        <rFont val="Calibri"/>
        <family val="2"/>
        <scheme val="minor"/>
      </rPr>
      <t>Instandsetzung:</t>
    </r>
    <r>
      <rPr>
        <sz val="11"/>
        <color theme="1"/>
        <rFont val="Calibri"/>
        <family val="2"/>
        <scheme val="minor"/>
      </rPr>
      <t xml:space="preserve"> Maßnahme zur Erhaltung; vollständige Wiederherstellung der Funktion eines Weges, grundsätzlich unter Materialzufuhr
- </t>
    </r>
    <r>
      <rPr>
        <u/>
        <sz val="11"/>
        <color theme="1"/>
        <rFont val="Calibri"/>
        <family val="2"/>
        <scheme val="minor"/>
      </rPr>
      <t>Unterhaltung (Wegepflege):</t>
    </r>
    <r>
      <rPr>
        <sz val="11"/>
        <color theme="1"/>
        <rFont val="Calibri"/>
        <family val="2"/>
        <scheme val="minor"/>
      </rPr>
      <t xml:space="preserve"> Maßnahme zur Erhaltung; Maßnahmen, die dem Entstehen von Schäden vorbeugen 
- </t>
    </r>
    <r>
      <rPr>
        <u/>
        <sz val="11"/>
        <color theme="1"/>
        <rFont val="Calibri"/>
        <family val="2"/>
        <scheme val="minor"/>
      </rPr>
      <t>Überbau:</t>
    </r>
    <r>
      <rPr>
        <sz val="11"/>
        <color theme="1"/>
        <rFont val="Calibri"/>
        <family val="2"/>
        <scheme val="minor"/>
      </rPr>
      <t xml:space="preserve"> Aufbringen einer neuen Deck- oder Tragschicht; i.d.R. bei schadhaften, teer oder bituminös gebundenen Wegedecken 
</t>
    </r>
    <r>
      <rPr>
        <b/>
        <sz val="11"/>
        <color theme="1"/>
        <rFont val="Calibri"/>
        <family val="2"/>
        <scheme val="minor"/>
      </rPr>
      <t xml:space="preserve">Beschreibung der (Teil-)Leistung </t>
    </r>
    <r>
      <rPr>
        <sz val="11"/>
        <color theme="1"/>
        <rFont val="Calibri"/>
        <family val="2"/>
        <scheme val="minor"/>
      </rPr>
      <t xml:space="preserve">
Je Maßnahme werden die durchzuführenden Leistungen bzw. Teilleistungen beschrieben. 
</t>
    </r>
    <r>
      <rPr>
        <b/>
        <sz val="11"/>
        <color theme="1"/>
        <rFont val="Calibri"/>
        <family val="2"/>
        <scheme val="minor"/>
      </rPr>
      <t>Menge und Einheit</t>
    </r>
    <r>
      <rPr>
        <sz val="11"/>
        <color theme="1"/>
        <rFont val="Calibri"/>
        <family val="2"/>
        <scheme val="minor"/>
      </rPr>
      <t xml:space="preserve">
Die beschriebenen Leistungen werden quantitativ nach üblichen Einheiten beziffert. Die Angaben verstehen sich dabei als Orientierungsgrößen. 
</t>
    </r>
    <r>
      <rPr>
        <b/>
        <u/>
        <sz val="14"/>
        <color theme="1"/>
        <rFont val="Calibri"/>
        <family val="2"/>
        <scheme val="minor"/>
      </rPr>
      <t xml:space="preserve">Angebotsabgabe und Zuschlagskriterien </t>
    </r>
    <r>
      <rPr>
        <sz val="11"/>
        <color theme="1"/>
        <rFont val="Calibri"/>
        <family val="2"/>
        <scheme val="minor"/>
      </rPr>
      <t xml:space="preserve">
</t>
    </r>
    <r>
      <rPr>
        <b/>
        <u/>
        <sz val="11"/>
        <color theme="1"/>
        <rFont val="Calibri"/>
        <family val="2"/>
        <scheme val="minor"/>
      </rPr>
      <t>Angebotspreis je Einheit</t>
    </r>
    <r>
      <rPr>
        <sz val="11"/>
        <color theme="1"/>
        <rFont val="Calibri"/>
        <family val="2"/>
        <scheme val="minor"/>
      </rPr>
      <t xml:space="preserve">
Je Maßnahme ist ein Angebotspreis (netto) je Einheit abzugeben. Zuschlagsrelevant ist der Gesamtangebotspreis (netto) je Los. 
</t>
    </r>
    <r>
      <rPr>
        <b/>
        <u/>
        <sz val="11"/>
        <color theme="1"/>
        <rFont val="Calibri"/>
        <family val="2"/>
        <scheme val="minor"/>
      </rPr>
      <t>Stundensätze</t>
    </r>
    <r>
      <rPr>
        <sz val="11"/>
        <color theme="1"/>
        <rFont val="Calibri"/>
        <family val="2"/>
        <scheme val="minor"/>
      </rPr>
      <t xml:space="preserve">
Zusätzlich zu den oben beschriebenen Angebotspreisen je Einheit sind für die einzusetzenden Maschinen Stundensätze (netto) anzugeben. Diese Stundensätze verstehen sich dabei inklusive Fahrer/in. Vom Unternehmen ist neben dem Stundensatz die Art der Maschine, auf die sich der Stundensatz bezieht, sowie eine grobe Klassifizierung dieser Maschine anzugeben; z.B. Radbagger 10 t oder Walzenzug 7 t. 
Sollten im Rahmen der ausgeschriebenen Maßnahme weitere unplanmäßige Arbeiten anfallen, die nicht mit dem oben angesprochenen Angebotspreis abgerechnet werden können, werden diese Arbeiten im Zeitlohn mit den angegebenen Stundensätzen abgerechnet.
Die anzugebenden Stundensätze sind nicht zuschlagsrelevant. 
</t>
    </r>
    <r>
      <rPr>
        <b/>
        <sz val="11"/>
        <color rgb="FFFF0000"/>
        <rFont val="Calibri"/>
        <family val="2"/>
        <scheme val="minor"/>
      </rPr>
      <t>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</si>
  <si>
    <t>Leistung im Angebot</t>
  </si>
  <si>
    <t>Prozessablauf Rahmenvereinbarung</t>
  </si>
  <si>
    <t>Position:</t>
  </si>
  <si>
    <t>Betrag:</t>
  </si>
  <si>
    <t>ggf. weitere Position:</t>
  </si>
  <si>
    <r>
      <t>Erläuterung-Leistungsbeschreibung Wertästung</t>
    </r>
    <r>
      <rPr>
        <sz val="11"/>
        <color theme="1"/>
        <rFont val="Calibri"/>
        <family val="2"/>
        <scheme val="minor"/>
      </rPr>
      <t xml:space="preserve">
Die Wertästung ist eine waldbautechnische Maßnahme mit dem Ziel der Produktion von astreinem, hochwertigem Wertholz. Im Rahmen der Wertästungsmaßnahme sollen Äste (Totäste) am Schaft entfernt werden, da diese sonst wertmindernd in den Stamm einwachsen. 
</t>
    </r>
    <r>
      <rPr>
        <b/>
        <u/>
        <sz val="14"/>
        <color theme="1"/>
        <rFont val="Calibri"/>
        <family val="2"/>
        <scheme val="minor"/>
      </rPr>
      <t>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Bestandessituation</t>
    </r>
    <r>
      <rPr>
        <sz val="11"/>
        <color theme="1"/>
        <rFont val="Calibri"/>
        <family val="2"/>
        <scheme val="minor"/>
      </rPr>
      <t xml:space="preserve">
</t>
    </r>
    <r>
      <rPr>
        <b/>
        <sz val="11"/>
        <color theme="1"/>
        <rFont val="Calibri"/>
        <family val="2"/>
        <scheme val="minor"/>
      </rPr>
      <t>Baumart/en</t>
    </r>
    <r>
      <rPr>
        <sz val="11"/>
        <color theme="1"/>
        <rFont val="Calibri"/>
        <family val="2"/>
        <scheme val="minor"/>
      </rPr>
      <t xml:space="preserve">
Je Maßnahme können bis zu neun Baumarten bzw. Baumartengruppen angegeben werden. Es werden lediglich die zu ästenden Baumarten genannt. Weitere im Bestand vorkommende Baumarten werden nicht aufgeführt.
</t>
    </r>
    <r>
      <rPr>
        <b/>
        <sz val="11"/>
        <color theme="1"/>
        <rFont val="Calibri"/>
        <family val="2"/>
        <scheme val="minor"/>
      </rPr>
      <t>Alter</t>
    </r>
    <r>
      <rPr>
        <sz val="11"/>
        <color theme="1"/>
        <rFont val="Calibri"/>
        <family val="2"/>
        <scheme val="minor"/>
      </rPr>
      <t xml:space="preserve">
Je Baumart wird ein genau bekanntes bzw. ein geschätztes Alter angegeben. 
</t>
    </r>
    <r>
      <rPr>
        <b/>
        <sz val="11"/>
        <color theme="1"/>
        <rFont val="Calibri"/>
        <family val="2"/>
        <scheme val="minor"/>
      </rPr>
      <t>Mittlere Geländeneigung</t>
    </r>
    <r>
      <rPr>
        <sz val="11"/>
        <color theme="1"/>
        <rFont val="Calibri"/>
        <family val="2"/>
        <scheme val="minor"/>
      </rPr>
      <t xml:space="preserve">
Die mittlere Geländeneigung beschreibt die die Maßnahme bestimmende Geländeneigung. 
</t>
    </r>
    <r>
      <rPr>
        <b/>
        <u/>
        <sz val="11"/>
        <color theme="1"/>
        <rFont val="Calibri"/>
        <family val="2"/>
        <scheme val="minor"/>
      </rPr>
      <t>Maßnahme</t>
    </r>
    <r>
      <rPr>
        <sz val="11"/>
        <color theme="1"/>
        <rFont val="Calibri"/>
        <family val="2"/>
        <scheme val="minor"/>
      </rPr>
      <t xml:space="preserve">
</t>
    </r>
    <r>
      <rPr>
        <b/>
        <sz val="11"/>
        <color theme="1"/>
        <rFont val="Calibri"/>
        <family val="2"/>
        <scheme val="minor"/>
      </rPr>
      <t>Durchzuführende Ästungsstufen</t>
    </r>
    <r>
      <rPr>
        <sz val="11"/>
        <color theme="1"/>
        <rFont val="Calibri"/>
        <family val="2"/>
        <scheme val="minor"/>
      </rPr>
      <t xml:space="preserve">
Für jede Baumart werden die durchzuführenden Ästungsstufen angegeben.
- I: 0-3 m
- II: 3-6 m
- III: 6-12 m
Es werden lediglich die Ästungsstufen angegeben, die im Rahmen der Maßnahme durchzuführen sind. Die Angabe III bedeutet z.B., dass nur die Ästung von 6 m bis 12 m durchgeführt werden muss, die Ästung bis 6 m Höhe hat bereits stattgefunden. 
</t>
    </r>
    <r>
      <rPr>
        <b/>
        <sz val="11"/>
        <color theme="1"/>
        <rFont val="Calibri"/>
        <family val="2"/>
        <scheme val="minor"/>
      </rPr>
      <t>Fläche</t>
    </r>
    <r>
      <rPr>
        <sz val="11"/>
        <color theme="1"/>
        <rFont val="Calibri"/>
        <family val="2"/>
        <scheme val="minor"/>
      </rPr>
      <t xml:space="preserve">
Je Maßnahme wird die zu bearbeitende Fläche angegeben. 
</t>
    </r>
    <r>
      <rPr>
        <b/>
        <sz val="11"/>
        <color theme="1"/>
        <rFont val="Calibri"/>
        <family val="2"/>
        <scheme val="minor"/>
      </rPr>
      <t>Anzahl der zu ästenden Bäume gesamt</t>
    </r>
    <r>
      <rPr>
        <sz val="11"/>
        <color theme="1"/>
        <rFont val="Calibri"/>
        <family val="2"/>
        <scheme val="minor"/>
      </rPr>
      <t xml:space="preserve">
Je Maßnahme und Baumart wird die Gesamtanzahl der zu ästenden Bäume angegeben. 
</t>
    </r>
    <r>
      <rPr>
        <b/>
        <sz val="11"/>
        <color theme="1"/>
        <rFont val="Calibri"/>
        <family val="2"/>
        <scheme val="minor"/>
      </rPr>
      <t>Mittlerer Abstand der zu ästenden Bäume</t>
    </r>
    <r>
      <rPr>
        <sz val="11"/>
        <color theme="1"/>
        <rFont val="Calibri"/>
        <family val="2"/>
        <scheme val="minor"/>
      </rPr>
      <t xml:space="preserve">
Aus den Angaben der Flächengröße und der Gesamtanzahl der zu ästenden Bäume errechnet die Tabelle automatisiert den mittleren Abstand der zu ästenden Bäume. Diese Größe gilt als Orientierung für die technische Leistungsfähigkeit auf der Fläche.
</t>
    </r>
    <r>
      <rPr>
        <b/>
        <sz val="11"/>
        <color theme="1"/>
        <rFont val="Calibri"/>
        <family val="2"/>
        <scheme val="minor"/>
      </rPr>
      <t xml:space="preserve">
Gefordertes Arbeitsverfahren</t>
    </r>
    <r>
      <rPr>
        <sz val="11"/>
        <color theme="1"/>
        <rFont val="Calibri"/>
        <family val="2"/>
        <scheme val="minor"/>
      </rPr>
      <t xml:space="preserve">
Die Arbeitsverfahren werden insbesondere im Hinblick auf die einzusetzenden Arbeitsmittel differenziert. Folgende Auswahlmöglichkeiten stehen zur Verfügung: beliebig, Hand- bzw. Gestängeästungssäge, Astungsleiter mit Handsäge, pneumatische Schneidanlage. Die für das geforderte Arbeitsverfahren benötigten Arbeitsmittel sind vom Bietenden vorzuhalten. Das Arbeitsverfahren muss von den Ausführenden gemäß der guten fachlichen Praxis beherrscht werden. Im Bedarfsfall müssen sie darüber hinaus über spezielle erforderliche Qualifikationen und Fachkenntnisse verfügen, z.B. bei der Hochastung mittels Astungsleiter. 
</t>
    </r>
    <r>
      <rPr>
        <b/>
        <sz val="11"/>
        <color theme="1"/>
        <rFont val="Calibri"/>
        <family val="2"/>
        <scheme val="minor"/>
      </rPr>
      <t>Sonstiges</t>
    </r>
    <r>
      <rPr>
        <sz val="11"/>
        <color theme="1"/>
        <rFont val="Calibri"/>
        <family val="2"/>
        <scheme val="minor"/>
      </rPr>
      <t xml:space="preserve">
Unter diesem Punkt werden alle weiteren maßgeblich leistungsbeeinflussenden Angaben für die Maßnahme gemacht, für die kein Standardeingabefeld vorgesehen ist, z.B. der Hinweis auf besondere Bestandesstrukturen, wie flächige Naturverjüngung.
</t>
    </r>
    <r>
      <rPr>
        <b/>
        <u/>
        <sz val="14"/>
        <color theme="1"/>
        <rFont val="Calibri"/>
        <family val="2"/>
        <scheme val="minor"/>
      </rPr>
      <t xml:space="preserve">Angebotsabgabe und Zuschlagskriterien
</t>
    </r>
    <r>
      <rPr>
        <b/>
        <u/>
        <sz val="11"/>
        <color theme="1"/>
        <rFont val="Calibri"/>
        <family val="2"/>
        <scheme val="minor"/>
      </rPr>
      <t>Angebotspreis je Baum</t>
    </r>
    <r>
      <rPr>
        <sz val="11"/>
        <color theme="1"/>
        <rFont val="Calibri"/>
        <family val="2"/>
        <scheme val="minor"/>
      </rPr>
      <t xml:space="preserve">
Je Maßnahme ist ein Angebotspreis (netto) je Baum abzugeben, der alle oben beschriebenen Arbeitsschritte und Parameter berücksichtigt. Sollten innerhalb einer Maßnahme verschiedene Baumarten, ggf. sogar mit verschiedenen Ästungsstufen, angegeben sein, ist ein Mischpreis je Maßnahme zu bilden.
 Zuschlagsrelevant ist der Gesamtangebotspreis (netto) je Los.
</t>
    </r>
    <r>
      <rPr>
        <b/>
        <u/>
        <sz val="11"/>
        <color theme="1"/>
        <rFont val="Calibri"/>
        <family val="2"/>
        <scheme val="minor"/>
      </rPr>
      <t>Stundensätze</t>
    </r>
    <r>
      <rPr>
        <sz val="11"/>
        <color theme="1"/>
        <rFont val="Calibri"/>
        <family val="2"/>
        <scheme val="minor"/>
      </rPr>
      <t xml:space="preserve">
Zusätzlich zu den oben beschriebenen Angebotspreisen je Baum sind für die einzusetzenden Arbeitskräfte Stundensätze (netto) anzugeben. Diese Stundensätze verstehen sich dabei inklusive Werkzeug/Maschinen.
Sollten im Rahmen der ausgeschriebenen Maßnahme weitere unplanmäßige Arbeiten anfallen, die nicht mit dem oben angesprochenen Angebotspreis abgerechnet werden können, werden diese Arbeiten im Zeitlohn mit den angegebenen Stundensätzen abgerechnet.
Die anzugebenden Stundensätze sind nicht zuschlagsrelevant.
</t>
    </r>
    <r>
      <rPr>
        <b/>
        <sz val="11"/>
        <color rgb="FFFF0000"/>
        <rFont val="Calibri"/>
        <family val="2"/>
        <scheme val="minor"/>
      </rPr>
      <t>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r>
      <rPr>
        <b/>
        <sz val="11"/>
        <color theme="1"/>
        <rFont val="Calibri"/>
        <family val="2"/>
        <scheme val="minor"/>
      </rPr>
      <t>Die AGB Forst NRW inkl. Anlagen sind Bestandteil der Leistungsbeschreibung!</t>
    </r>
    <r>
      <rPr>
        <sz val="11"/>
        <color theme="1"/>
        <rFont val="Calibri"/>
        <family val="2"/>
        <scheme val="minor"/>
      </rPr>
      <t xml:space="preserve">
</t>
    </r>
  </si>
  <si>
    <t>&gt;1,8</t>
  </si>
  <si>
    <t>&gt;1,9</t>
  </si>
  <si>
    <t>&gt;3</t>
  </si>
  <si>
    <t>&gt;3,1</t>
  </si>
  <si>
    <r>
      <rPr>
        <b/>
        <sz val="9"/>
        <rFont val="Calibri"/>
        <family val="2"/>
        <scheme val="minor"/>
      </rPr>
      <t xml:space="preserve">Stundensatz für einzelfallweise Arbeiten im Zeitlohn </t>
    </r>
    <r>
      <rPr>
        <sz val="9"/>
        <rFont val="Calibri"/>
        <family val="2"/>
        <scheme val="minor"/>
      </rPr>
      <t xml:space="preserve">(bei Maschinenkosten, inkl. Fahrer/in) </t>
    </r>
    <r>
      <rPr>
        <sz val="9"/>
        <color rgb="FFFF0000"/>
        <rFont val="Calibri"/>
        <family val="2"/>
        <scheme val="minor"/>
      </rPr>
      <t>nicht zuschlagsrelevant</t>
    </r>
    <r>
      <rPr>
        <sz val="9"/>
        <rFont val="Calibri"/>
        <family val="2"/>
        <scheme val="minor"/>
      </rPr>
      <t>:</t>
    </r>
  </si>
  <si>
    <t>Herkunft</t>
  </si>
  <si>
    <r>
      <t xml:space="preserve">Stundensatz (€/Std netto) für o. g. Verfahren:
</t>
    </r>
    <r>
      <rPr>
        <sz val="9"/>
        <color theme="1"/>
        <rFont val="Calibri"/>
        <family val="2"/>
        <scheme val="minor"/>
      </rPr>
      <t xml:space="preserve">Forstwirt/in inkl. Werkzeug </t>
    </r>
  </si>
  <si>
    <t>Angaben des Auftraggebers</t>
  </si>
  <si>
    <t>Anforderung weiterer Stundensätze?</t>
  </si>
  <si>
    <t>ja (1)</t>
  </si>
  <si>
    <t>ja (2)</t>
  </si>
  <si>
    <t>Zeitlohn:</t>
  </si>
  <si>
    <t>Hiermit biete ich unter Bezug auf die o. a. Vergabe und unter Anerkennung der "Allgemeinen Geschäftsbedingungen über die Durchführung von forstlichen Unternehmerarbeiten im Staatswald des Landes Nordrhein-Westfalen" die Holzbringung im o. a. Revier/in o. a. Revieren an. Stundenlöhne für Dienstleistungen außerhalb der aufgeführten Bereiche werden einzelfallweise verhandelt. Bei den angegebenen Preisen handelt es sich ausschließlich um Nettopreise exkl. der aktuell gültigen USt.</t>
  </si>
  <si>
    <r>
      <rPr>
        <b/>
        <sz val="10"/>
        <rFont val="Calibri"/>
        <family val="2"/>
        <scheme val="minor"/>
      </rPr>
      <t>Bemerkungen</t>
    </r>
    <r>
      <rPr>
        <b/>
        <sz val="12"/>
        <rFont val="Calibri"/>
        <family val="2"/>
        <scheme val="minor"/>
      </rPr>
      <t xml:space="preserve"> </t>
    </r>
    <r>
      <rPr>
        <sz val="8"/>
        <rFont val="Calibri"/>
        <family val="2"/>
        <scheme val="minor"/>
      </rPr>
      <t>(ggf. Begründung Zeitlohn)</t>
    </r>
    <r>
      <rPr>
        <b/>
        <sz val="12"/>
        <rFont val="Calibri"/>
        <family val="2"/>
        <scheme val="minor"/>
      </rPr>
      <t>:</t>
    </r>
  </si>
  <si>
    <t>Hiermit biete ich unter Bezug auf die o. a. Vergabe und unter Anerkennung der "Allgemeinen Geschäftsbedingungen über die Durchführung von forstlichen Unternehmerarbeiten im Staatswald des Landes Nordrhein-Westfalen" die Holzernte im o. a. Revier/in o. a. Revieren an. Stundenlöhne für Dienstleistungen außerhalb der aufgeführten Bereiche werden einzelfallweise verhandelt.
Bei den angegebenen Preisen handelt es sich ausschließlich um Nettopreise exkl. der  aktuell gültigen USt.</t>
  </si>
  <si>
    <r>
      <t>Bemerkungen</t>
    </r>
    <r>
      <rPr>
        <b/>
        <sz val="12"/>
        <rFont val="Calibri"/>
        <family val="2"/>
        <scheme val="minor"/>
      </rPr>
      <t>:</t>
    </r>
  </si>
  <si>
    <r>
      <t xml:space="preserve">Für ggf. zu vereinbarende zusätzliche Arbeiten wird folgender Zeitlohn/Satz angeboten </t>
    </r>
    <r>
      <rPr>
        <sz val="9"/>
        <color theme="1"/>
        <rFont val="Calibri"/>
        <family val="2"/>
        <scheme val="minor"/>
      </rPr>
      <t>(nicht zuschlagsrelevant)</t>
    </r>
    <r>
      <rPr>
        <sz val="11"/>
        <color theme="1"/>
        <rFont val="Calibri"/>
        <family val="2"/>
        <scheme val="minor"/>
      </rPr>
      <t>:</t>
    </r>
  </si>
  <si>
    <t>Stundensätze</t>
  </si>
  <si>
    <t>Std</t>
  </si>
  <si>
    <t>Abies alba</t>
  </si>
  <si>
    <t>Abies concolor</t>
  </si>
  <si>
    <t>Abies grandis</t>
  </si>
  <si>
    <t>Abies homolepis</t>
  </si>
  <si>
    <t>Abies nordmaniana</t>
  </si>
  <si>
    <t>Abies procera</t>
  </si>
  <si>
    <t>Abies veitchii</t>
  </si>
  <si>
    <t>Acacia spec.</t>
  </si>
  <si>
    <t>Acer campestre</t>
  </si>
  <si>
    <t>Acer negundo</t>
  </si>
  <si>
    <t>Acer platanoides</t>
  </si>
  <si>
    <t>Acer pseudoplatanus</t>
  </si>
  <si>
    <t>Acer saccharinum</t>
  </si>
  <si>
    <t>Aesculus hippocastanum</t>
  </si>
  <si>
    <t>Alnus glutinosa</t>
  </si>
  <si>
    <t>Alnus incana</t>
  </si>
  <si>
    <t>Amelanchier ovalis</t>
  </si>
  <si>
    <t>Berberis vulgaris</t>
  </si>
  <si>
    <t>Betula maximowicziana</t>
  </si>
  <si>
    <t>Betula pendula</t>
  </si>
  <si>
    <t>Betula pubescens</t>
  </si>
  <si>
    <t>Betula pubescens ssp. carpatica</t>
  </si>
  <si>
    <t>Carpinus betulus</t>
  </si>
  <si>
    <t>Carya spec.</t>
  </si>
  <si>
    <t>Castanea sativa</t>
  </si>
  <si>
    <t>Chamaecyparis lawsoniana</t>
  </si>
  <si>
    <t>Clematis vitalba</t>
  </si>
  <si>
    <t>Cornus mas</t>
  </si>
  <si>
    <t>Cornus sanguinea</t>
  </si>
  <si>
    <t>Coryllus colurna</t>
  </si>
  <si>
    <t>Corylus avellana</t>
  </si>
  <si>
    <t>Cotoneaster integerrimus</t>
  </si>
  <si>
    <t>Crataegus laevigata</t>
  </si>
  <si>
    <t>Crataegus monogyna</t>
  </si>
  <si>
    <t>Cryptomeria japonica</t>
  </si>
  <si>
    <t>Euonymus europaea</t>
  </si>
  <si>
    <t>Fagus sylvatica</t>
  </si>
  <si>
    <t>Frangula alnus</t>
  </si>
  <si>
    <t>Fraxinus excelsior</t>
  </si>
  <si>
    <t>Ilex aquifolium</t>
  </si>
  <si>
    <t>Juglans nigra</t>
  </si>
  <si>
    <t>Juglans regia</t>
  </si>
  <si>
    <t>Juniperus communis ssp. communis</t>
  </si>
  <si>
    <t>Larix decidua</t>
  </si>
  <si>
    <t>Larix kaempferi</t>
  </si>
  <si>
    <t>Ligustrum vulgare</t>
  </si>
  <si>
    <t>Liridendron tulipifera</t>
  </si>
  <si>
    <t>Lonicera periclymenum</t>
  </si>
  <si>
    <t>Lonicera xylosteum</t>
  </si>
  <si>
    <t>Malus sylvestris</t>
  </si>
  <si>
    <t>Mespilus germanica</t>
  </si>
  <si>
    <t>Myrica gale</t>
  </si>
  <si>
    <t>Picea abies</t>
  </si>
  <si>
    <t>Picea engelmannii</t>
  </si>
  <si>
    <t>Picea glauca</t>
  </si>
  <si>
    <t>Picea mariana</t>
  </si>
  <si>
    <t>Picea omorica</t>
  </si>
  <si>
    <t>Picea pungens</t>
  </si>
  <si>
    <t>Picea sitchensis</t>
  </si>
  <si>
    <t>Pinus cembra</t>
  </si>
  <si>
    <t>Pinus contorta</t>
  </si>
  <si>
    <t>Pinus mugo</t>
  </si>
  <si>
    <t>Pinus nigra</t>
  </si>
  <si>
    <t>Pinus peuce</t>
  </si>
  <si>
    <t>Pinus ponderosa</t>
  </si>
  <si>
    <t>Pinus strobus</t>
  </si>
  <si>
    <t>Pinus sylvestris</t>
  </si>
  <si>
    <t>Platanus spec.</t>
  </si>
  <si>
    <t>Platanus x hispanica</t>
  </si>
  <si>
    <t>Prunus avium</t>
  </si>
  <si>
    <t>Prunus domestica</t>
  </si>
  <si>
    <t>Prunus padus</t>
  </si>
  <si>
    <t>Prunus serotina</t>
  </si>
  <si>
    <t>Prunus spinosa</t>
  </si>
  <si>
    <t>Psedotsuga menziesii</t>
  </si>
  <si>
    <t>Pyrus pyraster</t>
  </si>
  <si>
    <t>Quercus cerris</t>
  </si>
  <si>
    <t>Quercus palustris</t>
  </si>
  <si>
    <t>Quercus petraea</t>
  </si>
  <si>
    <t>Quercus robur</t>
  </si>
  <si>
    <t>Quercus rubra</t>
  </si>
  <si>
    <t>Rhamnus cathartica</t>
  </si>
  <si>
    <t>Rosa canina</t>
  </si>
  <si>
    <t>Rosa columnifera</t>
  </si>
  <si>
    <t>Rosa corymbifera</t>
  </si>
  <si>
    <t>Rosa dumalis</t>
  </si>
  <si>
    <t>Rosa elliptica</t>
  </si>
  <si>
    <t>Rosa micrantha</t>
  </si>
  <si>
    <t>Rosa pseudoscrabiuscula</t>
  </si>
  <si>
    <t>Rosa rubiginosa</t>
  </si>
  <si>
    <t>Rosa tomentella</t>
  </si>
  <si>
    <t>Rosa tomentosa</t>
  </si>
  <si>
    <t>Rubus caesius</t>
  </si>
  <si>
    <t>Salix alba</t>
  </si>
  <si>
    <t>Salix aurita</t>
  </si>
  <si>
    <t>Salix caprea</t>
  </si>
  <si>
    <t>Salix cinerea</t>
  </si>
  <si>
    <t>Salix pentandra</t>
  </si>
  <si>
    <t>Salix purpurea</t>
  </si>
  <si>
    <t>Salix triandra</t>
  </si>
  <si>
    <t>Salix viminalis</t>
  </si>
  <si>
    <t>Salix x rubens</t>
  </si>
  <si>
    <t>Sambucus nigra</t>
  </si>
  <si>
    <t>Sambucus racemosa</t>
  </si>
  <si>
    <t>Sequoia sempervirens</t>
  </si>
  <si>
    <t>Sequoiadendron giganteum</t>
  </si>
  <si>
    <t>Sorbus aria</t>
  </si>
  <si>
    <t>Sorbus domestica</t>
  </si>
  <si>
    <t>Taxus baccata</t>
  </si>
  <si>
    <t>Thuja plicata</t>
  </si>
  <si>
    <t>Tilia cordata</t>
  </si>
  <si>
    <t>Tilia platyphyllos</t>
  </si>
  <si>
    <t>Tsuga heterophylla</t>
  </si>
  <si>
    <t>Ulmus minor</t>
  </si>
  <si>
    <t>Viburnum lantana</t>
  </si>
  <si>
    <t>Viburnum opulus</t>
  </si>
  <si>
    <r>
      <rPr>
        <b/>
        <sz val="11"/>
        <color theme="1"/>
        <rFont val="Calibri"/>
        <family val="2"/>
        <scheme val="minor"/>
      </rPr>
      <t>Sonstiges</t>
    </r>
    <r>
      <rPr>
        <sz val="11"/>
        <color theme="1"/>
        <rFont val="Calibri"/>
        <family val="2"/>
        <scheme val="minor"/>
      </rPr>
      <t xml:space="preserve">
</t>
    </r>
    <r>
      <rPr>
        <sz val="9"/>
        <color theme="1"/>
        <rFont val="Calibri"/>
        <family val="2"/>
        <scheme val="minor"/>
      </rPr>
      <t>(z.B. Anforderungen an die kurzfristige Verfügbarkeit von Unternehmen, Erfordernis besonderer technischer Ausstattung, besondere Erschwernisse der Maßnahme)</t>
    </r>
  </si>
  <si>
    <r>
      <rPr>
        <b/>
        <sz val="11"/>
        <color theme="1"/>
        <rFont val="Calibri"/>
        <family val="2"/>
        <scheme val="minor"/>
      </rPr>
      <t>Sonstiges</t>
    </r>
    <r>
      <rPr>
        <sz val="11"/>
        <color theme="1"/>
        <rFont val="Calibri"/>
        <family val="2"/>
        <scheme val="minor"/>
      </rPr>
      <t xml:space="preserve">
</t>
    </r>
    <r>
      <rPr>
        <sz val="9"/>
        <color theme="1"/>
        <rFont val="Calibri"/>
        <family val="2"/>
        <scheme val="minor"/>
      </rPr>
      <t>(z.B. Vorbereitungen der Maßnahme im Gelände, besondere Erschwernisse der Maßnahme)</t>
    </r>
  </si>
  <si>
    <t>Länge 
&gt; 6 m</t>
  </si>
  <si>
    <t>Länge
&lt; 6 m</t>
  </si>
  <si>
    <r>
      <t xml:space="preserve">Grundpreis 
(€/fm o.R.)
</t>
    </r>
    <r>
      <rPr>
        <sz val="8"/>
        <rFont val="Calibri"/>
        <family val="2"/>
        <scheme val="minor"/>
      </rPr>
      <t>gerundet</t>
    </r>
  </si>
  <si>
    <r>
      <t xml:space="preserve">Endpreis
(€/fm o.R.)
</t>
    </r>
    <r>
      <rPr>
        <sz val="8"/>
        <rFont val="Calibri"/>
        <family val="2"/>
        <scheme val="minor"/>
      </rPr>
      <t>gerundet</t>
    </r>
  </si>
  <si>
    <r>
      <t xml:space="preserve">Summe
je Stkl. (€)
</t>
    </r>
    <r>
      <rPr>
        <sz val="8"/>
        <rFont val="Calibri"/>
        <family val="2"/>
        <scheme val="minor"/>
      </rPr>
      <t>gerundet</t>
    </r>
  </si>
  <si>
    <r>
      <t xml:space="preserve">Leistung
(fm o.R./Std.)
</t>
    </r>
    <r>
      <rPr>
        <sz val="8"/>
        <color indexed="23"/>
        <rFont val="Calibri"/>
        <family val="2"/>
        <scheme val="minor"/>
      </rPr>
      <t>gerundet</t>
    </r>
  </si>
  <si>
    <t>Gesamt
IL baumfallende Längen
(€)</t>
  </si>
  <si>
    <t>Gesamt
IL Kranlängen
(€)</t>
  </si>
  <si>
    <r>
      <t xml:space="preserve">Leistung
(fm o.R./Std.)
</t>
    </r>
    <r>
      <rPr>
        <b/>
        <sz val="8"/>
        <color indexed="23"/>
        <rFont val="Calibri"/>
        <family val="2"/>
        <scheme val="minor"/>
      </rPr>
      <t>gerundet</t>
    </r>
  </si>
  <si>
    <t>je fm o.R. und Bogieachse</t>
  </si>
  <si>
    <t>je rm m.R. und Bogieachse</t>
  </si>
  <si>
    <r>
      <t xml:space="preserve">Zuschlag 
</t>
    </r>
    <r>
      <rPr>
        <sz val="10"/>
        <rFont val="Calibri"/>
        <family val="2"/>
        <scheme val="minor"/>
      </rPr>
      <t>(gemäß Angebot)</t>
    </r>
  </si>
  <si>
    <t>rm m.R.</t>
  </si>
  <si>
    <t>Bitte füllen Sie nicht beide Auswahlfelder zeitgleich aus!</t>
  </si>
  <si>
    <t>Rahmenvereinbarungen</t>
  </si>
  <si>
    <t>teil-/hochmechanisierte Holzernte</t>
  </si>
  <si>
    <r>
      <t>Revier</t>
    </r>
    <r>
      <rPr>
        <sz val="10"/>
        <rFont val="Arial"/>
        <family val="2"/>
      </rPr>
      <t>(e)</t>
    </r>
    <r>
      <rPr>
        <b/>
        <sz val="11"/>
        <color theme="1"/>
        <rFont val="Calibri"/>
        <family val="2"/>
        <scheme val="minor"/>
      </rPr>
      <t>:</t>
    </r>
  </si>
  <si>
    <t>Leistungsbeschreibung Rahmenvereinbarung hoch-/teilmechanisierte Holzernte inkl. -bringung</t>
  </si>
  <si>
    <t>von den o.a. Stundensätzen abweichende Posten/Maschinen werden einzelfallweise verhandelt</t>
  </si>
  <si>
    <t>Forstwirt inkl. EMS und Werkzeug:</t>
  </si>
  <si>
    <r>
      <t xml:space="preserve">Forwarder </t>
    </r>
    <r>
      <rPr>
        <sz val="8"/>
        <rFont val="Arial"/>
        <family val="2"/>
      </rPr>
      <t xml:space="preserve">(12-14 to Klasse) </t>
    </r>
    <r>
      <rPr>
        <sz val="10"/>
        <rFont val="Arial"/>
        <family val="2"/>
      </rPr>
      <t>inkl. Fahrer/in:</t>
    </r>
  </si>
  <si>
    <t>Seilschlepper inkl. Fahrer/in:</t>
  </si>
  <si>
    <r>
      <t xml:space="preserve">Harvester </t>
    </r>
    <r>
      <rPr>
        <sz val="8"/>
        <rFont val="Arial"/>
        <family val="2"/>
      </rPr>
      <t>(Klasse II (mittel))</t>
    </r>
    <r>
      <rPr>
        <sz val="10"/>
        <rFont val="Arial"/>
        <family val="2"/>
      </rPr>
      <t xml:space="preserve"> inkl. Fahrer/in:</t>
    </r>
  </si>
  <si>
    <r>
      <t xml:space="preserve">Stundensätze </t>
    </r>
    <r>
      <rPr>
        <sz val="11"/>
        <rFont val="Calibri"/>
        <family val="2"/>
        <scheme val="minor"/>
      </rPr>
      <t>(netto, in € je Stunde)</t>
    </r>
    <r>
      <rPr>
        <b/>
        <sz val="11"/>
        <rFont val="Calibri"/>
        <family val="2"/>
        <scheme val="minor"/>
      </rPr>
      <t xml:space="preserve"> für einzelfallweise Arbeiten im Zeitlohn</t>
    </r>
  </si>
  <si>
    <r>
      <t xml:space="preserve">3 </t>
    </r>
    <r>
      <rPr>
        <sz val="7"/>
        <rFont val="Calibri"/>
        <family val="2"/>
        <scheme val="minor"/>
      </rPr>
      <t>auf Anforderung des Auftragnehmers</t>
    </r>
  </si>
  <si>
    <r>
      <t xml:space="preserve">2  </t>
    </r>
    <r>
      <rPr>
        <sz val="7"/>
        <rFont val="Calibri"/>
        <family val="2"/>
      </rPr>
      <t>auf Anforderung des Auftraggebers bei Einsatz von Traktions-, Trag- oder Kombibändern aus Stahl oder Kunststoff, keine Ketten.
  Voraussetzung: Je Bogieachse müssen Bänder vorgehalten werden (bei 8-Radmaschinen 2 Bandpaare).</t>
    </r>
  </si>
  <si>
    <t>je Maschine und rm m.R.</t>
  </si>
  <si>
    <t xml:space="preserve">je Maschine und fm o.R. </t>
  </si>
  <si>
    <r>
      <t>Einsatz einer Traktionswinde</t>
    </r>
    <r>
      <rPr>
        <vertAlign val="superscript"/>
        <sz val="10"/>
        <rFont val="Calibri"/>
        <family val="2"/>
        <scheme val="minor"/>
      </rPr>
      <t>3</t>
    </r>
  </si>
  <si>
    <t>Aufziehen je Bandpaar</t>
  </si>
  <si>
    <t xml:space="preserve"> je rm m.R. und Bogieachse</t>
  </si>
  <si>
    <r>
      <t xml:space="preserve">Bändereinsatz </t>
    </r>
    <r>
      <rPr>
        <sz val="8"/>
        <rFont val="Calibri"/>
        <family val="2"/>
      </rPr>
      <t>(allgemeine Pauschale)</t>
    </r>
    <r>
      <rPr>
        <vertAlign val="superscript"/>
        <sz val="8"/>
        <rFont val="Calibri"/>
        <family val="2"/>
      </rPr>
      <t>2</t>
    </r>
  </si>
  <si>
    <t>&lt; 5 %</t>
  </si>
  <si>
    <r>
      <t xml:space="preserve">Bestandesschäden </t>
    </r>
    <r>
      <rPr>
        <sz val="9"/>
        <rFont val="Calibri"/>
        <family val="2"/>
        <scheme val="minor"/>
      </rPr>
      <t>(=Schaden, der den Holzkörper um &gt; 10 cm² freilegt</t>
    </r>
    <r>
      <rPr>
        <b/>
        <sz val="10"/>
        <rFont val="Calibri"/>
        <family val="2"/>
        <scheme val="minor"/>
      </rPr>
      <t xml:space="preserve">) verbleibender Bestand </t>
    </r>
    <r>
      <rPr>
        <sz val="9"/>
        <rFont val="Calibri"/>
        <family val="2"/>
        <scheme val="minor"/>
      </rPr>
      <t>(bezogen auf Stammzahl)</t>
    </r>
  </si>
  <si>
    <t>+ 5 % bis + 20 %</t>
  </si>
  <si>
    <r>
      <t xml:space="preserve">&gt; 10 % d. Stammzahl Stammbruch </t>
    </r>
    <r>
      <rPr>
        <sz val="8"/>
        <rFont val="Calibri"/>
        <family val="2"/>
        <scheme val="minor"/>
      </rPr>
      <t>(Sturm/Schnee/Eis)</t>
    </r>
  </si>
  <si>
    <t>Bruchholz</t>
  </si>
  <si>
    <t>verstreuter Hiebsanfall &lt; 20 Efm/ha</t>
  </si>
  <si>
    <t>&gt; 8 Sortimente</t>
  </si>
  <si>
    <t>≥ 6-8 Sortimente</t>
  </si>
  <si>
    <t>&gt; 45 m</t>
  </si>
  <si>
    <t>+ 25 %</t>
  </si>
  <si>
    <t xml:space="preserve">&gt; 40-45 m </t>
  </si>
  <si>
    <t xml:space="preserve">&gt; 35-40 m </t>
  </si>
  <si>
    <r>
      <t xml:space="preserve">&gt; 30-35 m </t>
    </r>
    <r>
      <rPr>
        <sz val="9"/>
        <rFont val="Calibri"/>
        <family val="2"/>
        <scheme val="minor"/>
      </rPr>
      <t xml:space="preserve">  </t>
    </r>
  </si>
  <si>
    <t xml:space="preserve">&gt; 25-30 m </t>
  </si>
  <si>
    <t>&gt; 20-25 m</t>
  </si>
  <si>
    <t>i.d.R. Zufällen, ggf. Vorseilen, aus Kranzwischenzone erforderlich</t>
  </si>
  <si>
    <t>0 %</t>
  </si>
  <si>
    <r>
      <rPr>
        <sz val="10"/>
        <rFont val="Calibri"/>
        <family val="2"/>
      </rPr>
      <t>≤</t>
    </r>
    <r>
      <rPr>
        <sz val="10"/>
        <rFont val="Calibri"/>
        <family val="2"/>
        <scheme val="minor"/>
      </rPr>
      <t xml:space="preserve"> 20 m</t>
    </r>
  </si>
  <si>
    <t>i.d.R. kranerreichbarer Bereich</t>
  </si>
  <si>
    <r>
      <t xml:space="preserve">Mittlerer Gassenabstand
</t>
    </r>
    <r>
      <rPr>
        <sz val="8"/>
        <rFont val="Calibri"/>
        <family val="2"/>
        <scheme val="minor"/>
      </rPr>
      <t xml:space="preserve">(durchschnittliche Entfernung von benachbarten Erschließungslinien (Rückegasse, Rückeweg, Lkw-befahrbarer Weg))  </t>
    </r>
  </si>
  <si>
    <t>&gt; 500 m</t>
  </si>
  <si>
    <r>
      <t xml:space="preserve">Mittlere Hangneigung
</t>
    </r>
    <r>
      <rPr>
        <sz val="8"/>
        <rFont val="Calibri"/>
        <family val="2"/>
        <scheme val="minor"/>
      </rPr>
      <t>(die für die Maßnahme charakteristische Hangneigung)</t>
    </r>
  </si>
  <si>
    <r>
      <t xml:space="preserve">Zu-/Abschläge </t>
    </r>
    <r>
      <rPr>
        <sz val="8"/>
        <rFont val="Calibri"/>
        <family val="2"/>
      </rPr>
      <t>(auf den Grundpreis)</t>
    </r>
  </si>
  <si>
    <r>
      <rPr>
        <b/>
        <sz val="10"/>
        <rFont val="Calibri"/>
        <family val="2"/>
      </rPr>
      <t xml:space="preserve">≥ </t>
    </r>
    <r>
      <rPr>
        <b/>
        <sz val="10"/>
        <rFont val="Calibri"/>
        <family val="2"/>
        <scheme val="minor"/>
      </rPr>
      <t>1,00</t>
    </r>
  </si>
  <si>
    <t>bis 1,00</t>
  </si>
  <si>
    <t>bis 0,70</t>
  </si>
  <si>
    <t>bis 0,50</t>
  </si>
  <si>
    <t>bis 0,46</t>
  </si>
  <si>
    <t>bis 0,42</t>
  </si>
  <si>
    <t>bis 0,38</t>
  </si>
  <si>
    <t>bis 0,34</t>
  </si>
  <si>
    <t>bis 0,30</t>
  </si>
  <si>
    <t>bis 0,28</t>
  </si>
  <si>
    <t>bis 0,26</t>
  </si>
  <si>
    <t>bis 0,24</t>
  </si>
  <si>
    <t>bis 0,22</t>
  </si>
  <si>
    <t>bis 0,20</t>
  </si>
  <si>
    <t>bis 0,19</t>
  </si>
  <si>
    <t>bis 0,18</t>
  </si>
  <si>
    <t>bis 0,17</t>
  </si>
  <si>
    <t>bis 0,16</t>
  </si>
  <si>
    <t>bis 0,15</t>
  </si>
  <si>
    <t>bis 0,14</t>
  </si>
  <si>
    <t>bis 0,13</t>
  </si>
  <si>
    <t>bis 0,12</t>
  </si>
  <si>
    <t>bis 0,11</t>
  </si>
  <si>
    <t>bis 0,10</t>
  </si>
  <si>
    <r>
      <rPr>
        <b/>
        <sz val="10"/>
        <rFont val="Calibri"/>
        <family val="2"/>
        <scheme val="minor"/>
      </rPr>
      <t>Grundpreis</t>
    </r>
    <r>
      <rPr>
        <sz val="10"/>
        <rFont val="Calibri"/>
        <family val="2"/>
        <scheme val="minor"/>
      </rPr>
      <t xml:space="preserve"> (€/fm o.R.)</t>
    </r>
  </si>
  <si>
    <t>kalkulierte Kosten 
Bringung 
(€/fm o.R.)</t>
  </si>
  <si>
    <r>
      <t xml:space="preserve">kalkulatorische </t>
    </r>
    <r>
      <rPr>
        <b/>
        <sz val="9"/>
        <color theme="0" tint="-0.499984740745262"/>
        <rFont val="Calibri"/>
        <family val="2"/>
        <scheme val="minor"/>
      </rPr>
      <t>Leistung Forwarder</t>
    </r>
    <r>
      <rPr>
        <sz val="9"/>
        <color theme="0" tint="-0.499984740745262"/>
        <rFont val="Calibri"/>
        <family val="2"/>
        <scheme val="minor"/>
      </rPr>
      <t xml:space="preserve"> 
(fm o.R./MAS)</t>
    </r>
  </si>
  <si>
    <t>kalkulierte Kosten Fällen+Aufarbeiten 
(€/fm o.R.)</t>
  </si>
  <si>
    <r>
      <t xml:space="preserve">kalkulatorische </t>
    </r>
    <r>
      <rPr>
        <b/>
        <sz val="9"/>
        <color theme="0" tint="-0.499984740745262"/>
        <rFont val="Calibri"/>
        <family val="2"/>
        <scheme val="minor"/>
      </rPr>
      <t>Leistung Harvester</t>
    </r>
    <r>
      <rPr>
        <sz val="9"/>
        <color theme="0" tint="-0.499984740745262"/>
        <rFont val="Calibri"/>
        <family val="2"/>
        <scheme val="minor"/>
      </rPr>
      <t xml:space="preserve"> 
(fm o.R./MAS)</t>
    </r>
  </si>
  <si>
    <r>
      <rPr>
        <b/>
        <sz val="10"/>
        <rFont val="Calibri"/>
        <family val="2"/>
        <scheme val="minor"/>
      </rPr>
      <t>mittlere</t>
    </r>
    <r>
      <rPr>
        <sz val="8"/>
        <rFont val="Calibri"/>
        <family val="2"/>
        <scheme val="minor"/>
      </rPr>
      <t xml:space="preserve"> </t>
    </r>
    <r>
      <rPr>
        <b/>
        <sz val="10"/>
        <rFont val="Calibri"/>
        <family val="2"/>
        <scheme val="minor"/>
      </rPr>
      <t>Stückmasse Entnahmebaum</t>
    </r>
    <r>
      <rPr>
        <sz val="10"/>
        <rFont val="Calibri"/>
        <family val="2"/>
        <scheme val="minor"/>
      </rPr>
      <t xml:space="preserve">
(fm o.R.)</t>
    </r>
  </si>
  <si>
    <t>Grundpreise Lang- und Kurzholz</t>
  </si>
  <si>
    <t>kalkulatorische Kosten Forwarder (€/MAS):</t>
  </si>
  <si>
    <t>kalkulatorische Kosten Harvester (€/MAS):</t>
  </si>
  <si>
    <r>
      <t>Kalkulationsbasis</t>
    </r>
    <r>
      <rPr>
        <b/>
        <sz val="10"/>
        <rFont val="Calibri"/>
        <family val="2"/>
        <scheme val="minor"/>
      </rPr>
      <t xml:space="preserve"> </t>
    </r>
    <r>
      <rPr>
        <b/>
        <sz val="12"/>
        <rFont val="Calibri"/>
        <family val="2"/>
        <scheme val="minor"/>
      </rPr>
      <t>für Stücklohnabrechnung:</t>
    </r>
  </si>
  <si>
    <t>Hiermit biete ich unter Bezug auf die o. a. Vergabe und unter Anerkennung der "Allgemeinen Geschäftsbedingungen über die Durchführung von forstlichen Unternehmerarbeiten im Staatswald des Landes Nordrhein-Westfalen" die hoch-/teilmechanisierte Holzernte im o. a. Revier an. 
Bei den angegebenen Preisen handelt es sich ausschließlich um Nettopreise exkl. der aktuell gültigen USt.</t>
  </si>
  <si>
    <t>vom AN auszufüllen</t>
  </si>
  <si>
    <t>Revier:</t>
  </si>
  <si>
    <t>Angebot hoch-/teilmechanisierte Holzernte</t>
  </si>
  <si>
    <r>
      <rPr>
        <b/>
        <sz val="10"/>
        <rFont val="Calibri"/>
        <family val="2"/>
        <scheme val="minor"/>
      </rPr>
      <t>Bemerkungen</t>
    </r>
    <r>
      <rPr>
        <b/>
        <sz val="12"/>
        <rFont val="Calibri"/>
        <family val="2"/>
        <scheme val="minor"/>
      </rPr>
      <t>:</t>
    </r>
  </si>
  <si>
    <t>geleistete Forstwirt-Std. je</t>
  </si>
  <si>
    <t>geleistete Seilschlepper-MAS je</t>
  </si>
  <si>
    <t>geleistete Forwarder-MAS je</t>
  </si>
  <si>
    <t>geleistete Harvester-MAS je</t>
  </si>
  <si>
    <t>Stücklohn:</t>
  </si>
  <si>
    <t>fm o.R.:</t>
  </si>
  <si>
    <t>Summe Traktionswinde:</t>
  </si>
  <si>
    <t>≥ 1,00</t>
  </si>
  <si>
    <r>
      <rPr>
        <b/>
        <sz val="8"/>
        <rFont val="Calibri"/>
        <family val="2"/>
        <scheme val="minor"/>
      </rPr>
      <t>Abrechnungs-
menge je Maßnahme</t>
    </r>
    <r>
      <rPr>
        <sz val="8"/>
        <rFont val="Calibri"/>
        <family val="2"/>
        <scheme val="minor"/>
      </rPr>
      <t xml:space="preserve">
(fm o.R.)</t>
    </r>
  </si>
  <si>
    <r>
      <t>Leistung Forwarder</t>
    </r>
    <r>
      <rPr>
        <sz val="10"/>
        <rFont val="Calibri"/>
        <family val="2"/>
        <scheme val="minor"/>
      </rPr>
      <t xml:space="preserve">
(fm o.R./Std.)</t>
    </r>
  </si>
  <si>
    <r>
      <t xml:space="preserve">Leistung Harvester </t>
    </r>
    <r>
      <rPr>
        <sz val="10"/>
        <rFont val="Calibri"/>
        <family val="2"/>
        <scheme val="minor"/>
      </rPr>
      <t xml:space="preserve">
(fm o.R./Std.)</t>
    </r>
  </si>
  <si>
    <r>
      <t>mittlere Stückmasse Entnahmebaum</t>
    </r>
    <r>
      <rPr>
        <sz val="10"/>
        <rFont val="Calibri"/>
        <family val="2"/>
        <scheme val="minor"/>
      </rPr>
      <t xml:space="preserve">
(fm o.R.)</t>
    </r>
  </si>
  <si>
    <t>Lang- und Kurzholz</t>
  </si>
  <si>
    <r>
      <t xml:space="preserve">3 </t>
    </r>
    <r>
      <rPr>
        <sz val="7"/>
        <rFont val="Calibri"/>
        <family val="2"/>
        <scheme val="minor"/>
      </rPr>
      <t>Einsatz auf Anforderung des Auftraggebers</t>
    </r>
  </si>
  <si>
    <r>
      <t xml:space="preserve">2  </t>
    </r>
    <r>
      <rPr>
        <sz val="7"/>
        <rFont val="Calibri"/>
        <family val="2"/>
        <scheme val="minor"/>
      </rPr>
      <t>auf Anforderung des Auftraggebers bei Einsatz von Traktions-, Trag- oder Kombibändern aus Stahl oder Kunststoff, keine Ketten. 
Voraussetzung: Je Bogieachse müssen Bänder vorgehalten werden (bei 8-Radmaschinen 2 Bandpaare).</t>
    </r>
  </si>
  <si>
    <t>rm m. R.</t>
  </si>
  <si>
    <t>je Maschine und fm o.R.</t>
  </si>
  <si>
    <t>Mit Traktionswinde geerntete Holzmenge</t>
  </si>
  <si>
    <t>Anzahl mit Winde ausgestattete Maschinen</t>
  </si>
  <si>
    <r>
      <t>Zuschlag Traktionswinde</t>
    </r>
    <r>
      <rPr>
        <vertAlign val="superscript"/>
        <sz val="11"/>
        <rFont val="Calibri"/>
        <family val="2"/>
        <scheme val="minor"/>
      </rPr>
      <t>3</t>
    </r>
  </si>
  <si>
    <t xml:space="preserve">Anzahl </t>
  </si>
  <si>
    <t>Mit Bändern geerntete Holzmenge/Anzahl Aufziehen Bänder</t>
  </si>
  <si>
    <r>
      <t xml:space="preserve">Bestandesschäden </t>
    </r>
    <r>
      <rPr>
        <sz val="9"/>
        <rFont val="Calibri"/>
        <family val="2"/>
        <scheme val="minor"/>
      </rPr>
      <t>(= Schaden, der den Holzkörper um &gt; 10 cm² freilegt)</t>
    </r>
    <r>
      <rPr>
        <b/>
        <sz val="10"/>
        <rFont val="Calibri"/>
        <family val="2"/>
        <scheme val="minor"/>
      </rPr>
      <t xml:space="preserve"> verbleibender
Bestand </t>
    </r>
    <r>
      <rPr>
        <sz val="9"/>
        <rFont val="Calibri"/>
        <family val="2"/>
        <scheme val="minor"/>
      </rPr>
      <t>(bezogen auf Stammzahl)</t>
    </r>
  </si>
  <si>
    <t>+ 5 bis + 20 %</t>
  </si>
  <si>
    <t>&gt; 10 % Stammbruch</t>
  </si>
  <si>
    <t>&lt; 20 Efm/ha</t>
  </si>
  <si>
    <t>&gt; 40-45 m</t>
  </si>
  <si>
    <t>&gt;35-40 m</t>
  </si>
  <si>
    <t>+ 15%</t>
  </si>
  <si>
    <t xml:space="preserve">&gt; 30-35 m  </t>
  </si>
  <si>
    <t>&gt;25-30 m</t>
  </si>
  <si>
    <r>
      <t xml:space="preserve">Mittlerer Gassenabstand
</t>
    </r>
    <r>
      <rPr>
        <sz val="8"/>
        <rFont val="Calibri"/>
        <family val="2"/>
        <scheme val="minor"/>
      </rPr>
      <t>(durchschnittliche Entfernung von benachbarten Erschließungslinien (Rückegasse, Rückeweg, Lkw-befahrbarer Weg))</t>
    </r>
  </si>
  <si>
    <r>
      <t xml:space="preserve">Zu-/Abschläge </t>
    </r>
    <r>
      <rPr>
        <sz val="8"/>
        <rFont val="Calibri"/>
        <family val="2"/>
        <scheme val="minor"/>
      </rPr>
      <t>(auf den Grundpreis)</t>
    </r>
  </si>
  <si>
    <t>Kalkulationbasis für Stücklohnabrechnung:</t>
  </si>
  <si>
    <t>Abrechnungsherleitung hoch-/teilmechanisierte Holzernte</t>
  </si>
  <si>
    <r>
      <rPr>
        <b/>
        <sz val="11"/>
        <color theme="1"/>
        <rFont val="Calibri"/>
        <family val="2"/>
        <scheme val="minor"/>
      </rPr>
      <t>Zuschläge unplanmäßiger Bändereinsatz</t>
    </r>
    <r>
      <rPr>
        <sz val="11"/>
        <color theme="1"/>
        <rFont val="Calibri"/>
        <family val="2"/>
        <scheme val="minor"/>
      </rPr>
      <t xml:space="preserve">
Bei unplanmäßigem </t>
    </r>
    <r>
      <rPr>
        <sz val="9"/>
        <color theme="1"/>
        <rFont val="Calibri"/>
        <family val="2"/>
        <scheme val="minor"/>
      </rPr>
      <t xml:space="preserve">(= oben nicht eingepreistem) </t>
    </r>
    <r>
      <rPr>
        <sz val="11"/>
        <color theme="1"/>
        <rFont val="Calibri"/>
        <family val="2"/>
        <scheme val="minor"/>
      </rPr>
      <t>Bändereinsatz werden folgende Zuschläge (netto) zusätzlich zum Angebotspreis vergütet:</t>
    </r>
  </si>
  <si>
    <r>
      <rPr>
        <b/>
        <sz val="11"/>
        <color theme="1"/>
        <rFont val="Calibri"/>
        <family val="2"/>
        <scheme val="minor"/>
      </rPr>
      <t>Stundensätze für eventuelle Zeitlohnarbeiten</t>
    </r>
    <r>
      <rPr>
        <sz val="11"/>
        <color theme="1"/>
        <rFont val="Calibri"/>
        <family val="2"/>
        <scheme val="minor"/>
      </rPr>
      <t xml:space="preserve">
Für ggf.  zu vereinbarende zusätzliche Arbeiten werden folgende Stundensätze (€/Std netto; inkl. Fahrer/in) angeboten </t>
    </r>
    <r>
      <rPr>
        <sz val="9"/>
        <color theme="1"/>
        <rFont val="Calibri"/>
        <family val="2"/>
        <scheme val="minor"/>
      </rPr>
      <t>(nicht zuschlagsrelevant)</t>
    </r>
    <r>
      <rPr>
        <sz val="11"/>
        <color theme="1"/>
        <rFont val="Calibri"/>
        <family val="2"/>
        <scheme val="minor"/>
      </rPr>
      <t>:</t>
    </r>
  </si>
  <si>
    <t>Forstwirt inkl. EMS</t>
  </si>
  <si>
    <t>je fm o.R. und Bandpaar</t>
  </si>
  <si>
    <t>je rm m.R. und Bandpaar</t>
  </si>
  <si>
    <t>ggf. sonstige</t>
  </si>
  <si>
    <r>
      <rPr>
        <b/>
        <sz val="11"/>
        <color theme="1"/>
        <rFont val="Calibri"/>
        <family val="2"/>
        <scheme val="minor"/>
      </rPr>
      <t xml:space="preserve">Zuschläge unplanmäßiger Bändereinsatz
</t>
    </r>
    <r>
      <rPr>
        <sz val="11"/>
        <color theme="1"/>
        <rFont val="Calibri"/>
        <family val="2"/>
        <scheme val="minor"/>
      </rPr>
      <t xml:space="preserve">Bei unplanmäßigem </t>
    </r>
    <r>
      <rPr>
        <sz val="8"/>
        <color theme="1"/>
        <rFont val="Calibri"/>
        <family val="2"/>
        <scheme val="minor"/>
      </rPr>
      <t>(=oben nicht eingepreistem)</t>
    </r>
    <r>
      <rPr>
        <sz val="11"/>
        <color theme="1"/>
        <rFont val="Calibri"/>
        <family val="2"/>
        <scheme val="minor"/>
      </rPr>
      <t xml:space="preserve"> Bändereinsatz werden folgende Zuschläge (netto) zusätzlich zum Angebotspreis vergütet:</t>
    </r>
  </si>
  <si>
    <r>
      <rPr>
        <b/>
        <sz val="11"/>
        <color theme="1"/>
        <rFont val="Calibri"/>
        <family val="2"/>
        <scheme val="minor"/>
      </rPr>
      <t xml:space="preserve">Stundensätze für eventuelle Zeitlohnarbeiten
</t>
    </r>
    <r>
      <rPr>
        <sz val="11"/>
        <color theme="1"/>
        <rFont val="Calibri"/>
        <family val="2"/>
        <scheme val="minor"/>
      </rPr>
      <t xml:space="preserve">Für ggf. zu vereinbarende zusätzliche Arbeiten werden folgende Stundensätze (€/Std netto; inkl. Fahrer/in) angeboten </t>
    </r>
    <r>
      <rPr>
        <sz val="8"/>
        <color theme="1"/>
        <rFont val="Calibri"/>
        <family val="2"/>
        <scheme val="minor"/>
      </rPr>
      <t>(nicht zuschlagsrelevant)</t>
    </r>
    <r>
      <rPr>
        <sz val="11"/>
        <color theme="1"/>
        <rFont val="Calibri"/>
        <family val="2"/>
        <scheme val="minor"/>
      </rPr>
      <t>:</t>
    </r>
  </si>
  <si>
    <r>
      <t>Erläuterung-Leistungsbeschreibung hoch- bzw. teilmechanisierte Holzernte inklusive Holzbringung</t>
    </r>
    <r>
      <rPr>
        <sz val="11"/>
        <color theme="1"/>
        <rFont val="Calibri"/>
        <family val="2"/>
        <scheme val="minor"/>
      </rPr>
      <t xml:space="preserve">
Die Holzernte ist das Entfernen und Aufarbeiten von (i.d.R. stehenden) Bäumen aus dem Wald, um diese in einen verkaufs- oder verwendungsfähigen Zustand zu überführen. Die Holzernte umfasst dabei alle Arbeiten am stehenden und/oder liegenden Baum im Wald zur Gewinnung von Rohholz. Diese bestehen im Regelfall aus folgenden Teilschritten: Fällung, Entastung, Sortierung, Einteilung und Einschneiden in Sortimente und Vermessung. 
</t>
    </r>
    <r>
      <rPr>
        <b/>
        <u/>
        <sz val="11"/>
        <color theme="1"/>
        <rFont val="Calibri"/>
        <family val="2"/>
        <scheme val="minor"/>
      </rPr>
      <t>Hochmechanisierte Holzernte</t>
    </r>
    <r>
      <rPr>
        <sz val="11"/>
        <color theme="1"/>
        <rFont val="Calibri"/>
        <family val="2"/>
        <scheme val="minor"/>
      </rPr>
      <t xml:space="preserve">
Bei der hochmechanisierten Holzernte werden alle Teilschritte und Arbeiten von Maschinen (i.d.R. Harvester und Forwarder) durchgeführt.
</t>
    </r>
    <r>
      <rPr>
        <b/>
        <u/>
        <sz val="11"/>
        <color theme="1"/>
        <rFont val="Calibri"/>
        <family val="2"/>
        <scheme val="minor"/>
      </rPr>
      <t>Teilmechanisierte Holzernte</t>
    </r>
    <r>
      <rPr>
        <sz val="11"/>
        <color theme="1"/>
        <rFont val="Calibri"/>
        <family val="2"/>
        <scheme val="minor"/>
      </rPr>
      <t xml:space="preserve"> 
Bei der teilmechanisierten Holzernte werden einzelne Teilarbeiten, z. B. der Fällvorgang, motormanuell durchgeführt. Dieses Vorgehen ist in der Regel erforderlich, wenn aufgrund des örtlichen Feinerschließungssystems nicht alle zu bearbeitenden Flächenbereiche kranerreichbar bzw. befahrbar sind.
</t>
    </r>
    <r>
      <rPr>
        <b/>
        <u/>
        <sz val="11"/>
        <color theme="1"/>
        <rFont val="Calibri"/>
        <family val="2"/>
        <scheme val="minor"/>
      </rPr>
      <t>Holzbringung</t>
    </r>
    <r>
      <rPr>
        <sz val="11"/>
        <color theme="1"/>
        <rFont val="Calibri"/>
        <family val="2"/>
        <scheme val="minor"/>
      </rPr>
      <t xml:space="preserve">
Als Holzbringung bzw. -rückung werden der Transport und die Polterung von aufgearbeitetem Holz aus dem Bestand hin zu einem Lkw-befahrbaren Weg bezeichnet, von dem aus der Abtransport erfolgt. Das Standardverfahren gemäß dieser Leistungsbeschreibung ist die Rückung mittels Forwarder. Insbesondere bei teilmechanisierten Verfahren kann ein Vorseilen des Holzes in die Kranzone, beispielsweise durch Seilschlepper, erforderlich sein. Das Holz ist vollständig zu rücken und gemäß Arbeitsauftrag los- bzw. sortenweise getrennt zu poltern. 
</t>
    </r>
    <r>
      <rPr>
        <b/>
        <u/>
        <sz val="14"/>
        <color theme="1"/>
        <rFont val="Calibri"/>
        <family val="2"/>
        <scheme val="minor"/>
      </rPr>
      <t xml:space="preserve">
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 xml:space="preserve">
Bestandessituation</t>
    </r>
    <r>
      <rPr>
        <sz val="11"/>
        <color theme="1"/>
        <rFont val="Calibri"/>
        <family val="2"/>
        <scheme val="minor"/>
      </rPr>
      <t xml:space="preserve">
</t>
    </r>
    <r>
      <rPr>
        <b/>
        <sz val="11"/>
        <color theme="1"/>
        <rFont val="Calibri"/>
        <family val="2"/>
        <scheme val="minor"/>
      </rPr>
      <t>Baumart/en</t>
    </r>
    <r>
      <rPr>
        <sz val="11"/>
        <color theme="1"/>
        <rFont val="Calibri"/>
        <family val="2"/>
        <scheme val="minor"/>
      </rPr>
      <t xml:space="preserve">
Je Maßnahme werden die zu bearbeitenden Baumarten/Baumartengruppen angegeben. Die Zuordnung zu den einzelnen Baumartengruppen erfolgt dabei nach den Standards für die forstliche Planung in NRW, z.B. zählt die Weißtanne zu der Gruppe Fichte. Angegeben werden lediglich die Baumarten/Baumartengruppen, die einen nennenswerten Volumenanteil an der ausscheidenden Holzmasse bilden. Nur vereinzelt vorkommende bzw. nicht ins Gewicht fallende Baumarten/Baumartengruppen werden nicht angegeben. 
</t>
    </r>
    <r>
      <rPr>
        <b/>
        <sz val="11"/>
        <color theme="1"/>
        <rFont val="Calibri"/>
        <family val="2"/>
        <scheme val="minor"/>
      </rPr>
      <t>Alter</t>
    </r>
    <r>
      <rPr>
        <sz val="11"/>
        <color theme="1"/>
        <rFont val="Calibri"/>
        <family val="2"/>
        <scheme val="minor"/>
      </rPr>
      <t xml:space="preserve">
Je Baumart/Baumartengruppe wird ein genau bekanntes bzw. ein geschätztes Alter angegeben. Sollte aus verschiedenen Gründen eine Altersspanne bestehen, beispielsweise bei dauerwaldartigen Beständen, bezieht sich die Altersangabe auf das mittlere Alter der zu bearbeitenden Bäume. In diesen Fällen sollte jedoch ein Hinweis auf die besondere Struktur des Bestandes im Feld „Sonstiges“ erfolgen (siehe unten). 
</t>
    </r>
    <r>
      <rPr>
        <b/>
        <sz val="11"/>
        <color theme="1"/>
        <rFont val="Calibri"/>
        <family val="2"/>
        <scheme val="minor"/>
      </rPr>
      <t>Stückmasse</t>
    </r>
    <r>
      <rPr>
        <sz val="11"/>
        <color theme="1"/>
        <rFont val="Calibri"/>
        <family val="2"/>
        <scheme val="minor"/>
      </rPr>
      <t xml:space="preserve">
Je Baumart wird sowohl eine Stückmassespanne, als auch ein Stückmasseschwerpunkt angegeben. Die Angabe erfolgt in der Einheit Efm o.R. und bezieht sich auf den stehenden bzw. unbearbeiteten, ausscheidenden Baum. Während durch die Stückmassespanne die Ober- bzw. die Untergrenze der zu bearbeitenden Baumdimension dargestellt werden soll, wird durch den Stückmasseschwerpunkt die die Maßnahme bestimmende Baumdimension repräsentiert. Alle Angaben verstehen sich dabei als Orientierungsgrößen für die Einschätzung der technischen Leistungsfähigkeit.
</t>
    </r>
    <r>
      <rPr>
        <b/>
        <sz val="11"/>
        <color theme="1"/>
        <rFont val="Calibri"/>
        <family val="2"/>
        <scheme val="minor"/>
      </rPr>
      <t>Erschließung</t>
    </r>
    <r>
      <rPr>
        <sz val="11"/>
        <color theme="1"/>
        <rFont val="Calibri"/>
        <family val="2"/>
        <scheme val="minor"/>
      </rPr>
      <t xml:space="preserve">
Je Maßnahme wird die Erschließungssituation beschrieben. Unter der Spalte „Feinerschließung“ wird angegeben, ob eine Feinerschließung vorhanden ist („vorhanden“) bzw. ob diese im Rahmen der Maßnahme angelegt werden soll („anzulegen“). In Sonderfällen, in denen keine Feinerschließung vorhanden ist und auch nicht angelegt werden soll, erfolgt die Angabe „keine“. Anschließend erfolgt die Nennung der Rückegassen- bzw. Rückewegeabstände. Die Abstände verstehen sich immer von Gassenmitte zu Gassenmitte. Es wird sowohl eine Spanne, als auch ein Schwerpunkt angegeben. Durch die Information der Spanne wird der minimale bzw. maximale Abstand des Feinerschließungssystems dargestellt. Die Nennung des Schwerpunktes dient der Darstellung der die Maßnahme bestimmenden Gassenabstände. Alle Werte verstehen sich dabei als Orientierungsgrößen für die Einschätzung der technischen Leistungsfähigkeit.
Es ist zu beachten, dass das gewählte Arbeitsverfahren aufgrund dieser Angaben anzupassen bzw. zu modifizieren ist. Bei Gassenabständen über 20 m ist i.d.R. motormanuelles Zufällen und ggf. Vorseilen erforderlich. Diese Arbeitsschritte sind im Angebotspreis mit zu berücksichtigen und einzupreisen. 
</t>
    </r>
    <r>
      <rPr>
        <b/>
        <u/>
        <sz val="11"/>
        <color theme="1"/>
        <rFont val="Calibri"/>
        <family val="2"/>
        <scheme val="minor"/>
      </rPr>
      <t>Befahrbarkeit</t>
    </r>
    <r>
      <rPr>
        <sz val="11"/>
        <color theme="1"/>
        <rFont val="Calibri"/>
        <family val="2"/>
        <scheme val="minor"/>
      </rPr>
      <t xml:space="preserve">
</t>
    </r>
    <r>
      <rPr>
        <b/>
        <sz val="11"/>
        <color theme="1"/>
        <rFont val="Calibri"/>
        <family val="2"/>
        <scheme val="minor"/>
      </rPr>
      <t>Mittlere Rückeentfernung</t>
    </r>
    <r>
      <rPr>
        <sz val="11"/>
        <color theme="1"/>
        <rFont val="Calibri"/>
        <family val="2"/>
        <scheme val="minor"/>
      </rPr>
      <t xml:space="preserve">
Die mittlere Rückeentfernung bezeichnet die durchschnittliche Entfernung vom Ort der Lastbildung auf der Erschließungslinie bis zum Polterort. 
</t>
    </r>
    <r>
      <rPr>
        <b/>
        <sz val="11"/>
        <color theme="1"/>
        <rFont val="Calibri"/>
        <family val="2"/>
        <scheme val="minor"/>
      </rPr>
      <t>Mittlere Geländeneigung</t>
    </r>
    <r>
      <rPr>
        <sz val="11"/>
        <color theme="1"/>
        <rFont val="Calibri"/>
        <family val="2"/>
        <scheme val="minor"/>
      </rPr>
      <t xml:space="preserve">
Die mittlere Geländeneigung beschreibt die die Maßnahme bestimmende Geländeneigung. 
</t>
    </r>
    <r>
      <rPr>
        <b/>
        <sz val="11"/>
        <color theme="1"/>
        <rFont val="Calibri"/>
        <family val="2"/>
        <scheme val="minor"/>
      </rPr>
      <t>Befahrbarkeit</t>
    </r>
    <r>
      <rPr>
        <sz val="11"/>
        <color theme="1"/>
        <rFont val="Calibri"/>
        <family val="2"/>
        <scheme val="minor"/>
      </rPr>
      <t xml:space="preserve">
Die Befahrbarkeit wird im Rahmen dieser Leistungsbeschreibung (insbesondere im Hinblick auf die Bodenbeschaffenheit) in die 5 folgenden Kategorien eingestuft:
-</t>
    </r>
    <r>
      <rPr>
        <u/>
        <sz val="11"/>
        <color theme="1"/>
        <rFont val="Calibri"/>
        <family val="2"/>
        <scheme val="minor"/>
      </rPr>
      <t xml:space="preserve"> Gut:</t>
    </r>
    <r>
      <rPr>
        <sz val="11"/>
        <color theme="1"/>
        <rFont val="Calibri"/>
        <family val="2"/>
        <scheme val="minor"/>
      </rPr>
      <t xml:space="preserve"> Die Befahrung ist in der Regel problemlos, auch bei ungünstiger Witterung sind kaum Einschränkungen zu erwarten, z.B. reine Sandböden
- </t>
    </r>
    <r>
      <rPr>
        <u/>
        <sz val="11"/>
        <color theme="1"/>
        <rFont val="Calibri"/>
        <family val="2"/>
        <scheme val="minor"/>
      </rPr>
      <t>Mittel:</t>
    </r>
    <r>
      <rPr>
        <sz val="11"/>
        <color theme="1"/>
        <rFont val="Calibri"/>
        <family val="2"/>
        <scheme val="minor"/>
      </rPr>
      <t xml:space="preserve"> Bei schlechter Witterung sind zeitweise Einschränkungen zu erwarten, z.B. typische Mittelgebirgsstandorte
- </t>
    </r>
    <r>
      <rPr>
        <u/>
        <sz val="11"/>
        <color theme="1"/>
        <rFont val="Calibri"/>
        <family val="2"/>
        <scheme val="minor"/>
      </rPr>
      <t>Schlecht:</t>
    </r>
    <r>
      <rPr>
        <sz val="11"/>
        <color theme="1"/>
        <rFont val="Calibri"/>
        <family val="2"/>
        <scheme val="minor"/>
      </rPr>
      <t xml:space="preserve"> Für die Durchführung der Maßnahme ist eine günstige Witterung erforderlich, z.B. zeitweise wasserbeeinflusste/staunasse Standorte
- </t>
    </r>
    <r>
      <rPr>
        <u/>
        <sz val="11"/>
        <color theme="1"/>
        <rFont val="Calibri"/>
        <family val="2"/>
        <scheme val="minor"/>
      </rPr>
      <t>Sehr schlecht:</t>
    </r>
    <r>
      <rPr>
        <sz val="11"/>
        <color theme="1"/>
        <rFont val="Calibri"/>
        <family val="2"/>
        <scheme val="minor"/>
      </rPr>
      <t xml:space="preserve"> Diese Kategorie ist Sonderstandorten vorbehalten, die mit normalem Equipment im Regelfall nicht befahren werden können, z.B. anmoorige Standorte
- </t>
    </r>
    <r>
      <rPr>
        <u/>
        <sz val="11"/>
        <color theme="1"/>
        <rFont val="Calibri"/>
        <family val="2"/>
        <scheme val="minor"/>
      </rPr>
      <t>Unbefahrbar:</t>
    </r>
    <r>
      <rPr>
        <sz val="11"/>
        <color theme="1"/>
        <rFont val="Calibri"/>
        <family val="2"/>
        <scheme val="minor"/>
      </rPr>
      <t xml:space="preserve"> mit Holzerntemaschinen nicht befahrbar 
Auf befahrungstechnische Besonderheiten, wie einzelne steilere bzw. unbefahrbare Bereiche, wird im Feld „Sonstiges“ verwiesen (siehe unten).
</t>
    </r>
    <r>
      <rPr>
        <b/>
        <sz val="11"/>
        <color theme="1"/>
        <rFont val="Calibri"/>
        <family val="2"/>
        <scheme val="minor"/>
      </rPr>
      <t xml:space="preserve">Einpreisung Bändereinsatz </t>
    </r>
    <r>
      <rPr>
        <sz val="11"/>
        <color theme="1"/>
        <rFont val="Calibri"/>
        <family val="2"/>
        <scheme val="minor"/>
      </rPr>
      <t xml:space="preserve">
Je Maßnahme wird angegeben, ob der Einsatz von Bogiebändern einzukalkulieren ist oder nicht. Erfolgt die Angabe „ja“ ist der Einsatz von Bogiebändern im Angebotspreis einzupreisen. Dabei sind alle mit Bogiebändern auszustattenden Maschinen zu berücksichtigen. Für jede Bogieachse ist ein Bandpaar einzuplanen und auf Anforderung des AG einzusetzen (bei 8-Rad Maschinen entsprechend 2 Bandpaare). 
</t>
    </r>
    <r>
      <rPr>
        <b/>
        <u/>
        <sz val="11"/>
        <color theme="1"/>
        <rFont val="Calibri"/>
        <family val="2"/>
        <scheme val="minor"/>
      </rPr>
      <t>Maßnahme</t>
    </r>
    <r>
      <rPr>
        <sz val="11"/>
        <color theme="1"/>
        <rFont val="Calibri"/>
        <family val="2"/>
        <scheme val="minor"/>
      </rPr>
      <t xml:space="preserve">
</t>
    </r>
    <r>
      <rPr>
        <b/>
        <sz val="11"/>
        <color theme="1"/>
        <rFont val="Calibri"/>
        <family val="2"/>
        <scheme val="minor"/>
      </rPr>
      <t>Art der Maßnahme</t>
    </r>
    <r>
      <rPr>
        <sz val="11"/>
        <color theme="1"/>
        <rFont val="Calibri"/>
        <family val="2"/>
        <scheme val="minor"/>
      </rPr>
      <t xml:space="preserve">
Unter diesem Punkt wird angegeben, um welche Art von Maßnahme es sich handelt. Folgende Kategorien stehen zur Verfügung: Durchforstung, Durchforstung inklusive Gassenanlage, Gassenanlage, Kalamität, Sammelhieb, Verkehrssicherung, Abtrieb. 
</t>
    </r>
    <r>
      <rPr>
        <b/>
        <sz val="11"/>
        <color theme="1"/>
        <rFont val="Calibri"/>
        <family val="2"/>
        <scheme val="minor"/>
      </rPr>
      <t>Gesamtmasse</t>
    </r>
    <r>
      <rPr>
        <sz val="11"/>
        <color theme="1"/>
        <rFont val="Calibri"/>
        <family val="2"/>
        <scheme val="minor"/>
      </rPr>
      <t xml:space="preserve">
Je Baumart/Baumartengruppe wird das voraussichtlich anfallende Holzvolumen in Efm o.R. angegeben. 
</t>
    </r>
    <r>
      <rPr>
        <b/>
        <sz val="11"/>
        <color theme="1"/>
        <rFont val="Calibri"/>
        <family val="2"/>
        <scheme val="minor"/>
      </rPr>
      <t>Hiebsfläche</t>
    </r>
    <r>
      <rPr>
        <sz val="11"/>
        <color theme="1"/>
        <rFont val="Calibri"/>
        <family val="2"/>
        <scheme val="minor"/>
      </rPr>
      <t xml:space="preserve">
Je Maßnahme wird die zu bearbeitende Fläche angegeben. 
</t>
    </r>
    <r>
      <rPr>
        <b/>
        <sz val="11"/>
        <color theme="1"/>
        <rFont val="Calibri"/>
        <family val="2"/>
        <scheme val="minor"/>
      </rPr>
      <t>Sortimente</t>
    </r>
    <r>
      <rPr>
        <sz val="11"/>
        <color theme="1"/>
        <rFont val="Calibri"/>
        <family val="2"/>
        <scheme val="minor"/>
      </rPr>
      <t xml:space="preserve">
Die Angaben zu Sortimenten werden nach Länge differenziert. Grundsätzlich werden nur die Sortimente angegeben, die einen Anteil von mindestens 10 % am ausscheidenden Holzvolumen einnehmen. 
Je Baumart/Baumartengruppe wird die voraussichtliche bzw. geplante Anzahl der auszuhaltenden Sortimente über bzw. unter 6 m Länge differenziert nach Baumarten/Baumartengruppen angegeben. Darüber hinaus wird der voraussichtlich anfallende relative Volumenanteil getrennt nach Sortimenten über bzw. unter 6 m Länge je Baumart/Baumartengruppe eingeschätzt.
Sollte auf Anforderung der Revierleitung ein gesondertes Sortiment X-Holz ausgehalten werden, z.B. in leicht rotfaulen Beständen, wird dessen Aufarbeitung analog zu verkaufsfähigen Sortimenten vergütet. 
</t>
    </r>
    <r>
      <rPr>
        <b/>
        <sz val="11"/>
        <color theme="1"/>
        <rFont val="Calibri"/>
        <family val="2"/>
        <scheme val="minor"/>
      </rPr>
      <t xml:space="preserve">Sonstiges </t>
    </r>
    <r>
      <rPr>
        <sz val="11"/>
        <color theme="1"/>
        <rFont val="Calibri"/>
        <family val="2"/>
        <scheme val="minor"/>
      </rPr>
      <t xml:space="preserve">
Unter diesem Punkt werden alle weiteren für die Maßnahme relevanten Angaben gemacht, für die kein Standardeingabefeld vorgesehen ist. Dies können beispielsweise besondere Anforderungen an die zwingend einzusetzenden Arbeitsverfahren oder die einzusetzende Technik sein (z.B. Traktionswinde). 
Ebenso sind weitere maßgeblich leistungsbeeinflussende Besonderheiten anzugeben, die die Maßnahme von Maßnahmen unter Normalbedingungen unterscheidet (z.B. besondere Bestandesstrukturen, wie flächige Naturverjüngung; einzelne unbefahrbare Bereiche, wie Blocküberlagerungen, Quellbereiche; besonders lange Rüstzeiten/Zeiten für Umsetzen der Maschine, z.B. bei Sammelhieben; etc.). 
</t>
    </r>
    <r>
      <rPr>
        <b/>
        <u/>
        <sz val="14"/>
        <color theme="1"/>
        <rFont val="Calibri"/>
        <family val="2"/>
        <scheme val="minor"/>
      </rPr>
      <t xml:space="preserve">
Angebotsabgabe und Zuschlagskriterien</t>
    </r>
    <r>
      <rPr>
        <sz val="11"/>
        <color theme="1"/>
        <rFont val="Calibri"/>
        <family val="2"/>
        <scheme val="minor"/>
      </rPr>
      <t xml:space="preserve"> 
</t>
    </r>
    <r>
      <rPr>
        <b/>
        <u/>
        <sz val="11"/>
        <color theme="1"/>
        <rFont val="Calibri"/>
        <family val="2"/>
        <scheme val="minor"/>
      </rPr>
      <t>Angebotspreis je Efm o.R.</t>
    </r>
    <r>
      <rPr>
        <sz val="11"/>
        <color theme="1"/>
        <rFont val="Calibri"/>
        <family val="2"/>
        <scheme val="minor"/>
      </rPr>
      <t xml:space="preserve">
Je Maßnahme ist ein Angebotspreis (netto) je Efm o.R. abzugeben, der alle oben beschriebenen Arbeitsschritte und Parameter berücksichtigt. Falls Holzmengen im Raummaß abgerechnet werden, wird dieser Satz (entsprechend der RVR) mit dem Faktor 0,6 auf rm m.R. umgerechnet. Zuschlagsrelevant ist der Gesamtangebotspreis (netto) je Los. 
</t>
    </r>
    <r>
      <rPr>
        <b/>
        <u/>
        <sz val="11"/>
        <color theme="1"/>
        <rFont val="Calibri"/>
        <family val="2"/>
        <scheme val="minor"/>
      </rPr>
      <t xml:space="preserve">
Zuschlag bei unplanmäßigem Einsatz von Bogiebändern</t>
    </r>
    <r>
      <rPr>
        <sz val="11"/>
        <color theme="1"/>
        <rFont val="Calibri"/>
        <family val="2"/>
        <scheme val="minor"/>
      </rPr>
      <t xml:space="preserve"> 
Wie oben bereits erwähnt, wird je Maßnahme angegeben, ob im Angebotspreis der Einsatz von Bogiebändern zu berücksichtigen ist.
In Eventualfällen, in denen das Unternehmen auf Anforderung des Auftraggebers Bogiebänder einsetzt, obwohl dies im Leistungsverzeichnis nicht explizit gefordert war, vergütet der Auftraggeber diesen Aufwand zusätzlich zum angebotenen Angebotspreis mit den im Leistungsverzeichnis angegebenen Zuschlägen.  
</t>
    </r>
    <r>
      <rPr>
        <b/>
        <u/>
        <sz val="11"/>
        <color theme="1"/>
        <rFont val="Calibri"/>
        <family val="2"/>
        <scheme val="minor"/>
      </rPr>
      <t>Stundensätze</t>
    </r>
    <r>
      <rPr>
        <sz val="11"/>
        <color theme="1"/>
        <rFont val="Calibri"/>
        <family val="2"/>
        <scheme val="minor"/>
      </rPr>
      <t xml:space="preserve">
Zusätzlich zu den oben beschriebenen Angebotspreisen je Efm sind für die einzusetzenden Arbeitskräfte und Maschinen Stundensätze (netto) anzugeben. Diese Stundensätze verstehen sich dabei inklusive Fahrer/in bzw. inklusive Motorsäge und Werkzeug.
Sollten im Rahmen der ausgeschriebenen Maßnahme weitere unplanmäßige Arbeiten anfallen, die nicht mit dem oben angesprochenen Angebotspreis abgerechnet werden können, werden diese Arbeiten im Zeitlohn mit den angegebenen Stundensätzen abgerechnet.
Die anzugebenden Stundensätze sind nicht zuschlagsrelevant.  
</t>
    </r>
    <r>
      <rPr>
        <b/>
        <sz val="11"/>
        <color rgb="FFFF0000"/>
        <rFont val="Calibri"/>
        <family val="2"/>
        <scheme val="minor"/>
      </rPr>
      <t xml:space="preserve">
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r>
      <rPr>
        <b/>
        <sz val="11"/>
        <color theme="1"/>
        <rFont val="Calibri"/>
        <family val="2"/>
        <scheme val="minor"/>
      </rPr>
      <t xml:space="preserve">
Die AGB Forst NRW inkl. Anlagen (Qualitätsstandards motormanuelle Holzernte, Qualitätsstandards hochmechanisierte Holzernte, Qualitätsstandards Holzbringung) sind Bestandteil der Leistungsbeschreibung!</t>
    </r>
    <r>
      <rPr>
        <b/>
        <u/>
        <sz val="16"/>
        <color theme="1"/>
        <rFont val="Calibri"/>
        <family val="2"/>
        <scheme val="minor"/>
      </rPr>
      <t xml:space="preserve">
</t>
    </r>
  </si>
  <si>
    <r>
      <rPr>
        <b/>
        <u/>
        <sz val="16"/>
        <color theme="1"/>
        <rFont val="Calibri"/>
        <family val="2"/>
        <scheme val="minor"/>
      </rPr>
      <t>Erläuterung-Leistungsbeschreibung Holzbringung</t>
    </r>
    <r>
      <rPr>
        <sz val="11"/>
        <color theme="1"/>
        <rFont val="Calibri"/>
        <family val="2"/>
        <scheme val="minor"/>
      </rPr>
      <t xml:space="preserve">
Als Holzbringung bzw. -rückung werden der Transport und die Polterung von aufgearbeitetem Holz aus dem Bestand hin zu einem Lkw-befahrbaren Weg bezeichnet, von dem aus der Abtransport erfolgt. Das Holz ist vollständig zu rücken und gemäß Arbeitsauftrag los- bzw. sortenweise getrennt zu poltern.
</t>
    </r>
    <r>
      <rPr>
        <b/>
        <u/>
        <sz val="14"/>
        <color theme="1"/>
        <rFont val="Calibri"/>
        <family val="2"/>
        <scheme val="minor"/>
      </rPr>
      <t xml:space="preserve">
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Maschinenanforderungen</t>
    </r>
    <r>
      <rPr>
        <sz val="11"/>
        <color theme="1"/>
        <rFont val="Calibri"/>
        <family val="2"/>
        <scheme val="minor"/>
      </rPr>
      <t xml:space="preserve">
Grundsätzlich gelten die Maschinenanforderungen der AGB-Forst NRW als Mindeststandards. Aufgrund der örtlichen bzw. losindividuellen Besonderheiten kann es jedoch sinnvoll sein, diese Standards zu erhöhen bzw. zu spezifizieren. In diesen Fällen kann je Los eine besondere Maschinenanforderung an die/den Bietende/n gestellt werden. Darüber hinaus können besondere Zusatzausrüstungen, wie Bogiebänder oder Traktionshilfswinden verlangt werden. Die Angaben verstehen sich dabei grundsätzlich als Mindestanforderungen. Ein Angebot, das diese Maschinenanforderungen nicht genau erfüllt, jedoch übertrifft, ist i.d.R. möglich (Bsp.: es ist mindestens ein landwirtschaftlicher Schlepper mit Forstausrüstung gefordert. Der Einsatz eines Forstspezialschleppers ist in diesem Fall ebenso möglich). 
</t>
    </r>
    <r>
      <rPr>
        <b/>
        <u/>
        <sz val="11"/>
        <color theme="1"/>
        <rFont val="Calibri"/>
        <family val="2"/>
        <scheme val="minor"/>
      </rPr>
      <t>Bestandessituation</t>
    </r>
    <r>
      <rPr>
        <sz val="11"/>
        <color theme="1"/>
        <rFont val="Calibri"/>
        <family val="2"/>
        <scheme val="minor"/>
      </rPr>
      <t xml:space="preserve">
</t>
    </r>
    <r>
      <rPr>
        <b/>
        <sz val="11"/>
        <color theme="1"/>
        <rFont val="Calibri"/>
        <family val="2"/>
        <scheme val="minor"/>
      </rPr>
      <t>Baumart/en</t>
    </r>
    <r>
      <rPr>
        <sz val="11"/>
        <color theme="1"/>
        <rFont val="Calibri"/>
        <family val="2"/>
        <scheme val="minor"/>
      </rPr>
      <t xml:space="preserve">
Je Maßnahme werden die zu bearbeitenden Baumarten/Baumartengruppen angegeben. Die Zuordnung zu den einzelnen Baumartengruppen erfolgt dabei nach den Standards für die forstliche Planung in NRW, z.B. zählt die Weißtanne zu der Gruppe Fichte. Angegeben werden lediglich die Baumarten/Baumartengruppen, die einen nennenswerten Volumenanteil an der ausscheidenden Holzmasse bilden. Nur vereinzelt vorkommende bzw. nicht ins Gewicht fallende Baumarten/Baumartengruppen werden nicht angegeben. 
</t>
    </r>
    <r>
      <rPr>
        <b/>
        <sz val="11"/>
        <color theme="1"/>
        <rFont val="Calibri"/>
        <family val="2"/>
        <scheme val="minor"/>
      </rPr>
      <t>Alter</t>
    </r>
    <r>
      <rPr>
        <sz val="11"/>
        <color theme="1"/>
        <rFont val="Calibri"/>
        <family val="2"/>
        <scheme val="minor"/>
      </rPr>
      <t xml:space="preserve">
Je Baumart/Baumartengruppe wird ein genau bekanntes bzw. ein geschätztes Alter angegeben. Sollte aus verschiedenen Gründen eine Altersspanne bestehen, beispielsweise bei dauerwaldartigen Beständen, bezieht sich die Altersangabe auf das mittlere Alter der zu bearbeitenden Bäume. In diesen Fällen sollte jedoch ein Hinweis auf die besondere Struktur des Bestandes im Feld „Sonstiges“ erfolgen (siehe unten). 
</t>
    </r>
    <r>
      <rPr>
        <b/>
        <sz val="11"/>
        <color theme="1"/>
        <rFont val="Calibri"/>
        <family val="2"/>
        <scheme val="minor"/>
      </rPr>
      <t>Stückmasse</t>
    </r>
    <r>
      <rPr>
        <sz val="11"/>
        <color theme="1"/>
        <rFont val="Calibri"/>
        <family val="2"/>
        <scheme val="minor"/>
      </rPr>
      <t xml:space="preserve">
Je Baumart wird sowohl eine Stückmassespanne, als auch ein Stückmasseschwerpunkt angegeben. Die Angabe erfolgt in der Einheit Efm o.R. und bezieht sich auf den stehenden bzw. unbearbeiteten, ausscheidenden Baum. Anhand dieser Information in Verbindung mit der Anzahl der Lang- und Kurzholzsortimente ist es möglich die einzelnen Sortimente bezüglich ihres Volumens einzuordnen. Während durch die Stückmassespanne die Ober- bzw. die Untergrenze der zu bearbeitenden Baumdimension dargestellt werden soll, wird durch den Stückmasseschwerpunkt die die Maßnahme bestimmende Baumdimension repräsentiert. Alle Angaben verstehen sich dabei als Orientierungsgrößen für die Einschätzung der technischen Leistungsfähigkeit.
</t>
    </r>
    <r>
      <rPr>
        <b/>
        <sz val="11"/>
        <color theme="1"/>
        <rFont val="Calibri"/>
        <family val="2"/>
        <scheme val="minor"/>
      </rPr>
      <t>Erschließung</t>
    </r>
    <r>
      <rPr>
        <sz val="11"/>
        <color theme="1"/>
        <rFont val="Calibri"/>
        <family val="2"/>
        <scheme val="minor"/>
      </rPr>
      <t xml:space="preserve">
Je Maßnahme wird die Erschließungssituation beschrieben. Unter der Spalte „Feinerschließung“ wird angegeben, ob eine Feinerschließung vorhanden ist („ja“ oder „nein“). Falls vorhanden, erfolgt anschließend die Nennung der Rückegassen- /Rückewegeabstände bzw. des Abstandes der Seiltrassen. Die Abstände verstehen sich immer von Gassenmitte zu Gassenmitte. Es wird sowohl eine Spanne, als auch ein Schwerpunkt angegeben. Durch die Information der Spanne wird der minimale bzw. maximale Abstand des Feinerschließungssystems dargestellt. Die Nennung des Schwerpunktes dient der Darstellung der die Maßnahme bestimmenden Gassenabstände. Alle Werte verstehen sich dabei als Orientierungsgrößen für die Einschätzung der technischen Leistungsfähigkeit.
</t>
    </r>
    <r>
      <rPr>
        <b/>
        <u/>
        <sz val="11"/>
        <color theme="1"/>
        <rFont val="Calibri"/>
        <family val="2"/>
        <scheme val="minor"/>
      </rPr>
      <t>Befahrbarkeit</t>
    </r>
    <r>
      <rPr>
        <sz val="11"/>
        <color theme="1"/>
        <rFont val="Calibri"/>
        <family val="2"/>
        <scheme val="minor"/>
      </rPr>
      <t xml:space="preserve">
</t>
    </r>
    <r>
      <rPr>
        <b/>
        <sz val="11"/>
        <color theme="1"/>
        <rFont val="Calibri"/>
        <family val="2"/>
        <scheme val="minor"/>
      </rPr>
      <t>Mittlere Rückeentfernung</t>
    </r>
    <r>
      <rPr>
        <sz val="11"/>
        <color theme="1"/>
        <rFont val="Calibri"/>
        <family val="2"/>
        <scheme val="minor"/>
      </rPr>
      <t xml:space="preserve">
Die mittlere Rückeentfernung bezeichnet die durchschnittliche Entfernung vom Ort der Lastbildung auf der Erschließungslinie bis zum Polterort. 
</t>
    </r>
    <r>
      <rPr>
        <b/>
        <sz val="11"/>
        <color theme="1"/>
        <rFont val="Calibri"/>
        <family val="2"/>
        <scheme val="minor"/>
      </rPr>
      <t>Mittlere Geländeneigung</t>
    </r>
    <r>
      <rPr>
        <sz val="11"/>
        <color theme="1"/>
        <rFont val="Calibri"/>
        <family val="2"/>
        <scheme val="minor"/>
      </rPr>
      <t xml:space="preserve">
Die mittlere Geländeneigung beschreibt die die Maßnahme bestimmende Geländeneigung. 
</t>
    </r>
    <r>
      <rPr>
        <b/>
        <sz val="11"/>
        <color theme="1"/>
        <rFont val="Calibri"/>
        <family val="2"/>
        <scheme val="minor"/>
      </rPr>
      <t xml:space="preserve">Befahrbarkeit </t>
    </r>
    <r>
      <rPr>
        <sz val="11"/>
        <color theme="1"/>
        <rFont val="Calibri"/>
        <family val="2"/>
        <scheme val="minor"/>
      </rPr>
      <t xml:space="preserve">
Die Befahrbarkeit wird im Rahmen dieser Leistungsbeschreibung (insbesondere im Hinblick auf die Bodenbeschaffenheit) in die 5 folgenden Kategorien eingestuft:
- </t>
    </r>
    <r>
      <rPr>
        <u/>
        <sz val="11"/>
        <color theme="1"/>
        <rFont val="Calibri"/>
        <family val="2"/>
        <scheme val="minor"/>
      </rPr>
      <t>Gut:</t>
    </r>
    <r>
      <rPr>
        <sz val="11"/>
        <color theme="1"/>
        <rFont val="Calibri"/>
        <family val="2"/>
        <scheme val="minor"/>
      </rPr>
      <t xml:space="preserve"> Die Befahrung ist in der Regel problemlos, auch bei ungünstiger Witterung sind kaum Einschränkungen zu erwarten, z.B. reine Sandböden
- </t>
    </r>
    <r>
      <rPr>
        <u/>
        <sz val="11"/>
        <color theme="1"/>
        <rFont val="Calibri"/>
        <family val="2"/>
        <scheme val="minor"/>
      </rPr>
      <t>Mittel:</t>
    </r>
    <r>
      <rPr>
        <sz val="11"/>
        <color theme="1"/>
        <rFont val="Calibri"/>
        <family val="2"/>
        <scheme val="minor"/>
      </rPr>
      <t xml:space="preserve"> Bei schlechter Witterung sind zeitweise Einschränkungen zu erwarten, z.B. typische Mittelgebirgsstandorte
- </t>
    </r>
    <r>
      <rPr>
        <u/>
        <sz val="11"/>
        <color theme="1"/>
        <rFont val="Calibri"/>
        <family val="2"/>
        <scheme val="minor"/>
      </rPr>
      <t>Schlecht:</t>
    </r>
    <r>
      <rPr>
        <sz val="11"/>
        <color theme="1"/>
        <rFont val="Calibri"/>
        <family val="2"/>
        <scheme val="minor"/>
      </rPr>
      <t xml:space="preserve"> Für die Durchführung der Maßnahme ist eine günstige Witterung erforderlich, z.B. zeitweise wasserbeeinflusste/staunasse Standorte
- </t>
    </r>
    <r>
      <rPr>
        <u/>
        <sz val="11"/>
        <color theme="1"/>
        <rFont val="Calibri"/>
        <family val="2"/>
        <scheme val="minor"/>
      </rPr>
      <t>Sehr schlecht:</t>
    </r>
    <r>
      <rPr>
        <sz val="11"/>
        <color theme="1"/>
        <rFont val="Calibri"/>
        <family val="2"/>
        <scheme val="minor"/>
      </rPr>
      <t xml:space="preserve"> Diese Kategorie ist Sonderstandorten vorbehalten, die mit normalem Equipment im Regelfall nicht befahren werden können, z.B. anmoorige Standorte
- </t>
    </r>
    <r>
      <rPr>
        <u/>
        <sz val="11"/>
        <color theme="1"/>
        <rFont val="Calibri"/>
        <family val="2"/>
        <scheme val="minor"/>
      </rPr>
      <t>Unbefahrbar:</t>
    </r>
    <r>
      <rPr>
        <sz val="11"/>
        <color theme="1"/>
        <rFont val="Calibri"/>
        <family val="2"/>
        <scheme val="minor"/>
      </rPr>
      <t xml:space="preserve"> mit Holzerntemaschinen nicht befahrbar 
Auf befahrungstechnische Besonderheiten, wie einzelne steilere bzw. unbefahrbare Bereiche, wird im Feld „Sonstiges“ verwiesen (siehe unten). 
</t>
    </r>
    <r>
      <rPr>
        <b/>
        <sz val="11"/>
        <color theme="1"/>
        <rFont val="Calibri"/>
        <family val="2"/>
        <scheme val="minor"/>
      </rPr>
      <t xml:space="preserve">
Einpreisung Bändereinsatz </t>
    </r>
    <r>
      <rPr>
        <sz val="11"/>
        <color theme="1"/>
        <rFont val="Calibri"/>
        <family val="2"/>
        <scheme val="minor"/>
      </rPr>
      <t xml:space="preserve">
Je Maßnahme wird angegeben, ob der Einsatz von Bogiebändern einzukalkulieren ist oder nicht. Erfolgt die Angabe „ja“ ist der Einsatz von Bogiebändern im Angebotspreis einzupreisen. Dabei sind alle mit Bogiebändern auszustattenden Maschinen zu berücksichtigen. Für jede Bogieachse ist ein Bandpaar einzuplanen und auf Anforderung des AG einzusetzen (bei 8-Rad Maschinen entsprechend 2 Bandpaare). 
</t>
    </r>
    <r>
      <rPr>
        <b/>
        <u/>
        <sz val="11"/>
        <color theme="1"/>
        <rFont val="Calibri"/>
        <family val="2"/>
        <scheme val="minor"/>
      </rPr>
      <t>Maßnahme</t>
    </r>
    <r>
      <rPr>
        <sz val="11"/>
        <color theme="1"/>
        <rFont val="Calibri"/>
        <family val="2"/>
        <scheme val="minor"/>
      </rPr>
      <t xml:space="preserve">
</t>
    </r>
    <r>
      <rPr>
        <b/>
        <sz val="11"/>
        <color theme="1"/>
        <rFont val="Calibri"/>
        <family val="2"/>
        <scheme val="minor"/>
      </rPr>
      <t>Art der Maßnahme</t>
    </r>
    <r>
      <rPr>
        <sz val="11"/>
        <color theme="1"/>
        <rFont val="Calibri"/>
        <family val="2"/>
        <scheme val="minor"/>
      </rPr>
      <t xml:space="preserve">
Unter diesem Punkt wird angegeben, um welche Art von Maßnahme es sich handelt. Folgende Kategorien stehen zur Verfügung: Durchforstung, Durchforstung inklusive Gassenanlage, Gassenanlage, Kalamität, Sammelhieb, Verkehrssicherung, Abtrieb. 
</t>
    </r>
    <r>
      <rPr>
        <b/>
        <sz val="11"/>
        <color theme="1"/>
        <rFont val="Calibri"/>
        <family val="2"/>
        <scheme val="minor"/>
      </rPr>
      <t>Gesamtmasse</t>
    </r>
    <r>
      <rPr>
        <sz val="11"/>
        <color theme="1"/>
        <rFont val="Calibri"/>
        <family val="2"/>
        <scheme val="minor"/>
      </rPr>
      <t xml:space="preserve">
Je Baumart/Baumartengruppe wird das voraussichtlich anfallende Holzvolumen in Efm o.R. angegeben. 
</t>
    </r>
    <r>
      <rPr>
        <b/>
        <sz val="11"/>
        <color theme="1"/>
        <rFont val="Calibri"/>
        <family val="2"/>
        <scheme val="minor"/>
      </rPr>
      <t>Hiebsfläche</t>
    </r>
    <r>
      <rPr>
        <sz val="11"/>
        <color theme="1"/>
        <rFont val="Calibri"/>
        <family val="2"/>
        <scheme val="minor"/>
      </rPr>
      <t xml:space="preserve">
Je Maßnahme wird die zu bearbeitende Fläche angegeben. 
</t>
    </r>
    <r>
      <rPr>
        <b/>
        <sz val="11"/>
        <color theme="1"/>
        <rFont val="Calibri"/>
        <family val="2"/>
        <scheme val="minor"/>
      </rPr>
      <t>Sortimente</t>
    </r>
    <r>
      <rPr>
        <sz val="11"/>
        <color theme="1"/>
        <rFont val="Calibri"/>
        <family val="2"/>
        <scheme val="minor"/>
      </rPr>
      <t xml:space="preserve">
Die Angaben zu Sortimenten werden nach Länge differenziert. Grundsätzlich werden nur die Sortimente angegeben, die einen Anteil von mindestens 10 % am ausscheidenden Holzvolumen einnehmen. 
Je Baumart/Baumartengruppe wird die voraussichtliche bzw. geplante Anzahl der auszuhaltenden Sortimente über bzw. unter 6 m Länge differenziert nach Baumarten/Baumartengruppen angegeben. Darüber hinaus wird der voraussichtlich anfallende relative Volumenanteil getrennt nach Sortimenten über bzw. unter 6 m Länge je Baumart/Baumartengruppe eingeschätzt.
</t>
    </r>
    <r>
      <rPr>
        <b/>
        <sz val="11"/>
        <color theme="1"/>
        <rFont val="Calibri"/>
        <family val="2"/>
        <scheme val="minor"/>
      </rPr>
      <t>Mittlere Beiseilentfernung</t>
    </r>
    <r>
      <rPr>
        <sz val="11"/>
        <color theme="1"/>
        <rFont val="Calibri"/>
        <family val="2"/>
        <scheme val="minor"/>
      </rPr>
      <t xml:space="preserve">
Die Beiseilentfernung ist die kürzeste Strecke von einer befahrbaren Erschließungslinie (Rückegasse, Rückeweg, Lkw-befahrbarer Weg) bis zum Standort des aufgearbeiteten Rohholzes. Es wird sowohl eine Spanne, als auch ein Schwerpunkt angegeben. Durch die Information der Spanne wird die minimale bzw. maximale Beiseilentfernung dargestellt. Die Nennung des Schwerpunktes dient dabei der Darstellung der die Maßnahme bestimmenden Beiseilentfernung. Sollte kein Beiseilen des Holzes erforderlich sein, d.h. das gesamte Holz ist kranerreichbar, erfolgt die Angabe „keine“ bzw. „0“. Alle Werte verstehen sich dabei als Orientierungsgrößen für die Einschätzung der technischen Leistungsfähigkeit.
</t>
    </r>
    <r>
      <rPr>
        <b/>
        <sz val="11"/>
        <color theme="1"/>
        <rFont val="Calibri"/>
        <family val="2"/>
        <scheme val="minor"/>
      </rPr>
      <t xml:space="preserve">Sonstiges </t>
    </r>
    <r>
      <rPr>
        <sz val="11"/>
        <color theme="1"/>
        <rFont val="Calibri"/>
        <family val="2"/>
        <scheme val="minor"/>
      </rPr>
      <t xml:space="preserve">
Unter diesem Punkt werden alle weiteren für die Maßnahme relevanten Angaben gemacht, für die kein Standardeingabefeld vorgesehen ist. Dies können beispielsweise besondere Anforderungen an die zwingend einzusetzenden Arbeitsverfahren oder die einzusetzende Technik sein (z.B. spezielle Bogiebänder). 
Ebenso sind weitere maßgeblich leistungsbeeinflussende Besonderheiten anzugeben, die die Maßnahme von Maßnahmen unter Normalbedingungen unterscheidet (z.B. besondere Bestandesstrukturen, wie flächige Naturverjüngung; einzelne unbefahrbare Bereiche, wie Blocküberlagerungen, Quellbereiche; besonders lange Rüstzeiten/Zeiten für Umsetzen der Maschine, z.B. bei Sammelhieben; etc.). 
</t>
    </r>
    <r>
      <rPr>
        <b/>
        <u/>
        <sz val="14"/>
        <color theme="1"/>
        <rFont val="Calibri"/>
        <family val="2"/>
        <scheme val="minor"/>
      </rPr>
      <t>Angebotsabgabe und Zuschlagskriterien</t>
    </r>
    <r>
      <rPr>
        <sz val="11"/>
        <color theme="1"/>
        <rFont val="Calibri"/>
        <family val="2"/>
        <scheme val="minor"/>
      </rPr>
      <t xml:space="preserve">
</t>
    </r>
    <r>
      <rPr>
        <b/>
        <u/>
        <sz val="11"/>
        <color theme="1"/>
        <rFont val="Calibri"/>
        <family val="2"/>
        <scheme val="minor"/>
      </rPr>
      <t>Angebotspreis je Efm o.R.</t>
    </r>
    <r>
      <rPr>
        <sz val="11"/>
        <color theme="1"/>
        <rFont val="Calibri"/>
        <family val="2"/>
        <scheme val="minor"/>
      </rPr>
      <t xml:space="preserve">
Je Maßnahme ist ein Angebotspreis (netto) je Efm o.R. abzugeben, der alle oben beschriebenen Arbeitsschritte und Parameter berücksichtigt. Falls Holzmengen im Raummaß abgerechnet werden, wird dieser Satz (entsprechend der RVR) mit dem Faktor 0,6 auf rm m.R. umgerechnet. Zuschlagsrelevant ist der Gesamtangebotspreis (netto) je Los. 
</t>
    </r>
    <r>
      <rPr>
        <b/>
        <u/>
        <sz val="11"/>
        <color theme="1"/>
        <rFont val="Calibri"/>
        <family val="2"/>
        <scheme val="minor"/>
      </rPr>
      <t xml:space="preserve">
Zuschlag bei unplanmäßigem Einsatz von Bogiebändern 
</t>
    </r>
    <r>
      <rPr>
        <sz val="11"/>
        <color theme="1"/>
        <rFont val="Calibri"/>
        <family val="2"/>
        <scheme val="minor"/>
      </rPr>
      <t xml:space="preserve">Wie oben bereits erwähnt, wird je Maßnahme angegeben, ob im Angebotspreis der Einsatz von Bogiebändern zu berücksichtigen ist.
In Eventualfällen, in denen das Unternehmen auf Anforderung des Auftraggebers Bogiebänder einsetzt, obwohl dies im Leistungsverzeichnis nicht explizit gefordert war, vergütet der Auftraggeber diesen Aufwand zusätzlich zum angebotenen Angebotspreis mit den im Leistungsverzeichnis angegebenen Zuschlägen.
</t>
    </r>
    <r>
      <rPr>
        <b/>
        <u/>
        <sz val="11"/>
        <color theme="1"/>
        <rFont val="Calibri"/>
        <family val="2"/>
        <scheme val="minor"/>
      </rPr>
      <t>Stundensätze</t>
    </r>
    <r>
      <rPr>
        <sz val="11"/>
        <color theme="1"/>
        <rFont val="Calibri"/>
        <family val="2"/>
        <scheme val="minor"/>
      </rPr>
      <t xml:space="preserve">
Zusätzlich zu den oben beschriebenen Angebotspreisen je Efm sind für die einzusetzenden Maschinen Stundensätze (netto, inkl. Fahrer/in) anzugeben. 
Sollten im Rahmen der ausgeschriebenen Maßnahme weitere unplanmäßige Arbeiten anfallen, die nicht mit dem oben angesprochenen Angebotspreis abgerechnet werden können, werden diese Arbeiten im Zeitlohn mit den angegebenen Stundensätzen abgerechnet.
Die anzugebenden Stundensätze sind nicht zuschlagsrelevant.  
</t>
    </r>
    <r>
      <rPr>
        <b/>
        <sz val="11"/>
        <color rgb="FFFF0000"/>
        <rFont val="Calibri"/>
        <family val="2"/>
        <scheme val="minor"/>
      </rPr>
      <t>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r>
      <rPr>
        <b/>
        <sz val="11"/>
        <color theme="1"/>
        <rFont val="Calibri"/>
        <family val="2"/>
        <scheme val="minor"/>
      </rPr>
      <t>Die AGB Forst NRW inkl. Anlagen (Qualitätsstandards Holzbringung) sind Bestandteil der Leistungsbeschreibung!</t>
    </r>
  </si>
  <si>
    <t>Kalkulierter Zeitgrad:</t>
  </si>
  <si>
    <r>
      <t xml:space="preserve">Bändereinsatz </t>
    </r>
    <r>
      <rPr>
        <sz val="8"/>
        <rFont val="Calibri"/>
        <family val="2"/>
      </rPr>
      <t>(allgemeine Pauschale)</t>
    </r>
    <r>
      <rPr>
        <vertAlign val="superscript"/>
        <sz val="8"/>
        <rFont val="Calibri"/>
        <family val="2"/>
      </rPr>
      <t>5</t>
    </r>
  </si>
  <si>
    <r>
      <t>Einsatz einer Traktionswinde</t>
    </r>
    <r>
      <rPr>
        <vertAlign val="superscript"/>
        <sz val="10"/>
        <rFont val="Calibri"/>
        <family val="2"/>
        <scheme val="minor"/>
      </rPr>
      <t>6</t>
    </r>
  </si>
  <si>
    <r>
      <rPr>
        <vertAlign val="superscript"/>
        <sz val="7"/>
        <rFont val="Calibri"/>
        <family val="2"/>
        <scheme val="minor"/>
      </rPr>
      <t>6</t>
    </r>
    <r>
      <rPr>
        <sz val="7"/>
        <rFont val="Calibri"/>
        <family val="2"/>
        <scheme val="minor"/>
      </rPr>
      <t xml:space="preserve"> auf Anforderung des Auftragnehmers</t>
    </r>
  </si>
  <si>
    <r>
      <t>Stundensätze</t>
    </r>
    <r>
      <rPr>
        <b/>
        <sz val="11"/>
        <rFont val="Calibri"/>
        <family val="2"/>
        <scheme val="minor"/>
      </rPr>
      <t xml:space="preserve"> </t>
    </r>
    <r>
      <rPr>
        <sz val="11"/>
        <rFont val="Calibri"/>
        <family val="2"/>
        <scheme val="minor"/>
      </rPr>
      <t>(netto, in € je Stunde)</t>
    </r>
    <r>
      <rPr>
        <b/>
        <sz val="11"/>
        <rFont val="Calibri"/>
        <family val="2"/>
        <scheme val="minor"/>
      </rPr>
      <t xml:space="preserve"> für einzelfallweise Arbeiten im Zeitlohn</t>
    </r>
  </si>
  <si>
    <r>
      <t>Zuschlag-Bändereinsatz</t>
    </r>
    <r>
      <rPr>
        <vertAlign val="superscript"/>
        <sz val="11"/>
        <rFont val="Calibri"/>
        <family val="2"/>
        <scheme val="minor"/>
      </rPr>
      <t>2</t>
    </r>
  </si>
  <si>
    <r>
      <t xml:space="preserve">6 </t>
    </r>
    <r>
      <rPr>
        <sz val="7"/>
        <rFont val="Calibri"/>
        <family val="2"/>
        <scheme val="minor"/>
      </rPr>
      <t>Einsatz auf Anforderung des Auftraggebers</t>
    </r>
  </si>
  <si>
    <r>
      <t>Zuschlag Traktionswinde</t>
    </r>
    <r>
      <rPr>
        <b/>
        <vertAlign val="superscript"/>
        <sz val="11"/>
        <rFont val="Calibri"/>
        <family val="2"/>
        <scheme val="minor"/>
      </rPr>
      <t>6</t>
    </r>
  </si>
  <si>
    <t xml:space="preserve">Mit Bändern gerückte Holzmengen/Anzahl Aufziehen Bänder </t>
  </si>
  <si>
    <t>Sorbus torminalis</t>
  </si>
  <si>
    <t>Bestandesbegründung: Pflanzen inkl. Pflanzung</t>
  </si>
  <si>
    <t>Bestandesbegründung: Pflanzen</t>
  </si>
  <si>
    <t>Prüfer/innen:</t>
  </si>
  <si>
    <t>Datum der Besichtigung:</t>
  </si>
  <si>
    <t>Baumschule/Lieferant:</t>
  </si>
  <si>
    <t>Baumart:</t>
  </si>
  <si>
    <t>Herkunft, Sortiment, Größe:</t>
  </si>
  <si>
    <r>
      <t xml:space="preserve">Liefermenge </t>
    </r>
    <r>
      <rPr>
        <sz val="8"/>
        <color theme="1"/>
        <rFont val="Calibri"/>
        <family val="2"/>
        <scheme val="minor"/>
      </rPr>
      <t>(ggf. diff. geplant/möglich)</t>
    </r>
    <r>
      <rPr>
        <sz val="11"/>
        <color theme="1"/>
        <rFont val="Calibri"/>
        <family val="2"/>
        <scheme val="minor"/>
      </rPr>
      <t>:</t>
    </r>
  </si>
  <si>
    <t>ok</t>
  </si>
  <si>
    <t>Mangel</t>
  </si>
  <si>
    <t>Pflanzengesundheit und Vitalität</t>
  </si>
  <si>
    <t>keine Verletzungen, 
keine Schadorganismen, 
keine Krankheitssymptome?</t>
  </si>
  <si>
    <t>Wurzel:
keine Deformationen und Beschädigungen?</t>
  </si>
  <si>
    <r>
      <t xml:space="preserve">arttypisches Wurzelvolumen, 
Wurzel-Sprossverhältnis (min. 1:3 </t>
    </r>
    <r>
      <rPr>
        <sz val="8"/>
        <color theme="1"/>
        <rFont val="Calibri"/>
        <family val="2"/>
        <scheme val="minor"/>
      </rPr>
      <t>(kleine Pflanzen)</t>
    </r>
    <r>
      <rPr>
        <sz val="11"/>
        <color theme="1"/>
        <rFont val="Calibri"/>
        <family val="2"/>
        <scheme val="minor"/>
      </rPr>
      <t xml:space="preserve"> bis 1:5 </t>
    </r>
    <r>
      <rPr>
        <sz val="8"/>
        <color theme="1"/>
        <rFont val="Calibri"/>
        <family val="2"/>
        <scheme val="minor"/>
      </rPr>
      <t>(große Pflanzen)</t>
    </r>
    <r>
      <rPr>
        <sz val="11"/>
        <color theme="1"/>
        <rFont val="Calibri"/>
        <family val="2"/>
        <scheme val="minor"/>
      </rPr>
      <t>), 
dreidimensionales Wurzelwerk mit hohem Feinwurzelanteil?</t>
    </r>
  </si>
  <si>
    <r>
      <t xml:space="preserve">Triebe verholzt? </t>
    </r>
    <r>
      <rPr>
        <sz val="8"/>
        <color theme="1"/>
        <rFont val="Calibri"/>
        <family val="2"/>
        <scheme val="minor"/>
      </rPr>
      <t>(Zeitpunkt/Jahreszeit berücksichtigen)</t>
    </r>
  </si>
  <si>
    <r>
      <t xml:space="preserve">Knospen ausgereift, gesund und geschlossen? </t>
    </r>
    <r>
      <rPr>
        <sz val="8"/>
        <color theme="1"/>
        <rFont val="Calibri"/>
        <family val="2"/>
        <scheme val="minor"/>
      </rPr>
      <t>(Zeitpunkt/Jahreszeit berücksichtigen)</t>
    </r>
  </si>
  <si>
    <t>Sproßform</t>
  </si>
  <si>
    <t>Pflanzen wipfelschäftig und geradschaftig?</t>
  </si>
  <si>
    <t>waagerechte dem Leittrieb deutlich untergeordnete Seitentriebe?</t>
  </si>
  <si>
    <t>Sproßlänge entspricht Anforderungen?</t>
  </si>
  <si>
    <r>
      <t xml:space="preserve">Wurzelhalsdurchmesser min. 1,5 % </t>
    </r>
    <r>
      <rPr>
        <sz val="9"/>
        <color theme="1"/>
        <rFont val="Calibri"/>
        <family val="2"/>
        <scheme val="minor"/>
      </rPr>
      <t xml:space="preserve">(bei wurzelnackten Pflanzen) </t>
    </r>
    <r>
      <rPr>
        <sz val="11"/>
        <color theme="1"/>
        <rFont val="Calibri"/>
        <family val="2"/>
        <scheme val="minor"/>
      </rPr>
      <t xml:space="preserve">bzw. min. 1 % </t>
    </r>
    <r>
      <rPr>
        <sz val="9"/>
        <color theme="1"/>
        <rFont val="Calibri"/>
        <family val="2"/>
        <scheme val="minor"/>
      </rPr>
      <t>(bei Containerpflanzen)</t>
    </r>
    <r>
      <rPr>
        <sz val="11"/>
        <color theme="1"/>
        <rFont val="Calibri"/>
        <family val="2"/>
        <scheme val="minor"/>
      </rPr>
      <t xml:space="preserve"> der Pflanzenhöhe?</t>
    </r>
  </si>
  <si>
    <t>Eignung des Pflanzgutes?</t>
  </si>
  <si>
    <t>Unterschrift/en</t>
  </si>
  <si>
    <t>Für Bemerkungen ggf. gesondertes Blatt, Rückseite verwenden</t>
  </si>
  <si>
    <t xml:space="preserve">Sorbus aucuparia </t>
  </si>
  <si>
    <r>
      <t>Einsatz von entrindenden Harvesteraggregaten</t>
    </r>
    <r>
      <rPr>
        <vertAlign val="superscript"/>
        <sz val="10"/>
        <rFont val="Calibri"/>
        <family val="2"/>
        <scheme val="minor"/>
      </rPr>
      <t>3</t>
    </r>
  </si>
  <si>
    <t xml:space="preserve">je fm o.R. bei Entrindung </t>
  </si>
  <si>
    <t>je fm o.R. bei montierten Aggregat ohne Entrindung</t>
  </si>
  <si>
    <t>je entrindetem fm o.R.</t>
  </si>
  <si>
    <t>je unentrindetem fm o.R.</t>
  </si>
  <si>
    <r>
      <rPr>
        <b/>
        <sz val="10"/>
        <rFont val="Calibri"/>
        <family val="2"/>
        <scheme val="minor"/>
      </rPr>
      <t xml:space="preserve">Zuschlag </t>
    </r>
    <r>
      <rPr>
        <sz val="10"/>
        <rFont val="Calibri"/>
        <family val="2"/>
        <scheme val="minor"/>
      </rPr>
      <t>(gemäß Angebot)</t>
    </r>
  </si>
  <si>
    <t>fm o.R. entrindet</t>
  </si>
  <si>
    <r>
      <t xml:space="preserve">fm o.R. </t>
    </r>
    <r>
      <rPr>
        <b/>
        <u/>
        <sz val="8"/>
        <rFont val="Calibri"/>
        <family val="2"/>
        <scheme val="minor"/>
      </rPr>
      <t>nicht</t>
    </r>
    <r>
      <rPr>
        <b/>
        <sz val="8"/>
        <rFont val="Calibri"/>
        <family val="2"/>
        <scheme val="minor"/>
      </rPr>
      <t xml:space="preserve"> entrindet</t>
    </r>
  </si>
  <si>
    <r>
      <t xml:space="preserve">Summe </t>
    </r>
    <r>
      <rPr>
        <sz val="9.8000000000000007"/>
        <rFont val="Calibri"/>
        <family val="2"/>
        <scheme val="minor"/>
      </rPr>
      <t>(€)</t>
    </r>
  </si>
  <si>
    <t>Summe entrindende Harvesteraggregate:</t>
  </si>
  <si>
    <t>Mit montiertem Entrindungsaggregat geerntete Holzmengen</t>
  </si>
  <si>
    <r>
      <t xml:space="preserve">Mittlere Beiseilentfernung
</t>
    </r>
    <r>
      <rPr>
        <sz val="7.5"/>
        <rFont val="Calibri"/>
        <family val="2"/>
        <scheme val="minor"/>
      </rPr>
      <t>(durchschnittliche, kürzeste Strecke von einer befahrbaren Erschließungslinie (Rückegasse, Rückeweg, Lkw-befahrbarer Weg) bis zum Standort des aufgearbeiteten Rohholzes)</t>
    </r>
  </si>
  <si>
    <t xml:space="preserve">Besichtigungsprotokoll Forstpflanzen im Beet </t>
  </si>
  <si>
    <r>
      <t>keine Zwiesel, 
keine Krümmungen, 
kein Formschnitt</t>
    </r>
    <r>
      <rPr>
        <sz val="8"/>
        <color theme="1"/>
        <rFont val="Calibri"/>
        <family val="2"/>
        <scheme val="minor"/>
      </rPr>
      <t xml:space="preserve"> (außer b. Rückstellproben-Zertifizierung)</t>
    </r>
    <r>
      <rPr>
        <sz val="11"/>
        <color theme="1"/>
        <rFont val="Calibri"/>
        <family val="2"/>
        <scheme val="minor"/>
      </rPr>
      <t>?</t>
    </r>
  </si>
  <si>
    <r>
      <rPr>
        <b/>
        <sz val="10.5"/>
        <rFont val="Calibri"/>
        <family val="2"/>
        <scheme val="minor"/>
      </rPr>
      <t>Zuschlag entrindende Harvesteraggregate</t>
    </r>
    <r>
      <rPr>
        <vertAlign val="superscript"/>
        <sz val="10.5"/>
        <rFont val="Calibri"/>
        <family val="2"/>
        <scheme val="minor"/>
      </rPr>
      <t>3</t>
    </r>
  </si>
  <si>
    <t>Arnsberger Wald</t>
  </si>
  <si>
    <t>Beginn:</t>
  </si>
  <si>
    <t>voraussichtliche Laufzeit:</t>
  </si>
  <si>
    <t>Monate</t>
  </si>
  <si>
    <t>Vertragslaufzeit</t>
  </si>
  <si>
    <t xml:space="preserve">Revier- und Arbeitsverhältnisse
</t>
  </si>
  <si>
    <t>Diese Rahmenvereinbarung wird bis auf weiteres für die oben angegebene Vertragslaufzeit abgeschlossen. Der Auftraggeber behält sich jedoch jeweils einjährige Verlängerungsoptionen vor. Unabhängig davon beträgt die Gesamtlaufzeit des Vertrages maximal 4 Jahre.</t>
  </si>
  <si>
    <t>Laufzeit Monate</t>
  </si>
  <si>
    <t>Verlängerungsoptionen</t>
  </si>
  <si>
    <t>max. mögliche Gesamtmenge inkl. aller Verlängerungoptionen:</t>
  </si>
  <si>
    <t>einjährige Verlängerungsoptionen:</t>
  </si>
  <si>
    <r>
      <t xml:space="preserve">jährliche Garantiemenge 
</t>
    </r>
    <r>
      <rPr>
        <sz val="10"/>
        <color theme="1"/>
        <rFont val="Calibri"/>
        <family val="2"/>
        <scheme val="minor"/>
      </rPr>
      <t>(bzw. Garantiemenge bei Laufzeit bis zu einem Jahr)</t>
    </r>
    <r>
      <rPr>
        <b/>
        <sz val="11"/>
        <color theme="1"/>
        <rFont val="Calibri"/>
        <family val="2"/>
        <scheme val="minor"/>
      </rPr>
      <t>:</t>
    </r>
  </si>
  <si>
    <r>
      <t xml:space="preserve">jährliche Optionsmenge 
</t>
    </r>
    <r>
      <rPr>
        <sz val="10"/>
        <color theme="1"/>
        <rFont val="Calibri"/>
        <family val="2"/>
        <scheme val="minor"/>
      </rPr>
      <t>(bzw. Optionsmenge bei Laufzeit bis zu einem Jahr)</t>
    </r>
    <r>
      <rPr>
        <b/>
        <sz val="11"/>
        <color theme="1"/>
        <rFont val="Calibri"/>
        <family val="2"/>
        <scheme val="minor"/>
      </rPr>
      <t>:</t>
    </r>
  </si>
  <si>
    <r>
      <t>Beschreibung der Leistung</t>
    </r>
    <r>
      <rPr>
        <sz val="8.5"/>
        <color theme="1"/>
        <rFont val="Calibri"/>
        <family val="2"/>
        <scheme val="minor"/>
      </rPr>
      <t xml:space="preserve">
Die Holzernte ist das Entfernen und Aufarbeiten von (i.d.R. stehenden) Bäumen aus dem Wald, um diese in einen verkaufs- oder verwendungsfähigen Zustand zu überführen. Die Holzernte umfasst dabei alle Arbeiten am stehenden und/oder liegenden Baum im Wald zur Gewinnung von Rohholz. Diese bestehen im Regelfall aus folgenden Teilschritten: Fällung, Entastung, Sortierung, Einteilung und Einschneiden in Sortimente und Vermessung.
</t>
    </r>
    <r>
      <rPr>
        <b/>
        <sz val="8.5"/>
        <color theme="1"/>
        <rFont val="Calibri"/>
        <family val="2"/>
        <scheme val="minor"/>
      </rPr>
      <t xml:space="preserve">
Jährliche Holzmenge</t>
    </r>
    <r>
      <rPr>
        <sz val="8.5"/>
        <color theme="1"/>
        <rFont val="Calibri"/>
        <family val="2"/>
        <scheme val="minor"/>
      </rPr>
      <t xml:space="preserve">
Die Angabe der Holzmengen erfolgt differenziert nach Garantie- und Optionsmenge. Der Auftragnehmer (AN) hat einen Anspruch auf Erfüllung der Garantiemenge. 
Die Optionsmenge ist für ungeplante Fälle gedacht (Kalamitäten, Änderungen des Holzmarktes, etc.). Sie kann im Bedarfsfall  zusätzlich zur Garantiemenge beauftragt werden. Sie wird zu gleichen Konditionen wie die garantierte Menge beauftragt, ein Nachverhandeln von Preisen und Konditionen ist nicht zulässig. Die o.a. Optionsmenge versteht sich als jährliche maximale Menge bzw. falls die Vertragslaufzeit weniger als ein Jahr beträgt, als maximale Menge innerhalb des entsprechenden Vertragszeitraumes. Sie kann im Vertragsjahr gänzlich zu einem Zeitpunkt oder auch im Vertragsjahr zeitlich gestaffelt in Teilmengen beauftragt werden. Der jeweilige Leistungsabruf des AN im Rahmen der Optionsmenge erfolgt in Textform durch den AG (z.B. per E-Mail).
</t>
    </r>
    <r>
      <rPr>
        <b/>
        <sz val="8.5"/>
        <color theme="1"/>
        <rFont val="Calibri"/>
        <family val="2"/>
        <scheme val="minor"/>
      </rPr>
      <t>Anforderung an die kurzfristige Verfügbarkeit des Unternehmens</t>
    </r>
    <r>
      <rPr>
        <sz val="8.5"/>
        <color theme="1"/>
        <rFont val="Calibri"/>
        <family val="2"/>
        <scheme val="minor"/>
      </rPr>
      <t xml:space="preserve">
Bei planbaren Maßnahmen hat das Unternehmen eine Verfügbarkeit binnen 14 Tagen sicherzustellen. Bei einzelfallweisen, unplanmäßigen Maßnahmen, wie der Abwendung von Gefahrensituationen, ist eine Verfügbarkeit binnen 24 Stunden erforderlich.
</t>
    </r>
    <r>
      <rPr>
        <b/>
        <sz val="8.5"/>
        <color theme="1"/>
        <rFont val="Calibri"/>
        <family val="2"/>
        <scheme val="minor"/>
      </rPr>
      <t>Angebotsabgabe, Abrechnung der Leistung, Preisanpassung</t>
    </r>
    <r>
      <rPr>
        <sz val="8.5"/>
        <color theme="1"/>
        <rFont val="Calibri"/>
        <family val="2"/>
        <scheme val="minor"/>
      </rPr>
      <t xml:space="preserve">
Die </t>
    </r>
    <r>
      <rPr>
        <b/>
        <sz val="8.5"/>
        <rFont val="Calibri"/>
        <family val="2"/>
        <scheme val="minor"/>
      </rPr>
      <t>Abgabe eines Angebotes</t>
    </r>
    <r>
      <rPr>
        <sz val="8.5"/>
        <color theme="1"/>
        <rFont val="Calibri"/>
        <family val="2"/>
        <scheme val="minor"/>
      </rPr>
      <t xml:space="preserve"> darf </t>
    </r>
    <r>
      <rPr>
        <b/>
        <sz val="8.5"/>
        <rFont val="Calibri"/>
        <family val="2"/>
        <scheme val="minor"/>
      </rPr>
      <t>ausschließlich in beiliegender Angebotstabelle</t>
    </r>
    <r>
      <rPr>
        <sz val="8.5"/>
        <color theme="1"/>
        <rFont val="Calibri"/>
        <family val="2"/>
        <scheme val="minor"/>
      </rPr>
      <t xml:space="preserve"> erfolgen. Änderungen der Tabelle bzw. abweichende Angebote führen zum Ausschluss.
Grundsätzlich erfolgt eine Abrechnung im Stücklohn auf der Kalkulationsbasis, die in der Angebotstabelle abzugeben ist. Diese Kalkulationsbasis ist eine fiktive Größe. Durch die hinterlegten Leistungsdaten wird diese Größe auf Grundpreise (€/fm o.R. bzw. €/rm m.R) umgerechnet. Diese Grundpreise werden durch die ebenfalls aus dem Angebotsblatt ersichtlichen Zu- und Abschläge den einzelnen maßnahmenspezifischen Besonderheiten angepasst.
Falls im Auftrag der Revierleitung einzelfallweise Arbeiten im Zeitlohn durchgeführt werden, erfolgt eine Abrechnung mit dem im Angebotsblatt angegebenen Stundensatz. 
Bei mehrjährigen Verträgen wird eine jährliche Preisanpassung durchgeführt (bezogen auf das Vertragsjahr). Diese erfolgt durch Anpassung der Kalkulationsbasis über die Änderungsrate des Verbraucherpreisindex für Deutschland (Abteilung 12 „Andere Waren- und Dienstleistungen“ (Veränderungsrate zum Vorjahresmonat in %) des statistischen Bundesamtes (www.destatis.de)). 
</t>
    </r>
    <r>
      <rPr>
        <b/>
        <sz val="8.5"/>
        <color theme="1"/>
        <rFont val="Calibri"/>
        <family val="2"/>
        <scheme val="minor"/>
      </rPr>
      <t>Kündigung</t>
    </r>
    <r>
      <rPr>
        <sz val="8.5"/>
        <color theme="1"/>
        <rFont val="Calibri"/>
        <family val="2"/>
        <scheme val="minor"/>
      </rPr>
      <t xml:space="preserve">
Eine Kündigung aus einem wichtigen Grund gemäß Abschnitt 7 der AGB Forst NRW ist möglich.
</t>
    </r>
    <r>
      <rPr>
        <b/>
        <sz val="8.5"/>
        <color theme="1"/>
        <rFont val="Calibri"/>
        <family val="2"/>
        <scheme val="minor"/>
      </rPr>
      <t>Die AGB Forst NRW inkl. Anlagen sind Bestandteil der Rahmenvereinbarung!</t>
    </r>
    <r>
      <rPr>
        <sz val="8.5"/>
        <color theme="1"/>
        <rFont val="Calibri"/>
        <family val="2"/>
        <scheme val="minor"/>
      </rPr>
      <t xml:space="preserve">
</t>
    </r>
  </si>
  <si>
    <t>→ dieser Wert ist ausschlaggebend für die Budgetkalkulation im Beschaffungsantrag</t>
  </si>
  <si>
    <r>
      <rPr>
        <b/>
        <sz val="14"/>
        <color theme="1"/>
        <rFont val="Calibri"/>
        <family val="2"/>
        <scheme val="minor"/>
      </rPr>
      <t>weitere Bearbeitung</t>
    </r>
    <r>
      <rPr>
        <sz val="14"/>
        <color theme="1"/>
        <rFont val="Calibri"/>
        <family val="2"/>
        <scheme val="minor"/>
      </rPr>
      <t xml:space="preserve"> </t>
    </r>
    <r>
      <rPr>
        <sz val="10"/>
        <color theme="1"/>
        <rFont val="Calibri"/>
        <family val="2"/>
        <scheme val="minor"/>
      </rPr>
      <t>(Vergabe-Nr.)</t>
    </r>
    <r>
      <rPr>
        <sz val="14"/>
        <color theme="1"/>
        <rFont val="Calibri"/>
        <family val="2"/>
        <scheme val="minor"/>
      </rPr>
      <t xml:space="preserve"> der Unterlagen und Einleiten des Vergabeverfahrens durch </t>
    </r>
    <r>
      <rPr>
        <b/>
        <sz val="14"/>
        <color theme="1"/>
        <rFont val="Calibri"/>
        <family val="2"/>
        <scheme val="minor"/>
      </rPr>
      <t>Beschaffungsstelle</t>
    </r>
    <r>
      <rPr>
        <sz val="14"/>
        <color theme="1"/>
        <rFont val="Calibri"/>
        <family val="2"/>
        <scheme val="minor"/>
      </rPr>
      <t>/ZVS</t>
    </r>
  </si>
  <si>
    <r>
      <rPr>
        <b/>
        <sz val="8.5"/>
        <color theme="1"/>
        <rFont val="Calibri"/>
        <family val="2"/>
        <scheme val="minor"/>
      </rPr>
      <t>Beschreibung der Leistung</t>
    </r>
    <r>
      <rPr>
        <sz val="8.5"/>
        <color theme="1"/>
        <rFont val="Calibri"/>
        <family val="2"/>
        <scheme val="minor"/>
      </rPr>
      <t xml:space="preserve">
Die Holzernte ist das Entfernen und Aufarbeiten von (i.d.R. stehenden) Bäumen aus dem Wald, um diese in einen verkaufs- oder verwendungsfähigen Zustand zu überführen. Die Holzernte umfasst dabei alle Arbeiten am stehenden und/oder liegenden Baum im Wald zur Gewinnung von Rohholz. Diese bestehen im Regelfall aus folgenden Teilschritten: Fällung, Entastung, Sortierung, Einteilung und Einschneiden in Sortimente und Vermessung.
</t>
    </r>
    <r>
      <rPr>
        <u/>
        <sz val="8.5"/>
        <color theme="1"/>
        <rFont val="Calibri"/>
        <family val="2"/>
        <scheme val="minor"/>
      </rPr>
      <t>Hochmechanisierte Holzernte</t>
    </r>
    <r>
      <rPr>
        <sz val="8.5"/>
        <color theme="1"/>
        <rFont val="Calibri"/>
        <family val="2"/>
        <scheme val="minor"/>
      </rPr>
      <t xml:space="preserve">
Bei der hochmechanisierten Holzernte werden alle Teilschritte und Arbeiten von Maschinen (i.d.R. Harvester und Forwarder) durchgeführt.
</t>
    </r>
    <r>
      <rPr>
        <u/>
        <sz val="8.5"/>
        <color theme="1"/>
        <rFont val="Calibri"/>
        <family val="2"/>
        <scheme val="minor"/>
      </rPr>
      <t xml:space="preserve">Teilmechanisierte Holzernte </t>
    </r>
    <r>
      <rPr>
        <sz val="8.5"/>
        <color theme="1"/>
        <rFont val="Calibri"/>
        <family val="2"/>
        <scheme val="minor"/>
      </rPr>
      <t xml:space="preserve">
Bei der teilmechanisierten Holzernte werden einzelne Teilarbeiten, z. B. der Fällvorgang, motormanuell durchgeführt. Dieses Vorgehen ist in der Regel erforderlich, wenn aufgrund des örtlichen Feinerschließungssystems nicht alle zu bearbeitenden Flächenbereiche kranerreichbar bzw. befahrbar sind.
</t>
    </r>
    <r>
      <rPr>
        <u/>
        <sz val="8.5"/>
        <color theme="1"/>
        <rFont val="Calibri"/>
        <family val="2"/>
        <scheme val="minor"/>
      </rPr>
      <t>Holzbringung</t>
    </r>
    <r>
      <rPr>
        <sz val="8.5"/>
        <color theme="1"/>
        <rFont val="Calibri"/>
        <family val="2"/>
        <scheme val="minor"/>
      </rPr>
      <t xml:space="preserve">
Als Holzbringung bzw. -rückung werden der Transport und die Polterung von aufgearbeitetem Holz aus dem Bestand hin zu einem Lkw-befahrbaren Weg bezeichnet, von dem aus der Abtransport erfolgt. Das Standardverfahren gemäß dieser Leistungsbeschreibung ist die Rückung mittels Forwarder. Insbesondere bei teilmechanisierten Verfahren kann ein Vorseilen des Holzes in die Kranzone, beispielsweise durch Seilschlepper, erforderlich sein. Das Holz ist vollständig zu rücken und gemäß Arbeitsauftrag los- bzw. sortenweise getrennt zu poltern. 
</t>
    </r>
    <r>
      <rPr>
        <b/>
        <sz val="8.5"/>
        <color theme="1"/>
        <rFont val="Calibri"/>
        <family val="2"/>
        <scheme val="minor"/>
      </rPr>
      <t xml:space="preserve">Jährliche Holzmenge
</t>
    </r>
    <r>
      <rPr>
        <sz val="8.5"/>
        <color theme="1"/>
        <rFont val="Calibri"/>
        <family val="2"/>
        <scheme val="minor"/>
      </rPr>
      <t>Die Angabe der Holzmengen erfolgt differenziert nach Garantie- und Optionsmenge. Der Auftragnehmer (AN) hat einen Anspruch auf Erfüllung der Garantiemenge. 
Die Optionsmenge ist für ungeplante Fälle gedacht (Kalamitäten, Änderungen des Holzmarktes, etc.). Sie kann im Bedarfsfall  zusätzlich zur Garantiemenge beauftragt werden. Sie wird zu gleichen Konditionen wie die garantierte Menge beauftragt, ein Nachverhandeln von Preisen und Konditionen ist nicht zulässig. Die o.a. Optionsmenge versteht sich als jährliche maximale Menge bzw. falls die Vertragslaufzeit weniger als ein Jahr beträgt, als maximale Menge innerhalb des entsprechenden Vertragszeitraumes. Sie kann im Vertragsjahr gänzlich zu einem Zeitpunkt oder auch im Vertragsjahr zeitlich gestaffelt in Teilmengen beauftragt werden. Der jeweilige Leistungsabruf des AN im Rahmen der Optionsmenge erfolgt in Textform durch den AG (z.B. per E-Mail).</t>
    </r>
    <r>
      <rPr>
        <b/>
        <sz val="8.5"/>
        <color theme="1"/>
        <rFont val="Calibri"/>
        <family val="2"/>
        <scheme val="minor"/>
      </rPr>
      <t xml:space="preserve">
Anforderung an die kurzfristige Verfügbarkeit des Unternehmens
</t>
    </r>
    <r>
      <rPr>
        <sz val="8.5"/>
        <color theme="1"/>
        <rFont val="Calibri"/>
        <family val="2"/>
        <scheme val="minor"/>
      </rPr>
      <t>Bei planbaren Maßnahmen hat das Unternehmen eine Verfügbarkeit binnen 14 Tagen sicherzustellen. Bei einzelfallweisen, unplanmäßigen Maßnahmen, wie der Abwendung von Gefahrensituationen, ist eine Verfügbarkeit binnen 24 Stunden erforderlich.</t>
    </r>
    <r>
      <rPr>
        <b/>
        <sz val="8.5"/>
        <color theme="1"/>
        <rFont val="Calibri"/>
        <family val="2"/>
        <scheme val="minor"/>
      </rPr>
      <t xml:space="preserve">
Angebotsabgabe, Abrechnung der Leistung, Preisanpassung
</t>
    </r>
    <r>
      <rPr>
        <sz val="8.5"/>
        <color theme="1"/>
        <rFont val="Calibri"/>
        <family val="2"/>
        <scheme val="minor"/>
      </rPr>
      <t xml:space="preserve">Die </t>
    </r>
    <r>
      <rPr>
        <b/>
        <sz val="8.5"/>
        <color theme="1"/>
        <rFont val="Calibri"/>
        <family val="2"/>
        <scheme val="minor"/>
      </rPr>
      <t>Abgabe eines Angebotes</t>
    </r>
    <r>
      <rPr>
        <sz val="8.5"/>
        <color theme="1"/>
        <rFont val="Calibri"/>
        <family val="2"/>
        <scheme val="minor"/>
      </rPr>
      <t xml:space="preserve"> darf </t>
    </r>
    <r>
      <rPr>
        <b/>
        <sz val="8.5"/>
        <color theme="1"/>
        <rFont val="Calibri"/>
        <family val="2"/>
        <scheme val="minor"/>
      </rPr>
      <t>ausschließlich in beiliegender Angebotstabelle</t>
    </r>
    <r>
      <rPr>
        <sz val="8.5"/>
        <color theme="1"/>
        <rFont val="Calibri"/>
        <family val="2"/>
        <scheme val="minor"/>
      </rPr>
      <t xml:space="preserve"> erfolgen. Änderungen der Tabelle bzw. abweichende Angebote führen zum Ausschluss.
Grundsätzlich erfolgt eine Abrechnung im Stücklohn auf der Kalkulationsbasis, die in der Angebotstabelle abzugeben ist. Diese Kalkulationsbasis ist eine fiktive Größe. Durch die hinterlegten Leistungsdaten wird diese Größe auf Grundpreise (€/fm o.R. bzw. €/rm m.R) umgerechnet. Diese Grundpreise werden durch die ebenfalls aus dem Angebotsblatt ersichtlichen Zu- und Abschläge den einzelnen maßnahmenspezifischen Besonderheiten angepasst.
Falls im Auftrag der Revierleitung einzelfallweise Arbeiten im Zeitlohn durchgeführt werden, erfolgt eine Abrechnung mit dem im Angebotsblatt angegebenen Stundensatz. 
Bei mehrjährigen Verträgen wird eine jährliche Preisanpassung durchgeführt (bezogen auf das Vertragsjahr). Diese erfolgt durch Anpassung der Kalkulationsbasis über die Änderungsrate des Verbraucherpreisindex für Deutschland (Abteilung 12 „Andere Waren- und Dienstleistungen“ (Veränderungsrate zum Vorjahresmonat in %) des statistischen Bundesamtes (www.destatis.de)). </t>
    </r>
    <r>
      <rPr>
        <b/>
        <sz val="8.5"/>
        <color theme="1"/>
        <rFont val="Calibri"/>
        <family val="2"/>
        <scheme val="minor"/>
      </rPr>
      <t xml:space="preserve">
Kündigung
</t>
    </r>
    <r>
      <rPr>
        <sz val="8.5"/>
        <color theme="1"/>
        <rFont val="Calibri"/>
        <family val="2"/>
        <scheme val="minor"/>
      </rPr>
      <t>Eine Kündigung aus einem wichtigen Grund gemäß Abschnitt 7 der AGB Forst NRW ist möglich.</t>
    </r>
    <r>
      <rPr>
        <b/>
        <sz val="8.5"/>
        <color theme="1"/>
        <rFont val="Calibri"/>
        <family val="2"/>
        <scheme val="minor"/>
      </rPr>
      <t xml:space="preserve">
Die AGB Forst NRW inkl. Anlagen sind Bestandteil der Rahmenvereinbarung!
</t>
    </r>
  </si>
  <si>
    <t>Diese Rahmenvereinbarung wird bis auf weiteres für die oben angegebene Vertragslaufzeit abgeschlossen. Der Auftraggeber behält sich jedoch jeweils einjährige Verlängerungsoptionen vor. Unabhängig davon beträgt die Gesamtlaufzeit des Vertrages maximal 2 Jahre.</t>
  </si>
  <si>
    <r>
      <t xml:space="preserve">Maschinenanforderungen </t>
    </r>
    <r>
      <rPr>
        <u/>
        <sz val="11"/>
        <color theme="1"/>
        <rFont val="Calibri"/>
        <family val="2"/>
        <scheme val="minor"/>
      </rPr>
      <t>über AGB Forst NRW hinausgehend</t>
    </r>
    <r>
      <rPr>
        <b/>
        <u/>
        <sz val="11"/>
        <color theme="1"/>
        <rFont val="Calibri"/>
        <family val="2"/>
        <scheme val="minor"/>
      </rPr>
      <t>:</t>
    </r>
  </si>
  <si>
    <t>Vetragslaufzeit Monate</t>
  </si>
  <si>
    <r>
      <rPr>
        <b/>
        <sz val="8.5"/>
        <color theme="1"/>
        <rFont val="Calibri"/>
        <family val="2"/>
        <scheme val="minor"/>
      </rPr>
      <t>Beschreibung der Leistung</t>
    </r>
    <r>
      <rPr>
        <sz val="8.5"/>
        <color theme="1"/>
        <rFont val="Calibri"/>
        <family val="2"/>
        <scheme val="minor"/>
      </rPr>
      <t xml:space="preserve">
Als Holzbringung bzw. -rückung werden der Transport und die Polterung von aufgearbeitetem Holz aus dem Bestand hin zu einem Lkw-befahrbaren Weg bezeichnet. Das Holz ist gemäß Arbeitsauftrag getrennt los- bzw. sortenweise vollständig zu rücken und zu poltern. 
Im Rahmen dieser Rahmenvereinbarung werden die Rückung von Lang- und Kurzholzsortimenten sowie die einzelfallweise Maschinenunterstützung von weiteren Arbeitsmaßnahmen (z.B. im Bereich der Verkehrssicherung, seilunterstütztes Fällen) erfasst.
</t>
    </r>
    <r>
      <rPr>
        <b/>
        <sz val="8.5"/>
        <color theme="1"/>
        <rFont val="Calibri"/>
        <family val="2"/>
        <scheme val="minor"/>
      </rPr>
      <t xml:space="preserve">Jährliche Holzmenge
</t>
    </r>
    <r>
      <rPr>
        <sz val="8.5"/>
        <color theme="1"/>
        <rFont val="Calibri"/>
        <family val="2"/>
        <scheme val="minor"/>
      </rPr>
      <t>Die Angabe der Holzmengen erfolgt differenziert nach Garantie- und Optionsmenge. Der Auftragnehmer (AN) hat einen Anspruch auf Erfüllung der Garantiemenge. 
Die Optionsmenge ist für ungeplante Fälle gedacht (Kalamitäten, Änderungen des Holzmarktes, etc.). Sie kann im Bedarfsfall  zusätzlich zur Garantiemenge beauftragt werden. Sie wird zu gleichen Konditionen wie die garantierte Menge beauftragt, ein Nachverhandeln von Preisen und Konditionen ist nicht zulässig. Die o.a. Optionsmenge versteht sich als jährliche maximale Menge bzw. falls die Vertragslaufzeit weniger als ein Jahr beträgt, als maximale Menge innerhalb des entsprechenden Vertragszeitraumes. Sie kann im Vertragsjahr gänzlich zu einem Zeitpunkt oder auch im Vertragsjahr zeitlich gestaffelt in Teilmengen beauftragt werden. Der jeweilige Leistungsabruf des AN im Rahmen der Optionsmenge erfolgt in Textform durch den AG (z.B. per E-Mail).</t>
    </r>
    <r>
      <rPr>
        <b/>
        <sz val="8.5"/>
        <color theme="1"/>
        <rFont val="Calibri"/>
        <family val="2"/>
        <scheme val="minor"/>
      </rPr>
      <t xml:space="preserve">
Anforderung an die kurzfristige Verfügbarkeit des Unternehmens
</t>
    </r>
    <r>
      <rPr>
        <sz val="8.5"/>
        <color theme="1"/>
        <rFont val="Calibri"/>
        <family val="2"/>
        <scheme val="minor"/>
      </rPr>
      <t>Bei planbaren Maßnahmen hat das Unternehmen eine Verfügbarkeit binnen 14 Tagen sicherzustellen. Bei einzelfallweisen, unplanmäßigen Maßnahmen, wie der Abwendung von Gefahrensituationen, ist eine Verfügbarkeit binnen 24 Stunden erforderlich.</t>
    </r>
    <r>
      <rPr>
        <b/>
        <sz val="8.5"/>
        <color theme="1"/>
        <rFont val="Calibri"/>
        <family val="2"/>
        <scheme val="minor"/>
      </rPr>
      <t xml:space="preserve">
Angebotsabgabe, Abrechnung der Leistung, Preisanpassung
</t>
    </r>
    <r>
      <rPr>
        <sz val="8.5"/>
        <color theme="1"/>
        <rFont val="Calibri"/>
        <family val="2"/>
        <scheme val="minor"/>
      </rPr>
      <t xml:space="preserve">Die </t>
    </r>
    <r>
      <rPr>
        <b/>
        <sz val="8.5"/>
        <color theme="1"/>
        <rFont val="Calibri"/>
        <family val="2"/>
        <scheme val="minor"/>
      </rPr>
      <t>Abgabe eines Angebotes</t>
    </r>
    <r>
      <rPr>
        <sz val="8.5"/>
        <color theme="1"/>
        <rFont val="Calibri"/>
        <family val="2"/>
        <scheme val="minor"/>
      </rPr>
      <t xml:space="preserve"> darf </t>
    </r>
    <r>
      <rPr>
        <b/>
        <sz val="8.5"/>
        <color theme="1"/>
        <rFont val="Calibri"/>
        <family val="2"/>
        <scheme val="minor"/>
      </rPr>
      <t>ausschließlich in beiliegender Angebotstabelle</t>
    </r>
    <r>
      <rPr>
        <sz val="8.5"/>
        <color theme="1"/>
        <rFont val="Calibri"/>
        <family val="2"/>
        <scheme val="minor"/>
      </rPr>
      <t xml:space="preserve"> erfolgen. Änderungen der Tabelle bzw. abweichende Angebote führen zum Ausschluss.
Grundsätzlich erfolgt eine Abrechnung im Stücklohn auf der Kalkulationsbasis, die in der Angebotstabelle abzugeben ist. Diese Kalkulationsbasis ist eine fiktive Größe. Durch die hinterlegten Leistungsdaten wird diese Größe auf Grundpreise (€/fm o.R. bzw. €/rm m.R) umgerechnet. Diese Grundpreise werden durch die ebenfalls aus dem Angebotsblatt ersichtlichen Zu- und Abschläge den einzelnen maßnahmenspezifischen Besonderheiten angepasst.
Falls im Auftrag der Revierleitung einzelfallweise Arbeiten im Zeitlohn durchgeführt werden, erfolgt eine Abrechnung mit dem im Angebotsblatt angegebenen Stundensatz. 
Bei mehrjährigen Verträgen wird eine jährliche Preisanpassung durchgeführt (bezogen auf das Vertragsjahr). Diese erfolgt durch Anpassung der Kalkulationsbasis über die Änderungsrate des Verbraucherpreisindex für Deutschland (Abteilung 12 „Andere Waren- und Dienstleistungen“ (Veränderungsrate zum Vorjahresmonat in %) des statistischen Bundesamtes (www.destatis.de)). </t>
    </r>
    <r>
      <rPr>
        <b/>
        <sz val="8.5"/>
        <color theme="1"/>
        <rFont val="Calibri"/>
        <family val="2"/>
        <scheme val="minor"/>
      </rPr>
      <t xml:space="preserve">
Kündigung
</t>
    </r>
    <r>
      <rPr>
        <sz val="8.5"/>
        <color theme="1"/>
        <rFont val="Calibri"/>
        <family val="2"/>
        <scheme val="minor"/>
      </rPr>
      <t>Eine Kündigung aus einem wichtigen Grund gemäß Abschnitt 7 der AGB Forst NRW ist möglich.</t>
    </r>
    <r>
      <rPr>
        <b/>
        <sz val="8.5"/>
        <color theme="1"/>
        <rFont val="Calibri"/>
        <family val="2"/>
        <scheme val="minor"/>
      </rPr>
      <t xml:space="preserve">
Die AGB Forst NRW inkl. Anlagen sind Bestandteil der Rahmenvereinbarung!
</t>
    </r>
  </si>
  <si>
    <t>Vertragslaufzeit Monate</t>
  </si>
  <si>
    <r>
      <rPr>
        <b/>
        <sz val="8.5"/>
        <color theme="1"/>
        <rFont val="Calibri"/>
        <family val="2"/>
        <scheme val="minor"/>
      </rPr>
      <t>Jährliche Menge</t>
    </r>
    <r>
      <rPr>
        <sz val="8.5"/>
        <color theme="1"/>
        <rFont val="Calibri"/>
        <family val="2"/>
        <scheme val="minor"/>
      </rPr>
      <t xml:space="preserve">
Die Angabe der Mengen erfolgt differenziert nach Garantie- und Optionsmenge. Der Auftragnehmer (AN) hat einen Anspruch auf Erfüllung der Garantiemenge. 
Die Optionsmenge ist für ungeplante Fälle gedacht (Kalamitäten, Witterungsextreme, etc.). Sie kann im Bedarfsfall  zusätzlich zur Garantiemenge beauftragt werden. Sie wird zu gleichen Konditionen wie die garantierte Menge beauftragt, ein Nachverhandeln von Preisen und Konditionen ist nicht zulässig. Die o.a. Optionsmenge versteht sich als jährliche maximale Menge bzw. falls die Vertragslaufzeit weniger als ein Jahr beträgt, als maximale Menge innerhalb des entsprechenden Vertragszeitraumes. Sie kann im Vertragsjahr gänzlich zu einem Zeitpunkt oder auch im Vertragsjahr zeitlich gestaffelt in Teilmengen beauftragt werden. Der jeweilige Leistungsabruf des AN im Rahmen der Optionsmenge erfolgt in Textform durch den AG (z.B. per E-Mail).
</t>
    </r>
    <r>
      <rPr>
        <b/>
        <sz val="8.5"/>
        <color theme="1"/>
        <rFont val="Calibri"/>
        <family val="2"/>
        <scheme val="minor"/>
      </rPr>
      <t>Anforderung an die kurzfristige Verfügbarkeit des Unternehmens</t>
    </r>
    <r>
      <rPr>
        <sz val="8.5"/>
        <color theme="1"/>
        <rFont val="Calibri"/>
        <family val="2"/>
        <scheme val="minor"/>
      </rPr>
      <t xml:space="preserve">
Bei planbaren Maßnahmen hat das Unternehmen eine Verfügbarkeit binnen 14 Tagen sicherzustellen. Bei einzelfallweisen, unplanmäßigen Maßnahmen, wie der Abwendung von Gefahrensituationen, ist eine Verfügbarkeit binnen 24 Stunden erforderlich.
</t>
    </r>
    <r>
      <rPr>
        <b/>
        <sz val="8.5"/>
        <color theme="1"/>
        <rFont val="Calibri"/>
        <family val="2"/>
        <scheme val="minor"/>
      </rPr>
      <t xml:space="preserve">
Angebotsabgabe, Abrechnung der Leistung, Preisanpassung</t>
    </r>
    <r>
      <rPr>
        <sz val="8.5"/>
        <color theme="1"/>
        <rFont val="Calibri"/>
        <family val="2"/>
        <scheme val="minor"/>
      </rPr>
      <t xml:space="preserve">
Die</t>
    </r>
    <r>
      <rPr>
        <b/>
        <sz val="8.5"/>
        <color theme="1"/>
        <rFont val="Calibri"/>
        <family val="2"/>
        <scheme val="minor"/>
      </rPr>
      <t xml:space="preserve"> Abgabe eines Angebotes</t>
    </r>
    <r>
      <rPr>
        <sz val="8.5"/>
        <color theme="1"/>
        <rFont val="Calibri"/>
        <family val="2"/>
        <scheme val="minor"/>
      </rPr>
      <t xml:space="preserve"> darf </t>
    </r>
    <r>
      <rPr>
        <b/>
        <sz val="8.5"/>
        <color theme="1"/>
        <rFont val="Calibri"/>
        <family val="2"/>
        <scheme val="minor"/>
      </rPr>
      <t>ausschließlich in beiliegender Angebotstabelle</t>
    </r>
    <r>
      <rPr>
        <sz val="8.5"/>
        <color theme="1"/>
        <rFont val="Calibri"/>
        <family val="2"/>
        <scheme val="minor"/>
      </rPr>
      <t xml:space="preserve"> erfolgen. Änderungen der Tabelle bzw. abweichende Angebote führen zum Ausschluss.
Grundsätzlich erfolgt eine Abrechnung im Stücklohn auf Basis des abgegebenen Angebotes.
Falls im Auftrag der Revierleitung einzelfallweise Arbeiten im Zeitlohn durchgeführt werden, erfolgt eine Abrechnung mit dem im Angebotsblatt abzugebenden Stundensatz. 
Bei mehrjährigen Verträgen wird eine jährliche Preisanpassung durchgeführt (bezogen auf das Vertragsjahr). Diese erfolgt durch Anpassung der Kalkulationsbasis über die Änderungsrate des Verbraucherpreisindex für Deutschland (Abteilung 12 „Andere Waren- und Dienstleistungen“ (Veränderungsrate zum Vorjahresmonat in %) des statistischen Bundesamtes (www.destatis.de)). 
</t>
    </r>
    <r>
      <rPr>
        <b/>
        <sz val="8.5"/>
        <color theme="1"/>
        <rFont val="Calibri"/>
        <family val="2"/>
        <scheme val="minor"/>
      </rPr>
      <t>Kündigung</t>
    </r>
    <r>
      <rPr>
        <sz val="8.5"/>
        <color theme="1"/>
        <rFont val="Calibri"/>
        <family val="2"/>
        <scheme val="minor"/>
      </rPr>
      <t xml:space="preserve">
Eine Kündigung aus einem wichtigen Grund gemäß Abschnitt 7 der AGB Forst NRW ist möglich.
</t>
    </r>
    <r>
      <rPr>
        <b/>
        <sz val="8.5"/>
        <color theme="1"/>
        <rFont val="Calibri"/>
        <family val="2"/>
        <scheme val="minor"/>
      </rPr>
      <t>Die AGB Forst NRW inkl. Anlagen sind Bestandteil der Rahmenvereinbarung!</t>
    </r>
    <r>
      <rPr>
        <sz val="8.5"/>
        <color theme="1"/>
        <rFont val="Calibri"/>
        <family val="2"/>
        <scheme val="minor"/>
      </rPr>
      <t xml:space="preserve">
</t>
    </r>
  </si>
  <si>
    <t>Beschreibung der Leistung; Revier- und Arbeitsverhältnisse</t>
  </si>
  <si>
    <r>
      <rPr>
        <b/>
        <sz val="10"/>
        <rFont val="Calibri"/>
        <family val="2"/>
        <scheme val="minor"/>
      </rPr>
      <t>Kartenmaterial</t>
    </r>
    <r>
      <rPr>
        <sz val="10"/>
        <rFont val="Calibri"/>
        <family val="2"/>
        <scheme val="minor"/>
      </rPr>
      <t xml:space="preserve"> mit Informationen über den o.a. Forstbetriebsbezirk kann über das Portal waldinfo.nrw (</t>
    </r>
    <r>
      <rPr>
        <u/>
        <sz val="11"/>
        <color theme="10"/>
        <rFont val="Calibri"/>
        <family val="2"/>
        <scheme val="minor"/>
      </rPr>
      <t>https://www.waldinfo.nrw.de/waldinfo.html</t>
    </r>
    <r>
      <rPr>
        <sz val="10"/>
        <rFont val="Calibri"/>
        <family val="2"/>
        <scheme val="minor"/>
      </rPr>
      <t>) abgerufen werden. Hinweis: Informationen zu Forstamts- und Reviergrenzen lassen sich unter dem Reiter "Kataster und Verwaltung" einblenden.</t>
    </r>
  </si>
  <si>
    <r>
      <rPr>
        <b/>
        <sz val="11"/>
        <color theme="1"/>
        <rFont val="Calibri"/>
        <family val="2"/>
        <scheme val="minor"/>
      </rPr>
      <t>Ortsbeschreibung</t>
    </r>
    <r>
      <rPr>
        <sz val="11"/>
        <color theme="1"/>
        <rFont val="Calibri"/>
        <family val="2"/>
        <scheme val="minor"/>
      </rPr>
      <t xml:space="preserve">
</t>
    </r>
    <r>
      <rPr>
        <sz val="8"/>
        <color theme="1"/>
        <rFont val="Calibri"/>
        <family val="2"/>
        <scheme val="minor"/>
      </rPr>
      <t>(detaillierte Beschreibung, die in Verbindung mit der beigefügten Karte das selbstständige Auffinden des Waldortes ermöglicht)
allgemeines Kartenmaterial kann auch über waldinfo.nrw (https://www.waldinfo.nrw.de/waldinfo.html) abgerufen werden. Hinweis: Informationen zu Forstamts- und Reviergrenzen lassen sich unter dem Reiter "Kataster und Verwaltung" einblenden.</t>
    </r>
  </si>
  <si>
    <r>
      <t xml:space="preserve">Durchschnittswert je fm:
</t>
    </r>
    <r>
      <rPr>
        <sz val="8"/>
        <rFont val="Calibri"/>
        <family val="2"/>
        <scheme val="minor"/>
      </rPr>
      <t>gerundet</t>
    </r>
  </si>
  <si>
    <r>
      <rPr>
        <u/>
        <sz val="10"/>
        <rFont val="Arial"/>
        <family val="2"/>
      </rPr>
      <t>Hinweis:</t>
    </r>
    <r>
      <rPr>
        <sz val="10"/>
        <rFont val="Arial"/>
        <family val="2"/>
      </rPr>
      <t xml:space="preserve">
</t>
    </r>
    <r>
      <rPr>
        <sz val="9"/>
        <rFont val="Arial"/>
        <family val="2"/>
      </rPr>
      <t>Grundlage für die Herleitung des Stückvolumens des durchschnittlichen Entnahmebaums ist im Regelfall das qualifizierte Harvestermaß.</t>
    </r>
    <r>
      <rPr>
        <sz val="10"/>
        <rFont val="Arial"/>
        <family val="2"/>
      </rPr>
      <t xml:space="preserve">
</t>
    </r>
    <r>
      <rPr>
        <sz val="9"/>
        <rFont val="Arial"/>
        <family val="2"/>
      </rPr>
      <t>Das Formular zeigt die berechneten Werte auf zwei Dezimalstellen gerundet an und rechnet gerundet weiter.
Das Formular entbindet den Unternehmer nicht von der eigenständigen Herleitung einer Abrechnung sowie der Anfertigung einer Rechnung.</t>
    </r>
  </si>
  <si>
    <r>
      <rPr>
        <b/>
        <u/>
        <sz val="16"/>
        <color theme="1"/>
        <rFont val="Calibri"/>
        <family val="2"/>
        <scheme val="minor"/>
      </rPr>
      <t>Rahmenvereinbarung</t>
    </r>
    <r>
      <rPr>
        <b/>
        <u/>
        <sz val="18"/>
        <color theme="1"/>
        <rFont val="Calibri"/>
        <family val="2"/>
        <scheme val="minor"/>
      </rPr>
      <t xml:space="preserve">
</t>
    </r>
    <r>
      <rPr>
        <sz val="11"/>
        <color theme="1"/>
        <rFont val="Calibri"/>
        <family val="2"/>
        <scheme val="minor"/>
      </rPr>
      <t>→ für sukzessiv abzurufende, zum Zeitpunkt der Vergabe nicht abschließend beschreibbare Maßnahmen</t>
    </r>
  </si>
  <si>
    <t>Populus alba</t>
  </si>
  <si>
    <t>Populus nigra</t>
  </si>
  <si>
    <t xml:space="preserve">Populus tremula </t>
  </si>
  <si>
    <r>
      <rPr>
        <b/>
        <u/>
        <sz val="16"/>
        <color theme="1"/>
        <rFont val="Calibri"/>
        <family val="2"/>
        <scheme val="minor"/>
      </rPr>
      <t>Erläuterung-Leistungsbeschreibung Bestandesbegründung: Lieferung von Forstpflanzen einschließlich Pflanzung</t>
    </r>
    <r>
      <rPr>
        <sz val="11"/>
        <color theme="1"/>
        <rFont val="Calibri"/>
        <family val="2"/>
        <scheme val="minor"/>
      </rPr>
      <t xml:space="preserve">
Als Bestandesbegründung wird im Rahmen dieser Leistungsbeschreibung das künstliche Verjüngen von Waldbeständen verstanden. Darunter fallen nicht nur flächige Verfahren, wie das Aufforsten von Kahlflächen, sondern auch kleinflächige Vorgehensweisen, wie das Komplettieren von Naturverjüngung oder teilflächige Voranbauten. 
Im Rahmen dieser Leistungsbeschreibung werden die Anlieferung der Forstpflanzen und deren Pflanzung als getrennte Prozesse betrachtet, für die jeweils ein Angebotspreis anzugeben ist. Die Angabe eines „Komplettpreises“, aus dem die reinen Pflanzen- bzw. Pflanzungskosten nicht hervorgehen, ist nicht zulässig und führt zum Ausschluss aus dem Vergabeverfahren. 
</t>
    </r>
    <r>
      <rPr>
        <b/>
        <u/>
        <sz val="14"/>
        <color theme="1"/>
        <rFont val="Calibri"/>
        <family val="2"/>
        <scheme val="minor"/>
      </rPr>
      <t>Qualitätsanforderungen</t>
    </r>
    <r>
      <rPr>
        <sz val="11"/>
        <color theme="1"/>
        <rFont val="Calibri"/>
        <family val="2"/>
        <scheme val="minor"/>
      </rPr>
      <t xml:space="preserve">
</t>
    </r>
    <r>
      <rPr>
        <b/>
        <u/>
        <sz val="11"/>
        <color theme="1"/>
        <rFont val="Calibri"/>
        <family val="2"/>
        <scheme val="minor"/>
      </rPr>
      <t>Pflanzen</t>
    </r>
    <r>
      <rPr>
        <sz val="11"/>
        <color theme="1"/>
        <rFont val="Calibri"/>
        <family val="2"/>
        <scheme val="minor"/>
      </rPr>
      <t xml:space="preserve">
Die im Leistungsverzeichnis gestellten Anforderungen an Herkunft, Alter, Sortiment etc. sind strikt einzuhalten. Alternativangebote, die von diesen Anforderungen abweichen, sind, falls überhaupt, nur auf dem dafür vorgesehenen Formular zulässig (siehe unten, Punkt Alternativangebote).
Darüber hinaus gelten folgende weitere Anforderungen:
- Frische und Vitalität, keine Schäden oder Krankheitssymptome 
- Artspezifische Wipfelschäftigkeit; waagerechte dem Leittrieb deutlich untergeordnete Seitentriebe
- Wurzelhalsdurchmesser &gt; 1,5 % (bei wurzelnackten Pflanzen) bzw. &gt; 1 % (bei Containerpflanzen) der Höhe 
- Art- und größenspezifisches sowie ausgewogenes Wurzel-/Sprossverhältnis (1/3 bis 1/5) 
- Feinwurzelreiche, dreidimensionale Wurzel
- Formschnitt nur bei Pflanzgut mit Rückstellproben-Zertifizierung zulässig (betrifft i.d.R. Buche und Eiche)
Saat- und Pflanzgut aus pflanzenschutzmittelarmer Produktion sowie solches aus FSC-zertifizierten Betrieben wird, soweit wirtschaftlich vertretbar, bevorzugt. In diesen Fällen sind dem Angebot entsprechende Nachweise beizufügen. 
Bei der Anlieferung der Pflanzen erfolgt eine Qualitätskontrolle. Sollte sich dabei herausstellen, dass die Pflanzen nicht den geforderten Qualitätskriterien entsprechen, wird die Pflanzenlieferung nicht abgenommen. 
</t>
    </r>
    <r>
      <rPr>
        <b/>
        <u/>
        <sz val="11"/>
        <color theme="1"/>
        <rFont val="Calibri"/>
        <family val="2"/>
        <scheme val="minor"/>
      </rPr>
      <t>Pflanzung</t>
    </r>
    <r>
      <rPr>
        <sz val="11"/>
        <color theme="1"/>
        <rFont val="Calibri"/>
        <family val="2"/>
        <scheme val="minor"/>
      </rPr>
      <t xml:space="preserve">
Der Pflanzvorgang selbst ist äußerst entscheidend für den Anwuchserfolg und grundlegend für die langfristige Wurzelentwicklung der Pflanzen. Deshalb werden an die Qualität der Pflanzung besonders hohe Anforderungen gestellt. 
Falls erforderlich, ist ein fachgerechter Einschlag anzulegen. Der Transport der Pflanzen auf der Fläche erfolgt äußerst wurzelschonend. Durch die Verwendung von entsprechenden Tragetaschen und Folien wird ein Austrocknen der Wurzeln durch Wind und Sonne unterbunden. Von den Unternehmen ist die entsprechende Ausrüstung vorzuhalten. 
Der Pflanzvorgang selbst erfolgt nach den Vorgaben (Arbeitsauftrag) der Revierleitung. Ggf. beinhalten diese Vorgaben einen fachgerechten einzelpflanzenweisen Wurzelschnitt, bei dem überlange Feinwurzeln eingekürzt werden. Grundsätzlich wird auf ein hohes Maß an Wurzelschonung geachtet. Ein Verdrehen oder Knicken der Wurzel im Rahmen der Pflanzung ist nicht zulässig. Bei maschinellen Pflanzverfahren sei auf das Vorhalten entsprechender technischer Ausrüstung verwiesen; bei der Pflanzung mittels Erdbohrer sind vom Unternehmen Bohrer mit ausreichend großen Durchmessern vorzuhalten. Es erfolgen intensive Kontrollen auf der Fläche. Bei der Feststellung von Mängeln sind diese vom Unternehmen unverzüglich nachzubessern. 
Das liefernde Unternehmen muss eine Anwuchsgarantie geben. Nach einer Vegetationsperiode, in der keine für den Anwuchserfolg negativen Witterungsextreme aufgetreten sind, müssen mindestens 80 % der Pflanzen angewachsen sein.
</t>
    </r>
    <r>
      <rPr>
        <b/>
        <u/>
        <sz val="14"/>
        <color theme="1"/>
        <rFont val="Calibri"/>
        <family val="2"/>
        <scheme val="minor"/>
      </rPr>
      <t xml:space="preserve">
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Alternativangebote</t>
    </r>
    <r>
      <rPr>
        <sz val="11"/>
        <color theme="1"/>
        <rFont val="Calibri"/>
        <family val="2"/>
        <scheme val="minor"/>
      </rPr>
      <t xml:space="preserve">
In diesem Feld wird angegeben, ob Unternehmen Pflanzen bzw. Pflanzverfahren anbieten dürfen, die von den im Leistungsverzeichnis gemachten Angaben abweichen. Folgende Auswahlmöglichkeiten stehen zur Verfügung: zulässig, nicht zulässig. 
Sofern die Eingabe „zulässig“ erfolgt, wird automatisiert ein neues Tabellenblatt generiert, in welches wesentliche Informationen aus dem Leistungsverzeichnis übernommen werden, z.B. die Baumart. Nicht wesentlich leistungsbestimmende Parameter, wie das Pflanzensortiment oder die Pflanzenhöhe, können vom Unternehmen abweichend zum Leistungsverzeichnis angegeben und diese entsprechenden Alternativangebote dann mit einem Angebotspreis versehen werden.
Falls diese Alternativangebote gegenüber der eigentlich geforderten Leistung keinen fachlichen Nachteil und einen wesentlichen wirtschaftlichen Vorteil bieten, können sie den Zuschlag erhalten. 
Erfolgt die Eingabe „nicht zulässig“, wird keine Möglichkeit eröffnet auf vom Leistungsverzeichnis abweichende Leistungen zu bieten.  
</t>
    </r>
    <r>
      <rPr>
        <b/>
        <u/>
        <sz val="11"/>
        <color theme="1"/>
        <rFont val="Calibri"/>
        <family val="2"/>
        <scheme val="minor"/>
      </rPr>
      <t>Pflanzen</t>
    </r>
    <r>
      <rPr>
        <sz val="11"/>
        <color theme="1"/>
        <rFont val="Calibri"/>
        <family val="2"/>
        <scheme val="minor"/>
      </rPr>
      <t xml:space="preserve">
</t>
    </r>
    <r>
      <rPr>
        <b/>
        <sz val="11"/>
        <color theme="1"/>
        <rFont val="Calibri"/>
        <family val="2"/>
        <scheme val="minor"/>
      </rPr>
      <t>Baumart</t>
    </r>
    <r>
      <rPr>
        <sz val="11"/>
        <color theme="1"/>
        <rFont val="Calibri"/>
        <family val="2"/>
        <scheme val="minor"/>
      </rPr>
      <t xml:space="preserve">
Je Maßnahme können bis zu neun Baumarten angegeben werden. 
</t>
    </r>
    <r>
      <rPr>
        <b/>
        <sz val="11"/>
        <color theme="1"/>
        <rFont val="Calibri"/>
        <family val="2"/>
        <scheme val="minor"/>
      </rPr>
      <t>Anzahl</t>
    </r>
    <r>
      <rPr>
        <sz val="11"/>
        <color theme="1"/>
        <rFont val="Calibri"/>
        <family val="2"/>
        <scheme val="minor"/>
      </rPr>
      <t xml:space="preserve">
Je Baumart wird die benötigte Pflanzenzahl angegeben. 
</t>
    </r>
    <r>
      <rPr>
        <b/>
        <sz val="11"/>
        <color theme="1"/>
        <rFont val="Calibri"/>
        <family val="2"/>
        <scheme val="minor"/>
      </rPr>
      <t>Herkunft</t>
    </r>
    <r>
      <rPr>
        <sz val="11"/>
        <color theme="1"/>
        <rFont val="Calibri"/>
        <family val="2"/>
        <scheme val="minor"/>
      </rPr>
      <t xml:space="preserve">
Je Baumart wird die benötigte Herkunftsnummer (ggf. eine Sonderherkunft) angegeben. 
</t>
    </r>
    <r>
      <rPr>
        <b/>
        <sz val="11"/>
        <color theme="1"/>
        <rFont val="Calibri"/>
        <family val="2"/>
        <scheme val="minor"/>
      </rPr>
      <t>Alter/Sortiment</t>
    </r>
    <r>
      <rPr>
        <sz val="11"/>
        <color theme="1"/>
        <rFont val="Calibri"/>
        <family val="2"/>
        <scheme val="minor"/>
      </rPr>
      <t xml:space="preserve">
Je Baumart wird das benötigte Alter angegeben. Die Angabe erfolgt dabei in der üblichen Nomenklatur, z. B. 1+1.
</t>
    </r>
    <r>
      <rPr>
        <b/>
        <sz val="11"/>
        <color theme="1"/>
        <rFont val="Calibri"/>
        <family val="2"/>
        <scheme val="minor"/>
      </rPr>
      <t xml:space="preserve">Höhe </t>
    </r>
    <r>
      <rPr>
        <sz val="11"/>
        <color theme="1"/>
        <rFont val="Calibri"/>
        <family val="2"/>
        <scheme val="minor"/>
      </rPr>
      <t xml:space="preserve">
Je Baumart wird die benötigte Größe angegeben. 
</t>
    </r>
    <r>
      <rPr>
        <b/>
        <sz val="11"/>
        <color theme="1"/>
        <rFont val="Calibri"/>
        <family val="2"/>
        <scheme val="minor"/>
      </rPr>
      <t>Art der Vollpflanzen</t>
    </r>
    <r>
      <rPr>
        <sz val="11"/>
        <color theme="1"/>
        <rFont val="Calibri"/>
        <family val="2"/>
        <scheme val="minor"/>
      </rPr>
      <t xml:space="preserve">
Je Baumart wird angegeben, ob eine Containerpflanze oder eine wurzelnackte Pflanze geliefert werden soll bzw. ob beide Varianten möglich sind.
</t>
    </r>
    <r>
      <rPr>
        <b/>
        <sz val="11"/>
        <color theme="1"/>
        <rFont val="Calibri"/>
        <family val="2"/>
        <scheme val="minor"/>
      </rPr>
      <t>Zertifizierung</t>
    </r>
    <r>
      <rPr>
        <sz val="11"/>
        <color theme="1"/>
        <rFont val="Calibri"/>
        <family val="2"/>
        <scheme val="minor"/>
      </rPr>
      <t xml:space="preserve">
Je Baumart wird angegeben, über welche Zertifizierungen (ZüF und/oder FfV) die Pflanzen verfügen sollen bzw. ob es sich ergänzend um eine DKV-Sonderherkunft handeln soll. In der Leistungsbeschreibung ist die Forderung der Zertifizierung obligatorisch.
</t>
    </r>
    <r>
      <rPr>
        <b/>
        <u/>
        <sz val="11"/>
        <color theme="1"/>
        <rFont val="Calibri"/>
        <family val="2"/>
        <scheme val="minor"/>
      </rPr>
      <t>Pflanzung</t>
    </r>
    <r>
      <rPr>
        <sz val="11"/>
        <color theme="1"/>
        <rFont val="Calibri"/>
        <family val="2"/>
        <scheme val="minor"/>
      </rPr>
      <t xml:space="preserve">
</t>
    </r>
    <r>
      <rPr>
        <b/>
        <sz val="11"/>
        <color theme="1"/>
        <rFont val="Calibri"/>
        <family val="2"/>
        <scheme val="minor"/>
      </rPr>
      <t>Pflanzverfahren</t>
    </r>
    <r>
      <rPr>
        <sz val="11"/>
        <color theme="1"/>
        <rFont val="Calibri"/>
        <family val="2"/>
        <scheme val="minor"/>
      </rPr>
      <t xml:space="preserve">
Je Maßnahme wird ein Pflanzverfahren vorgeschrieben. Die Ausführenden müssen dieses Pflanzverfahren gemäß der guten fachlichen Praxis beherrschen und mit den erforderlichen Pflanzwerkzeugen ausgestattet sein. 
</t>
    </r>
    <r>
      <rPr>
        <b/>
        <sz val="11"/>
        <color theme="1"/>
        <rFont val="Calibri"/>
        <family val="2"/>
        <scheme val="minor"/>
      </rPr>
      <t>Pflanzverband</t>
    </r>
    <r>
      <rPr>
        <sz val="11"/>
        <color theme="1"/>
        <rFont val="Calibri"/>
        <family val="2"/>
        <scheme val="minor"/>
      </rPr>
      <t xml:space="preserve">
Je Pflanze wird ein Pflanzverband angegeben. Die Angabe erfolgt dabei in der üblichen Nomenklatur, z.B. 2x1. 
</t>
    </r>
    <r>
      <rPr>
        <b/>
        <sz val="11"/>
        <color theme="1"/>
        <rFont val="Calibri"/>
        <family val="2"/>
        <scheme val="minor"/>
      </rPr>
      <t>Mischungsform</t>
    </r>
    <r>
      <rPr>
        <sz val="11"/>
        <color theme="1"/>
        <rFont val="Calibri"/>
        <family val="2"/>
        <scheme val="minor"/>
      </rPr>
      <t xml:space="preserve">
Falls mehrere Baumarten auf einer Fläche eingebracht werden, wird für alle Baumarten, mit Ausnahme der Hauptbaumart, die Mischungsform angegeben:
- </t>
    </r>
    <r>
      <rPr>
        <u/>
        <sz val="11"/>
        <color theme="1"/>
        <rFont val="Calibri"/>
        <family val="2"/>
        <scheme val="minor"/>
      </rPr>
      <t>Einzeln:</t>
    </r>
    <r>
      <rPr>
        <sz val="11"/>
        <color theme="1"/>
        <rFont val="Calibri"/>
        <family val="2"/>
        <scheme val="minor"/>
      </rPr>
      <t xml:space="preserve"> vereinzeltes Einbringen einer Mischbaumart, z. B. jede fünfte Pflanze
- </t>
    </r>
    <r>
      <rPr>
        <u/>
        <sz val="11"/>
        <color theme="1"/>
        <rFont val="Calibri"/>
        <family val="2"/>
        <scheme val="minor"/>
      </rPr>
      <t>Truppweise:</t>
    </r>
    <r>
      <rPr>
        <sz val="11"/>
        <color theme="1"/>
        <rFont val="Calibri"/>
        <family val="2"/>
        <scheme val="minor"/>
      </rPr>
      <t xml:space="preserve"> die Mischbaumart wird in Trupps bis 15 m Durchmesser eingebracht
- </t>
    </r>
    <r>
      <rPr>
        <u/>
        <sz val="11"/>
        <color theme="1"/>
        <rFont val="Calibri"/>
        <family val="2"/>
        <scheme val="minor"/>
      </rPr>
      <t>Gruppenweise:</t>
    </r>
    <r>
      <rPr>
        <sz val="11"/>
        <color theme="1"/>
        <rFont val="Calibri"/>
        <family val="2"/>
        <scheme val="minor"/>
      </rPr>
      <t xml:space="preserve"> die Mischbaumart wird in Gruppen von 15 m bis 30 m Durchmesser eingebracht
- </t>
    </r>
    <r>
      <rPr>
        <u/>
        <sz val="11"/>
        <color theme="1"/>
        <rFont val="Calibri"/>
        <family val="2"/>
        <scheme val="minor"/>
      </rPr>
      <t>Horstweise:</t>
    </r>
    <r>
      <rPr>
        <sz val="11"/>
        <color theme="1"/>
        <rFont val="Calibri"/>
        <family val="2"/>
        <scheme val="minor"/>
      </rPr>
      <t xml:space="preserve"> die Mischbaumart wird in Horsten von 30 m bis 60 m Durchmesser eingebracht
- </t>
    </r>
    <r>
      <rPr>
        <u/>
        <sz val="11"/>
        <color theme="1"/>
        <rFont val="Calibri"/>
        <family val="2"/>
        <scheme val="minor"/>
      </rPr>
      <t>Flächenweise:</t>
    </r>
    <r>
      <rPr>
        <sz val="11"/>
        <color theme="1"/>
        <rFont val="Calibri"/>
        <family val="2"/>
        <scheme val="minor"/>
      </rPr>
      <t xml:space="preserve"> die Mischbaumart wird großflächig eingebracht (über horstweise hinausgehend)
- </t>
    </r>
    <r>
      <rPr>
        <u/>
        <sz val="11"/>
        <color theme="1"/>
        <rFont val="Calibri"/>
        <family val="2"/>
        <scheme val="minor"/>
      </rPr>
      <t>Reihenweise:</t>
    </r>
    <r>
      <rPr>
        <sz val="11"/>
        <color theme="1"/>
        <rFont val="Calibri"/>
        <family val="2"/>
        <scheme val="minor"/>
      </rPr>
      <t xml:space="preserve"> die Mischbaumart wird reihenweise einbracht
- </t>
    </r>
    <r>
      <rPr>
        <u/>
        <sz val="11"/>
        <color theme="1"/>
        <rFont val="Calibri"/>
        <family val="2"/>
        <scheme val="minor"/>
      </rPr>
      <t>Streifenweise:</t>
    </r>
    <r>
      <rPr>
        <sz val="11"/>
        <color theme="1"/>
        <rFont val="Calibri"/>
        <family val="2"/>
        <scheme val="minor"/>
      </rPr>
      <t xml:space="preserve"> die Mischbaumart wird in mehreren Reihen nebeneinander (bis 30 m Breite) eingebracht
Der logistische Mehr- oder Minderaufwand der verschiedenen Mischungsformen ist vom Unternehmen zu berücksichtigen und einzupreisen.
</t>
    </r>
    <r>
      <rPr>
        <b/>
        <sz val="11"/>
        <color theme="1"/>
        <rFont val="Calibri"/>
        <family val="2"/>
        <scheme val="minor"/>
      </rPr>
      <t xml:space="preserve">Sonstiges </t>
    </r>
    <r>
      <rPr>
        <sz val="11"/>
        <color theme="1"/>
        <rFont val="Calibri"/>
        <family val="2"/>
        <scheme val="minor"/>
      </rPr>
      <t xml:space="preserve">
Unter diesem Punkt werden alle weiteren maßgeblich leistungsbeeinflussenden Angaben für die Maßnahme gemacht, für die kein Standardeingabefeld vorgesehen ist, z.B. die Beschreibung der Fläche im Hinblick auf die Hangneigung oder besondere Erschwernisse; lediglich kleinflächiges Einbringen von Baumarten, wie Komplettieren von Naturverjüngung oder kleinflächige Voranbauten. 
</t>
    </r>
    <r>
      <rPr>
        <b/>
        <u/>
        <sz val="14"/>
        <color theme="1"/>
        <rFont val="Calibri"/>
        <family val="2"/>
        <scheme val="minor"/>
      </rPr>
      <t xml:space="preserve">
Angebotsabgabe und Zuschlagskriterien</t>
    </r>
    <r>
      <rPr>
        <sz val="11"/>
        <color theme="1"/>
        <rFont val="Calibri"/>
        <family val="2"/>
        <scheme val="minor"/>
      </rPr>
      <t xml:space="preserve">
Je Maßnahme ist je Baumart ein Angebotspreis für die eigentliche Pflanze als auch für Pflanzung abzugeben (siehe oben).
Zuschlagsrelevant ist der Gesamtangebotspreis (Gesamtumfang) je Los. Es ist jedoch immer zu berücksichtigen, dass ein finanzieller Vorteil keine schlechte Pflanzenqualität ausgleichen kann. D.h. die günstigste Anbieterin/der günstigste Anbieter erhält nur den Zuschlag, wenn ihr/sein Angebot den Qualitätsanforderungen entspricht. </t>
    </r>
    <r>
      <rPr>
        <b/>
        <sz val="11"/>
        <color theme="1"/>
        <rFont val="Calibri"/>
        <family val="2"/>
        <scheme val="minor"/>
      </rPr>
      <t>Sollte sich aus dem Angebotspreis für den Pflanzvorgang ergeben, dass es den Arbeitskräften, nach Einschätzung der erbringbaren Leistung, nicht möglich ist den gesetzlichen Mindestlohn zu erreichen, ist das Angebot auszuschließen (Tariftreue- und Vergabegesetz NRW, Mindestlohngesetz).</t>
    </r>
    <r>
      <rPr>
        <sz val="11"/>
        <color theme="1"/>
        <rFont val="Calibri"/>
        <family val="2"/>
        <scheme val="minor"/>
      </rPr>
      <t xml:space="preserve"> 
Wird Pflanzgut aus FSC-zertifizierten Betrieben oder solches aus pflanzenschutzmittelarmer Produktion angeboten, wird dieses bevorzugt eingekauft, sofern der Pflanzenpreis des entsprechenden Angebots den Pflanzenpreis des nächst günstigeren Angebots um maximal 10 % übersteigt. 
</t>
    </r>
    <r>
      <rPr>
        <b/>
        <u/>
        <sz val="11"/>
        <color theme="1"/>
        <rFont val="Calibri"/>
        <family val="2"/>
        <scheme val="minor"/>
      </rPr>
      <t>Stundensätze/Kostensätze</t>
    </r>
    <r>
      <rPr>
        <sz val="11"/>
        <color theme="1"/>
        <rFont val="Calibri"/>
        <family val="2"/>
        <scheme val="minor"/>
      </rPr>
      <t xml:space="preserve">
Zusätzlich zu den oben beschriebenen Angebotspreisen können für einzelne Arbeiten Stundensätze bzw. Kostensätze angegeben werden. Stundensätze verstehen sich dabei inklusive Werkzeug/Maschinen.
Sollten im Rahmen der ausgeschriebenen Maßnahme weitere unplanmäßige Arbeiten anfallen, die nicht mit dem oben angesprochenen Angebotspreis abgerechnet werden können, werden diese Arbeiten mit den angebotenen Sätzen abgerechnet.
Die anzugebenden Werte sind nicht zuschlagsrelevant.
</t>
    </r>
    <r>
      <rPr>
        <b/>
        <sz val="11"/>
        <color rgb="FFFF0000"/>
        <rFont val="Calibri"/>
        <family val="2"/>
        <scheme val="minor"/>
      </rPr>
      <t xml:space="preserve">
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r>
      <rPr>
        <b/>
        <sz val="11"/>
        <color theme="1"/>
        <rFont val="Calibri"/>
        <family val="2"/>
        <scheme val="minor"/>
      </rPr>
      <t>Die AGB Forst NRW inkl. Anlagen sind Bestandteil der Leistungsbeschreibung!</t>
    </r>
    <r>
      <rPr>
        <sz val="11"/>
        <color theme="1"/>
        <rFont val="Calibri"/>
        <family val="2"/>
        <scheme val="minor"/>
      </rPr>
      <t xml:space="preserve">
</t>
    </r>
  </si>
  <si>
    <t>FfV o. ZüF
+DKV</t>
  </si>
  <si>
    <t>Version 16.03.2023</t>
  </si>
  <si>
    <r>
      <t xml:space="preserve">Zertifi-zierung
</t>
    </r>
    <r>
      <rPr>
        <sz val="9"/>
        <rFont val="Calibri"/>
        <family val="2"/>
        <scheme val="minor"/>
      </rPr>
      <t>(obliga-
torisch FfV/ZüF ggf. ergänzt um DKV)</t>
    </r>
  </si>
  <si>
    <r>
      <rPr>
        <sz val="11"/>
        <rFont val="Calibri"/>
        <family val="2"/>
        <scheme val="minor"/>
      </rPr>
      <t>Zertifi-zierung</t>
    </r>
    <r>
      <rPr>
        <b/>
        <sz val="11"/>
        <rFont val="Calibri"/>
        <family val="2"/>
        <scheme val="minor"/>
      </rPr>
      <t xml:space="preserve">
</t>
    </r>
    <r>
      <rPr>
        <sz val="9"/>
        <rFont val="Calibri"/>
        <family val="2"/>
        <scheme val="minor"/>
      </rPr>
      <t>(obliga-
torisch FfV/ZüF ggf. ergänzt um DKV)</t>
    </r>
  </si>
  <si>
    <r>
      <rPr>
        <b/>
        <u/>
        <sz val="16"/>
        <color theme="1"/>
        <rFont val="Calibri"/>
        <family val="2"/>
        <scheme val="minor"/>
      </rPr>
      <t xml:space="preserve">Erläuterung-Leistungsbeschreibung Bestandesbegründung: Lieferung von Forstpflanzen </t>
    </r>
    <r>
      <rPr>
        <sz val="11"/>
        <color theme="1"/>
        <rFont val="Calibri"/>
        <family val="2"/>
        <scheme val="minor"/>
      </rPr>
      <t xml:space="preserve">
</t>
    </r>
    <r>
      <rPr>
        <b/>
        <u/>
        <sz val="14"/>
        <color theme="1"/>
        <rFont val="Calibri"/>
        <family val="2"/>
        <scheme val="minor"/>
      </rPr>
      <t>Leistungsumfang</t>
    </r>
    <r>
      <rPr>
        <sz val="11"/>
        <color theme="1"/>
        <rFont val="Calibri"/>
        <family val="2"/>
        <scheme val="minor"/>
      </rPr>
      <t xml:space="preserve">
Sofern der Auftraggeber nichts anderes bestimmt, erfolgt die Lieferung der Forstpflanzen frei Waldweg. Ein Pflanzeneinschlag ist nur anzulegen, wenn der Auftraggeber dies im Leistungsverzeichnis explizit fordert. 
</t>
    </r>
    <r>
      <rPr>
        <b/>
        <u/>
        <sz val="14"/>
        <color theme="1"/>
        <rFont val="Calibri"/>
        <family val="2"/>
        <scheme val="minor"/>
      </rPr>
      <t>Qualitätsanforderungen</t>
    </r>
    <r>
      <rPr>
        <sz val="11"/>
        <color theme="1"/>
        <rFont val="Calibri"/>
        <family val="2"/>
        <scheme val="minor"/>
      </rPr>
      <t xml:space="preserve">
</t>
    </r>
    <r>
      <rPr>
        <b/>
        <u/>
        <sz val="11"/>
        <color theme="1"/>
        <rFont val="Calibri"/>
        <family val="2"/>
        <scheme val="minor"/>
      </rPr>
      <t>Pflanzen</t>
    </r>
    <r>
      <rPr>
        <sz val="11"/>
        <color theme="1"/>
        <rFont val="Calibri"/>
        <family val="2"/>
        <scheme val="minor"/>
      </rPr>
      <t xml:space="preserve">
Die im Leistungsverzeichnis gestellten Anforderungen an Herkunft, Alter, Sortiment etc. sind strikt einzuhalten. Alternativangebote, die von diesen Anforderungen abweichen, sind, falls überhaupt, nur auf dem dafür vorgesehenen Formular zulässig (siehe unten, Punkt Alternativangebote).
Darüber hinaus gelten folgende weitere Anforderungen:
- Frische und Vitalität, keine Schäden oder Krankheitssymptome 
- Artspezifische Wipfelschäftigkeit; waagerechte dem Leittrieb deutlich untergeordnete Seitentriebe
- Wurzelhalsdurchmesser &gt; 1,5 % (bei wurzelnackten Pflanzen) bzw. &gt; 1 % (bei Containerpflanzen) der Höhe 
- Art- und größenspezifisches sowie ausgewogenes Wurzel-/Sprossverhältnis (1/3 bis 1/5) 
- Feinwurzelreiche, dreidimensionale Wurzel
- Formschnitt nur bei Pflanzgut mit Rückstellproben-Zertifizierung zulässig (betrifft i.d.R. Buche und Eiche)
Saat- und Pflanzgut aus pflanzenschutzmittelarmer Produktion sowie solches aus FSC-zertifizierten Betrieben wird, soweit wirtschaftlich vertretbar, bevorzugt. In diesen Fällen sind dem Angebot entsprechende Nachweise beizufügen. 
Bei der Anlieferung der Pflanzen erfolgt eine Qualitätskontrolle. Sollte sich dabei herausstellen, dass die Pflanzen nicht den geforderten Qualitätskriterien entsprechen, wird die Pflanzenlieferung nicht abgenommen. 
</t>
    </r>
    <r>
      <rPr>
        <b/>
        <u/>
        <sz val="14"/>
        <color theme="1"/>
        <rFont val="Calibri"/>
        <family val="2"/>
        <scheme val="minor"/>
      </rPr>
      <t xml:space="preserve">
Erläuterungen zum Leistungsverzeichnis</t>
    </r>
    <r>
      <rPr>
        <sz val="11"/>
        <color theme="1"/>
        <rFont val="Calibri"/>
        <family val="2"/>
        <scheme val="minor"/>
      </rPr>
      <t xml:space="preserve">
</t>
    </r>
    <r>
      <rPr>
        <b/>
        <u/>
        <sz val="11"/>
        <color theme="1"/>
        <rFont val="Calibri"/>
        <family val="2"/>
        <scheme val="minor"/>
      </rPr>
      <t>Durchführungszeitraum</t>
    </r>
    <r>
      <rPr>
        <sz val="11"/>
        <color theme="1"/>
        <rFont val="Calibri"/>
        <family val="2"/>
        <scheme val="minor"/>
      </rPr>
      <t xml:space="preserve">
Der Durchführungszeitraum gibt den zeitlichen Rahmen für die durchzuführenden Maßnahmen an. 
</t>
    </r>
    <r>
      <rPr>
        <b/>
        <u/>
        <sz val="11"/>
        <color theme="1"/>
        <rFont val="Calibri"/>
        <family val="2"/>
        <scheme val="minor"/>
      </rPr>
      <t>Alternativangebote</t>
    </r>
    <r>
      <rPr>
        <sz val="11"/>
        <color theme="1"/>
        <rFont val="Calibri"/>
        <family val="2"/>
        <scheme val="minor"/>
      </rPr>
      <t xml:space="preserve">
In diesem Feld wird angegeben, ob Unternehmen Pflanzen anbieten dürfen, die von den im Leistungsverzeichnis gemachten Angaben abweichen. Folgende Auswahlmöglichkeiten stehen zur Verfügung: zulässig, nicht zulässig. 
Sofern die Eingabe „zulässig“ erfolgt, wird automatisiert ein neues Tabellenblatt generiert, in welches wesentliche Informationen aus dem Leistungsverzeichnis übernommen werden, z.B. die Baumart. Nicht wesentlich leistungsbestimmende Parameter, wie das Pflanzensortiment oder die Pflanzenhöhe, können vom Unternehmen abweichend zum Leistungsverzeichnis angegeben und diese entsprechenden Alternativangebote dann mit einem Angebotspreis versehen werden.
Falls diese Alternativangebote gegenüber der eigentlich geforderten Leistung keinen fachlichen Nachteil und einen wesentlichen wirtschaftlichen Vorteil bieten, können sie den Zuschlag erhalten. 
Erfolgt die Eingabe „nicht zulässig“, wird keine Möglichkeit eröffnet auf vom Leistungsverzeichnis abweichende Leistungen zu bieten.  
</t>
    </r>
    <r>
      <rPr>
        <b/>
        <u/>
        <sz val="11"/>
        <color theme="1"/>
        <rFont val="Calibri"/>
        <family val="2"/>
        <scheme val="minor"/>
      </rPr>
      <t>Pflanzen</t>
    </r>
    <r>
      <rPr>
        <sz val="11"/>
        <color theme="1"/>
        <rFont val="Calibri"/>
        <family val="2"/>
        <scheme val="minor"/>
      </rPr>
      <t xml:space="preserve">
</t>
    </r>
    <r>
      <rPr>
        <b/>
        <sz val="11"/>
        <color theme="1"/>
        <rFont val="Calibri"/>
        <family val="2"/>
        <scheme val="minor"/>
      </rPr>
      <t>Baumart</t>
    </r>
    <r>
      <rPr>
        <sz val="11"/>
        <color theme="1"/>
        <rFont val="Calibri"/>
        <family val="2"/>
        <scheme val="minor"/>
      </rPr>
      <t xml:space="preserve">
Je Maßnahme können bis zu neun Baumarten angegeben werden. 
</t>
    </r>
    <r>
      <rPr>
        <b/>
        <sz val="11"/>
        <color theme="1"/>
        <rFont val="Calibri"/>
        <family val="2"/>
        <scheme val="minor"/>
      </rPr>
      <t>Anzahl</t>
    </r>
    <r>
      <rPr>
        <sz val="11"/>
        <color theme="1"/>
        <rFont val="Calibri"/>
        <family val="2"/>
        <scheme val="minor"/>
      </rPr>
      <t xml:space="preserve">
Je Baumart wird die benötigte Pflanzenzahl angegeben. 
</t>
    </r>
    <r>
      <rPr>
        <b/>
        <sz val="11"/>
        <color theme="1"/>
        <rFont val="Calibri"/>
        <family val="2"/>
        <scheme val="minor"/>
      </rPr>
      <t>Herkunft</t>
    </r>
    <r>
      <rPr>
        <sz val="11"/>
        <color theme="1"/>
        <rFont val="Calibri"/>
        <family val="2"/>
        <scheme val="minor"/>
      </rPr>
      <t xml:space="preserve">
Je Baumart wird die benötigte Herkunftsnummer (ggf. eine Sonderherkunft) angegeben. 
</t>
    </r>
    <r>
      <rPr>
        <b/>
        <sz val="11"/>
        <color theme="1"/>
        <rFont val="Calibri"/>
        <family val="2"/>
        <scheme val="minor"/>
      </rPr>
      <t>Alter/Sortiment</t>
    </r>
    <r>
      <rPr>
        <sz val="11"/>
        <color theme="1"/>
        <rFont val="Calibri"/>
        <family val="2"/>
        <scheme val="minor"/>
      </rPr>
      <t xml:space="preserve">
Je Baumart wird das benötigte Alter angegeben. Die Angabe erfolgt dabei in der üblichen Nomenklatur, z. B. 1+1.
</t>
    </r>
    <r>
      <rPr>
        <b/>
        <sz val="11"/>
        <color theme="1"/>
        <rFont val="Calibri"/>
        <family val="2"/>
        <scheme val="minor"/>
      </rPr>
      <t xml:space="preserve">Höhe </t>
    </r>
    <r>
      <rPr>
        <sz val="11"/>
        <color theme="1"/>
        <rFont val="Calibri"/>
        <family val="2"/>
        <scheme val="minor"/>
      </rPr>
      <t xml:space="preserve">
Je Baumart wird die benötigte Größe angegeben. 
</t>
    </r>
    <r>
      <rPr>
        <b/>
        <sz val="11"/>
        <color theme="1"/>
        <rFont val="Calibri"/>
        <family val="2"/>
        <scheme val="minor"/>
      </rPr>
      <t>Art der Vollpflanzen</t>
    </r>
    <r>
      <rPr>
        <sz val="11"/>
        <color theme="1"/>
        <rFont val="Calibri"/>
        <family val="2"/>
        <scheme val="minor"/>
      </rPr>
      <t xml:space="preserve">
Je Baumart wird angegeben, ob eine Containerpflanze oder eine wurzelnackte Pflanze geliefert werden soll bzw. ob beide Varianten möglich sind. 
</t>
    </r>
    <r>
      <rPr>
        <b/>
        <sz val="11"/>
        <color theme="1"/>
        <rFont val="Calibri"/>
        <family val="2"/>
        <scheme val="minor"/>
      </rPr>
      <t xml:space="preserve">Zertifizierung
</t>
    </r>
    <r>
      <rPr>
        <sz val="11"/>
        <color theme="1"/>
        <rFont val="Calibri"/>
        <family val="2"/>
        <scheme val="minor"/>
      </rPr>
      <t>Je Baumart wird angegeben, über welche Zertifizierungen (ZüF und/oder FfV) die Pflanzen verfügen sollen bzw. ob es sich ergänzend um eine DKV-Sonderherkunft handeln soll. In der Leistungsbeschreibung ist die Forderung der Zertifizierung obligatorisch.</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Bemerkungen</t>
    </r>
    <r>
      <rPr>
        <sz val="11"/>
        <color theme="1"/>
        <rFont val="Calibri"/>
        <family val="2"/>
        <scheme val="minor"/>
      </rPr>
      <t xml:space="preserve">
Unter diesem Punkt können weitere Informationen gegeben werden, die nicht mit den Standardeingabefeldern erfasst werden.
</t>
    </r>
    <r>
      <rPr>
        <b/>
        <u/>
        <sz val="14"/>
        <color theme="1"/>
        <rFont val="Calibri"/>
        <family val="2"/>
        <scheme val="minor"/>
      </rPr>
      <t>Angebotsabgabe und Zuschlagskriterien</t>
    </r>
    <r>
      <rPr>
        <sz val="11"/>
        <color theme="1"/>
        <rFont val="Calibri"/>
        <family val="2"/>
        <scheme val="minor"/>
      </rPr>
      <t xml:space="preserve">
Für jede Maßnahme ist je Baumart ein Angebotspreis (netto) je Pflanze abzugeben. 
Zuschlagsrelevant ist der Gesamtangebotspreis (Gesamtumfang) je Los. Es ist jedoch immer zu berücksichtigen, dass ein finanzieller Vorteil keine schlechte Pflanzenqualität ausgleichen kann. D.h. die günstigste Anbieterin/der günstigste Anbieter erhält nur den Zuschlag, wenn ihr/sein Angebot den Qualitätsanforderungen entspricht.
Wird Pflanzgut aus FSC-zertifizierten Betrieben oder solches aus pflanzenschutzmittelarmer Produktion angeboten, wird dieses bevorzugt eingekauft, sofern der Pflanzenpreis des entsprechenden Angebots den Pflanzenpreis des nächst günstigeren Angebots um maximal 10 % übersteigt. 
</t>
    </r>
    <r>
      <rPr>
        <b/>
        <sz val="11"/>
        <color rgb="FFFF0000"/>
        <rFont val="Calibri"/>
        <family val="2"/>
        <scheme val="minor"/>
      </rPr>
      <t>Hinweise zur Angebotsabgabe:</t>
    </r>
    <r>
      <rPr>
        <sz val="11"/>
        <color theme="1"/>
        <rFont val="Calibri"/>
        <family val="2"/>
        <scheme val="minor"/>
      </rPr>
      <t xml:space="preserve">
Alle Positionen müssen vom Bietenden mit einem Angebot versehen werden. Unvollständige Angebote sowie Änderungen der leistungsbeschreibenden Unterlagen führen zum Ausschluss. 
</t>
    </r>
  </si>
  <si>
    <t>Std.</t>
  </si>
  <si>
    <t>Stundenlohnarbeiten</t>
  </si>
  <si>
    <t>AA</t>
  </si>
  <si>
    <t>sonstige, unplanmäßige, kurzfristige Zusatzleistungen, Abrechnung über Stundenlohn</t>
  </si>
  <si>
    <r>
      <t xml:space="preserve">€/Std </t>
    </r>
    <r>
      <rPr>
        <sz val="8"/>
        <color theme="1"/>
        <rFont val="Calibri"/>
        <family val="2"/>
        <scheme val="minor"/>
      </rPr>
      <t>(inkl. Personal/Werkzeug etc.)</t>
    </r>
    <r>
      <rPr>
        <sz val="9"/>
        <color theme="1"/>
        <rFont val="Calibri"/>
        <family val="2"/>
        <scheme val="minor"/>
      </rPr>
      <t>:</t>
    </r>
  </si>
  <si>
    <t xml:space="preserve">Eine zentrale Ansprechperson ist während der gesamten Vertragsdauer zuständig für die Erfüllung und der tatsächlichen Umsetzung der aus diesem Vertrag hervorgehenden Tätigkeiten. Der/die Mitarbeiter/in ist telefonisch erreichbar.  Diese Funktion erfüllt voraussichtlich (Name, Vorname): </t>
  </si>
  <si>
    <t xml:space="preserve">Personal / Eingesetzte Arbeitskräfte </t>
  </si>
  <si>
    <t>Hausmeisterleistungen für Liegenschaften Hohenroth</t>
  </si>
  <si>
    <t>2026/07/001</t>
  </si>
  <si>
    <r>
      <rPr>
        <b/>
        <sz val="9"/>
        <color theme="1"/>
        <rFont val="Calibri"/>
        <family val="2"/>
        <scheme val="minor"/>
      </rPr>
      <t>Themenpfade/Umweltbildungsarena
 -</t>
    </r>
    <r>
      <rPr>
        <sz val="9"/>
        <color theme="1"/>
        <rFont val="Calibri"/>
        <family val="2"/>
        <scheme val="minor"/>
      </rPr>
      <t xml:space="preserve"> Pflege und Instandsetzung der Pfade auf Anweisung des Auftraggebers
 - Überprüfung der Wege auf verkehrssicheren Zustand abhängig von Veranstaltungen und Besucheraufkommen, mind. einmal monatlich auf eigene Veranlassung
 - Selbständiges Mähen und Freiräumen der Wege und Brücken basierend auf abgestimmten Jahresplan mit dem Auftraggeber</t>
    </r>
  </si>
  <si>
    <t>Netphen, Hohenroth</t>
  </si>
  <si>
    <r>
      <t xml:space="preserve">Hiermit bescheinigen wir, dass unsere eingesetzten Arbeitskräfte die erforderliche Sach- und Fachkunde zur Durchführung der angebotenen Leistungen besitzen und garantieren, </t>
    </r>
    <r>
      <rPr>
        <sz val="9"/>
        <rFont val="Calibri"/>
        <family val="2"/>
        <scheme val="minor"/>
      </rPr>
      <t>dass das vor Ort eingesetzte Personal über einen Motorführerschein verfügt, insofern dieses entsprechende Arbeiten ausführt.</t>
    </r>
  </si>
  <si>
    <r>
      <rPr>
        <b/>
        <sz val="9"/>
        <color theme="1"/>
        <rFont val="Calibri"/>
        <family val="2"/>
        <scheme val="minor"/>
      </rPr>
      <t xml:space="preserve">Liegenschaft Hohenroth (Forsthaus und Umgebung)
 - </t>
    </r>
    <r>
      <rPr>
        <sz val="9"/>
        <color theme="1"/>
        <rFont val="Calibri"/>
        <family val="2"/>
        <scheme val="minor"/>
      </rPr>
      <t xml:space="preserve">Kehrdienst und Entsorgung von anfallendem Laub, abhängig von Wetterverhältnissen und Besucheraufkommen </t>
    </r>
    <r>
      <rPr>
        <sz val="9"/>
        <rFont val="Calibri"/>
        <family val="2"/>
        <scheme val="minor"/>
      </rPr>
      <t xml:space="preserve">- auf eigene Veranlassung </t>
    </r>
    <r>
      <rPr>
        <sz val="9"/>
        <color theme="1"/>
        <rFont val="Calibri"/>
        <family val="2"/>
        <scheme val="minor"/>
      </rPr>
      <t xml:space="preserve">
 - Auf- und </t>
    </r>
    <r>
      <rPr>
        <b/>
        <u/>
        <sz val="9"/>
        <color theme="1"/>
        <rFont val="Calibri"/>
        <family val="2"/>
        <scheme val="minor"/>
      </rPr>
      <t xml:space="preserve"> </t>
    </r>
    <r>
      <rPr>
        <sz val="9"/>
        <color theme="1"/>
        <rFont val="Calibri"/>
        <family val="2"/>
        <scheme val="minor"/>
      </rPr>
      <t xml:space="preserve">Abbau sowie Transport von Mobiliar im Innen-/Außenbereich
 - Garten- und Grunlandpflege, Mahd der Hofwiesen auf Anforderung, ca. 5 Einsätze pro Jahr
 -  Säuberung der gesamten Dachentwässerung bei Kontrolle und Feststellung der Notwendigkeit - </t>
    </r>
    <r>
      <rPr>
        <sz val="9"/>
        <rFont val="Calibri"/>
        <family val="2"/>
        <scheme val="minor"/>
      </rPr>
      <t>auf eigene Veranlassung</t>
    </r>
    <r>
      <rPr>
        <sz val="9"/>
        <color rgb="FFFF0000"/>
        <rFont val="Calibri"/>
        <family val="2"/>
        <scheme val="minor"/>
      </rPr>
      <t xml:space="preserve">
</t>
    </r>
    <r>
      <rPr>
        <sz val="9"/>
        <rFont val="Calibri"/>
        <family val="2"/>
        <scheme val="minor"/>
      </rPr>
      <t xml:space="preserve"> - </t>
    </r>
    <r>
      <rPr>
        <sz val="9"/>
        <color theme="1"/>
        <rFont val="Calibri"/>
        <family val="2"/>
        <scheme val="minor"/>
      </rPr>
      <t xml:space="preserve">Reparaturen an Mobiliar und einfache Reparaturen/Instandsetzungen an Gebäuden
 - Unterstützung bei der Umsetzung geplanter Veranstaltungen, z.B. Bühnenaufbau- und abbau, Bestuhlungsauf- und abbau
 - Kehrdienste, Reinigung, Müllentsorgung und Winterdienst im gesonderten Auftragsfall                                                          </t>
    </r>
    <r>
      <rPr>
        <b/>
        <u/>
        <sz val="9"/>
        <color theme="1"/>
        <rFont val="Calibri"/>
        <family val="2"/>
        <scheme val="minor"/>
      </rPr>
      <t xml:space="preserve">                                                                                                                                   </t>
    </r>
  </si>
  <si>
    <r>
      <rPr>
        <b/>
        <sz val="9"/>
        <color theme="1"/>
        <rFont val="Calibri"/>
        <family val="2"/>
        <scheme val="minor"/>
      </rPr>
      <t xml:space="preserve">
Liegenschaft Hohenroth (Wildgehege)
 -</t>
    </r>
    <r>
      <rPr>
        <sz val="9"/>
        <color theme="1"/>
        <rFont val="Calibri"/>
        <family val="2"/>
        <scheme val="minor"/>
      </rPr>
      <t xml:space="preserve"> regelmäßige Kontrolle und vorbeugende Instandsetzung der Zaunanlage auf eigene Veranlassung, um Ausbrüche des Wildes zu verhindern
 - sofortige Reparatur von beschädigten Zaunelementen, die dem Wild eine Flucht aus dem Gehege ermöglichen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</si>
</sst>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8" formatCode="#,##0.00\ &quot;€&quot;;[Red]\-#,##0.00\ &quot;€&quot;"/>
    <numFmt numFmtId="44" formatCode="_-* #,##0.00\ &quot;€&quot;_-;\-* #,##0.00\ &quot;€&quot;_-;_-* &quot;-&quot;??\ &quot;€&quot;_-;_-@_-"/>
    <numFmt numFmtId="164" formatCode="0.0"/>
    <numFmt numFmtId="165" formatCode="[$-407]d/\ mmmm\ yyyy;@"/>
    <numFmt numFmtId="166" formatCode="_-* #,##0.00\ [$€-407]_-;\-* #,##0.00\ [$€-407]_-;_-* &quot;-&quot;??\ [$€-407]_-;_-@_-"/>
    <numFmt numFmtId="167" formatCode="#,##0.00\ &quot;€&quot;"/>
    <numFmt numFmtId="168" formatCode="#,##0.00_ ;[Red]\-#,##0.00\ "/>
    <numFmt numFmtId="169" formatCode="#,##0_ ;[Red]\-#,##0\ "/>
  </numFmts>
  <fonts count="1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b/>
      <sz val="20"/>
      <color theme="1"/>
      <name val="Calibri"/>
      <family val="2"/>
      <scheme val="minor"/>
    </font>
    <font>
      <b/>
      <sz val="10"/>
      <color theme="1"/>
      <name val="Calibri"/>
      <family val="2"/>
      <scheme val="minor"/>
    </font>
    <font>
      <sz val="11"/>
      <name val="Calibri"/>
      <family val="2"/>
      <scheme val="minor"/>
    </font>
    <font>
      <b/>
      <sz val="14"/>
      <color theme="1"/>
      <name val="Calibri"/>
      <family val="2"/>
      <scheme val="minor"/>
    </font>
    <font>
      <sz val="11"/>
      <color theme="0"/>
      <name val="Calibri"/>
      <family val="2"/>
      <scheme val="minor"/>
    </font>
    <font>
      <b/>
      <sz val="16"/>
      <color theme="1"/>
      <name val="Calibri"/>
      <family val="2"/>
      <scheme val="minor"/>
    </font>
    <font>
      <sz val="8"/>
      <color theme="1"/>
      <name val="Calibri"/>
      <family val="2"/>
      <scheme val="minor"/>
    </font>
    <font>
      <sz val="16"/>
      <color theme="1"/>
      <name val="Calibri"/>
      <family val="2"/>
      <scheme val="minor"/>
    </font>
    <font>
      <sz val="11"/>
      <color rgb="FFFF0000"/>
      <name val="Calibri"/>
      <family val="2"/>
      <scheme val="minor"/>
    </font>
    <font>
      <sz val="12"/>
      <color theme="1"/>
      <name val="Calibri"/>
      <family val="2"/>
      <scheme val="minor"/>
    </font>
    <font>
      <sz val="10"/>
      <color theme="1"/>
      <name val="Calibri"/>
      <family val="2"/>
      <scheme val="minor"/>
    </font>
    <font>
      <sz val="11"/>
      <color theme="1"/>
      <name val="Calibri"/>
      <family val="2"/>
    </font>
    <font>
      <b/>
      <sz val="36"/>
      <color theme="0"/>
      <name val="Calibri"/>
      <family val="2"/>
      <scheme val="minor"/>
    </font>
    <font>
      <b/>
      <sz val="14"/>
      <color rgb="FFFF0000"/>
      <name val="Calibri"/>
      <family val="2"/>
      <scheme val="minor"/>
    </font>
    <font>
      <b/>
      <u/>
      <sz val="14"/>
      <color theme="1"/>
      <name val="Calibri"/>
      <family val="2"/>
      <scheme val="minor"/>
    </font>
    <font>
      <b/>
      <sz val="11"/>
      <name val="Calibri"/>
      <family val="2"/>
      <scheme val="minor"/>
    </font>
    <font>
      <b/>
      <u/>
      <sz val="16"/>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sz val="8"/>
      <color theme="0" tint="-0.499984740745262"/>
      <name val="Calibri"/>
      <family val="2"/>
      <scheme val="minor"/>
    </font>
    <font>
      <b/>
      <sz val="8"/>
      <color theme="0"/>
      <name val="Calibri"/>
      <family val="2"/>
      <scheme val="minor"/>
    </font>
    <font>
      <sz val="14"/>
      <color theme="1"/>
      <name val="Calibri"/>
      <family val="2"/>
      <scheme val="minor"/>
    </font>
    <font>
      <sz val="9"/>
      <name val="Calibri"/>
      <family val="2"/>
      <scheme val="minor"/>
    </font>
    <font>
      <b/>
      <sz val="12"/>
      <name val="Calibri"/>
      <family val="2"/>
      <scheme val="minor"/>
    </font>
    <font>
      <b/>
      <u/>
      <sz val="12"/>
      <color theme="1"/>
      <name val="Calibri"/>
      <family val="2"/>
      <scheme val="minor"/>
    </font>
    <font>
      <u/>
      <sz val="11"/>
      <color theme="10"/>
      <name val="Calibri"/>
      <family val="2"/>
      <scheme val="minor"/>
    </font>
    <font>
      <sz val="8.5"/>
      <color theme="1"/>
      <name val="Calibri"/>
      <family val="2"/>
      <scheme val="minor"/>
    </font>
    <font>
      <b/>
      <sz val="8.5"/>
      <color theme="1"/>
      <name val="Calibri"/>
      <family val="2"/>
      <scheme val="minor"/>
    </font>
    <font>
      <sz val="10"/>
      <name val="Arial"/>
      <family val="2"/>
    </font>
    <font>
      <b/>
      <sz val="16"/>
      <name val="Calibri"/>
      <family val="2"/>
      <scheme val="minor"/>
    </font>
    <font>
      <b/>
      <sz val="10"/>
      <name val="Calibri"/>
      <family val="2"/>
      <scheme val="minor"/>
    </font>
    <font>
      <sz val="10"/>
      <color rgb="FFFF0000"/>
      <name val="Arial"/>
      <family val="2"/>
    </font>
    <font>
      <sz val="10"/>
      <name val="Calibri"/>
      <family val="2"/>
      <scheme val="minor"/>
    </font>
    <font>
      <sz val="8"/>
      <name val="Calibri"/>
      <family val="2"/>
      <scheme val="minor"/>
    </font>
    <font>
      <b/>
      <sz val="12"/>
      <name val="Calibri"/>
      <family val="2"/>
    </font>
    <font>
      <sz val="12"/>
      <name val="Calibri"/>
      <family val="2"/>
      <scheme val="minor"/>
    </font>
    <font>
      <sz val="9"/>
      <color rgb="FFFF0000"/>
      <name val="Calibri"/>
      <family val="2"/>
      <scheme val="minor"/>
    </font>
    <font>
      <sz val="10"/>
      <name val="Calibri"/>
      <family val="2"/>
    </font>
    <font>
      <sz val="9"/>
      <color indexed="23"/>
      <name val="Calibri"/>
      <family val="2"/>
      <scheme val="minor"/>
    </font>
    <font>
      <b/>
      <sz val="9"/>
      <name val="Calibri"/>
      <family val="2"/>
      <scheme val="minor"/>
    </font>
    <font>
      <b/>
      <vertAlign val="superscript"/>
      <sz val="11"/>
      <name val="Calibri"/>
      <family val="2"/>
    </font>
    <font>
      <sz val="8"/>
      <name val="Calibri"/>
      <family val="2"/>
    </font>
    <font>
      <vertAlign val="superscript"/>
      <sz val="10"/>
      <name val="Calibri"/>
      <family val="2"/>
    </font>
    <font>
      <sz val="7"/>
      <name val="Calibri"/>
      <family val="2"/>
    </font>
    <font>
      <vertAlign val="superscript"/>
      <sz val="7"/>
      <name val="Calibri"/>
      <family val="2"/>
    </font>
    <font>
      <sz val="7"/>
      <name val="Calibri"/>
      <family val="2"/>
      <scheme val="minor"/>
    </font>
    <font>
      <vertAlign val="superscript"/>
      <sz val="7"/>
      <name val="Calibri"/>
      <family val="2"/>
      <scheme val="minor"/>
    </font>
    <font>
      <b/>
      <sz val="8"/>
      <color indexed="81"/>
      <name val="Tahoma"/>
      <family val="2"/>
    </font>
    <font>
      <sz val="8"/>
      <color indexed="81"/>
      <name val="Tahoma"/>
      <family val="2"/>
    </font>
    <font>
      <sz val="10"/>
      <name val="Arial"/>
      <family val="2"/>
    </font>
    <font>
      <b/>
      <sz val="14"/>
      <color rgb="FFFF0000"/>
      <name val="Arial"/>
      <family val="2"/>
    </font>
    <font>
      <b/>
      <sz val="10"/>
      <name val="Arial"/>
      <family val="2"/>
    </font>
    <font>
      <sz val="9"/>
      <name val="Arial"/>
      <family val="2"/>
    </font>
    <font>
      <b/>
      <sz val="8"/>
      <name val="Calibri"/>
      <family val="2"/>
      <scheme val="minor"/>
    </font>
    <font>
      <vertAlign val="superscript"/>
      <sz val="10"/>
      <name val="Calibri"/>
      <family val="2"/>
      <scheme val="minor"/>
    </font>
    <font>
      <vertAlign val="superscript"/>
      <sz val="8"/>
      <name val="Calibri"/>
      <family val="2"/>
      <scheme val="minor"/>
    </font>
    <font>
      <i/>
      <sz val="10"/>
      <name val="Calibri"/>
      <family val="2"/>
      <scheme val="minor"/>
    </font>
    <font>
      <b/>
      <sz val="14"/>
      <name val="Calibri"/>
      <family val="2"/>
      <scheme val="minor"/>
    </font>
    <font>
      <vertAlign val="superscript"/>
      <sz val="14"/>
      <name val="Calibri"/>
      <family val="2"/>
      <scheme val="minor"/>
    </font>
    <font>
      <b/>
      <vertAlign val="superscript"/>
      <sz val="11"/>
      <name val="Calibri"/>
      <family val="2"/>
      <scheme val="minor"/>
    </font>
    <font>
      <b/>
      <sz val="12"/>
      <name val="Arial"/>
      <family val="2"/>
    </font>
    <font>
      <sz val="14"/>
      <name val="Calibri"/>
      <family val="2"/>
      <scheme val="minor"/>
    </font>
    <font>
      <u/>
      <sz val="10"/>
      <color rgb="FFFF0000"/>
      <name val="Arial"/>
      <family val="2"/>
    </font>
    <font>
      <b/>
      <sz val="13"/>
      <color theme="1"/>
      <name val="Calibri"/>
      <family val="2"/>
      <scheme val="minor"/>
    </font>
    <font>
      <b/>
      <sz val="17"/>
      <name val="Calibri"/>
      <family val="2"/>
      <scheme val="minor"/>
    </font>
    <font>
      <b/>
      <sz val="10"/>
      <color indexed="10"/>
      <name val="Arial"/>
      <family val="2"/>
    </font>
    <font>
      <b/>
      <sz val="10"/>
      <color indexed="23"/>
      <name val="Calibri"/>
      <family val="2"/>
      <scheme val="minor"/>
    </font>
    <font>
      <b/>
      <sz val="7"/>
      <name val="Calibri"/>
      <family val="2"/>
      <scheme val="minor"/>
    </font>
    <font>
      <sz val="16"/>
      <name val="Calibri"/>
      <family val="2"/>
      <scheme val="minor"/>
    </font>
    <font>
      <sz val="9"/>
      <color theme="0" tint="-0.499984740745262"/>
      <name val="Calibri"/>
      <family val="2"/>
      <scheme val="minor"/>
    </font>
    <font>
      <b/>
      <sz val="18"/>
      <color rgb="FFFF0000"/>
      <name val="Arial"/>
      <family val="2"/>
    </font>
    <font>
      <b/>
      <sz val="9"/>
      <color rgb="FFFF0000"/>
      <name val="Calibri"/>
      <family val="2"/>
    </font>
    <font>
      <b/>
      <u/>
      <sz val="18"/>
      <color theme="1"/>
      <name val="Calibri"/>
      <family val="2"/>
      <scheme val="minor"/>
    </font>
    <font>
      <b/>
      <sz val="14"/>
      <color rgb="FFFF0000"/>
      <name val="Calibri"/>
      <family val="2"/>
    </font>
    <font>
      <sz val="11"/>
      <color rgb="FFFF0000"/>
      <name val="Calibri"/>
      <family val="2"/>
    </font>
    <font>
      <b/>
      <sz val="10"/>
      <color rgb="FFFF0000"/>
      <name val="Calibri"/>
      <family val="2"/>
    </font>
    <font>
      <b/>
      <sz val="16"/>
      <color theme="0"/>
      <name val="Calibri"/>
      <family val="2"/>
      <scheme val="minor"/>
    </font>
    <font>
      <b/>
      <sz val="10"/>
      <name val="Calibri"/>
      <family val="2"/>
    </font>
    <font>
      <b/>
      <u/>
      <sz val="12"/>
      <color rgb="FFFF0000"/>
      <name val="Calibri"/>
      <family val="2"/>
      <scheme val="minor"/>
    </font>
    <font>
      <u/>
      <sz val="12"/>
      <color theme="1"/>
      <name val="Calibri"/>
      <family val="2"/>
      <scheme val="minor"/>
    </font>
    <font>
      <b/>
      <u/>
      <sz val="12"/>
      <name val="Calibri"/>
      <family val="2"/>
    </font>
    <font>
      <b/>
      <u/>
      <sz val="14"/>
      <name val="Calibri"/>
      <family val="2"/>
    </font>
    <font>
      <b/>
      <u/>
      <sz val="11"/>
      <color rgb="FFFF0000"/>
      <name val="Calibri"/>
      <family val="2"/>
      <scheme val="minor"/>
    </font>
    <font>
      <b/>
      <sz val="8.5"/>
      <name val="Calibri"/>
      <family val="2"/>
      <scheme val="minor"/>
    </font>
    <font>
      <b/>
      <sz val="8"/>
      <color rgb="FFFF0000"/>
      <name val="Calibri"/>
      <family val="2"/>
    </font>
    <font>
      <b/>
      <u/>
      <sz val="14"/>
      <color rgb="FFFF0000"/>
      <name val="Calibri"/>
      <family val="2"/>
    </font>
    <font>
      <sz val="8"/>
      <color indexed="23"/>
      <name val="Calibri"/>
      <family val="2"/>
      <scheme val="minor"/>
    </font>
    <font>
      <b/>
      <sz val="8"/>
      <color indexed="23"/>
      <name val="Calibri"/>
      <family val="2"/>
      <scheme val="minor"/>
    </font>
    <font>
      <u/>
      <sz val="8.5"/>
      <color theme="1"/>
      <name val="Calibri"/>
      <family val="2"/>
      <scheme val="minor"/>
    </font>
    <font>
      <sz val="8"/>
      <name val="Arial"/>
      <family val="2"/>
    </font>
    <font>
      <vertAlign val="superscript"/>
      <sz val="8"/>
      <name val="Calibri"/>
      <family val="2"/>
    </font>
    <font>
      <b/>
      <sz val="9"/>
      <color theme="0" tint="-0.499984740745262"/>
      <name val="Calibri"/>
      <family val="2"/>
      <scheme val="minor"/>
    </font>
    <font>
      <sz val="10"/>
      <color theme="0" tint="-0.499984740745262"/>
      <name val="Calibri"/>
      <family val="2"/>
      <scheme val="minor"/>
    </font>
    <font>
      <b/>
      <sz val="8"/>
      <name val="Arial"/>
      <family val="2"/>
    </font>
    <font>
      <vertAlign val="superscript"/>
      <sz val="11"/>
      <name val="Calibri"/>
      <family val="2"/>
      <scheme val="minor"/>
    </font>
    <font>
      <sz val="8"/>
      <color theme="0" tint="-0.499984740745262"/>
      <name val="Arial"/>
      <family val="2"/>
    </font>
    <font>
      <b/>
      <u/>
      <sz val="8"/>
      <name val="Calibri"/>
      <family val="2"/>
      <scheme val="minor"/>
    </font>
    <font>
      <b/>
      <sz val="9.8000000000000007"/>
      <name val="Calibri"/>
      <family val="2"/>
      <scheme val="minor"/>
    </font>
    <font>
      <sz val="9.8000000000000007"/>
      <name val="Calibri"/>
      <family val="2"/>
      <scheme val="minor"/>
    </font>
    <font>
      <sz val="7.5"/>
      <name val="Calibri"/>
      <family val="2"/>
      <scheme val="minor"/>
    </font>
    <font>
      <b/>
      <sz val="10.5"/>
      <name val="Calibri"/>
      <family val="2"/>
      <scheme val="minor"/>
    </font>
    <font>
      <vertAlign val="superscript"/>
      <sz val="10.5"/>
      <name val="Calibri"/>
      <family val="2"/>
      <scheme val="minor"/>
    </font>
    <font>
      <u/>
      <sz val="10"/>
      <name val="Arial"/>
      <family val="2"/>
    </font>
    <font>
      <b/>
      <sz val="9"/>
      <color theme="1"/>
      <name val="Calibri"/>
      <family val="2"/>
      <scheme val="minor"/>
    </font>
    <font>
      <b/>
      <u/>
      <sz val="9"/>
      <color theme="1"/>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6" tint="0.39997558519241921"/>
        <bgColor indexed="65"/>
      </patternFill>
    </fill>
    <fill>
      <patternFill patternType="solid">
        <fgColor theme="6"/>
      </patternFill>
    </fill>
    <fill>
      <patternFill patternType="solid">
        <fgColor theme="6" tint="0.79998168889431442"/>
        <bgColor indexed="65"/>
      </patternFill>
    </fill>
    <fill>
      <patternFill patternType="solid">
        <fgColor theme="9"/>
      </patternFill>
    </fill>
    <fill>
      <patternFill patternType="solid">
        <fgColor theme="6" tint="0.59999389629810485"/>
        <bgColor indexed="65"/>
      </patternFill>
    </fill>
    <fill>
      <patternFill patternType="solid">
        <fgColor indexed="22"/>
        <bgColor indexed="64"/>
      </patternFill>
    </fill>
    <fill>
      <patternFill patternType="solid">
        <fgColor theme="0"/>
        <bgColor indexed="64"/>
      </patternFill>
    </fill>
    <fill>
      <patternFill patternType="solid">
        <fgColor theme="9" tint="0.59999389629810485"/>
        <bgColor indexed="65"/>
      </patternFill>
    </fill>
    <fill>
      <gradientFill degree="90">
        <stop position="0">
          <color theme="9" tint="0.80001220740379042"/>
        </stop>
        <stop position="1">
          <color theme="9" tint="0.40000610370189521"/>
        </stop>
      </gradientFill>
    </fill>
    <fill>
      <patternFill patternType="solid">
        <fgColor theme="6" tint="0.39997558519241921"/>
        <bgColor indexed="64"/>
      </patternFill>
    </fill>
  </fills>
  <borders count="26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rgb="FF7F7F7F"/>
      </left>
      <right/>
      <top style="thin">
        <color rgb="FF7F7F7F"/>
      </top>
      <bottom style="thin">
        <color rgb="FF7F7F7F"/>
      </bottom>
      <diagonal/>
    </border>
    <border>
      <left style="thin">
        <color rgb="FF7F7F7F"/>
      </left>
      <right style="medium">
        <color rgb="FF7F7F7F"/>
      </right>
      <top style="thin">
        <color indexed="64"/>
      </top>
      <bottom/>
      <diagonal/>
    </border>
    <border>
      <left style="thin">
        <color rgb="FF7F7F7F"/>
      </left>
      <right style="medium">
        <color rgb="FF7F7F7F"/>
      </right>
      <top/>
      <bottom/>
      <diagonal/>
    </border>
    <border>
      <left style="medium">
        <color rgb="FF7F7F7F"/>
      </left>
      <right style="thin">
        <color rgb="FF7F7F7F"/>
      </right>
      <top style="thin">
        <color indexed="64"/>
      </top>
      <bottom/>
      <diagonal/>
    </border>
    <border>
      <left style="medium">
        <color rgb="FF7F7F7F"/>
      </left>
      <right style="thin">
        <color rgb="FF7F7F7F"/>
      </right>
      <top/>
      <bottom/>
      <diagonal/>
    </border>
    <border>
      <left style="thin">
        <color rgb="FF7F7F7F"/>
      </left>
      <right style="thin">
        <color rgb="FF7F7F7F"/>
      </right>
      <top style="thin">
        <color indexed="64"/>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rgb="FF7F7F7F"/>
      </right>
      <top/>
      <bottom style="medium">
        <color rgb="FF7F7F7F"/>
      </bottom>
      <diagonal/>
    </border>
    <border>
      <left style="thin">
        <color indexed="64"/>
      </left>
      <right style="thin">
        <color indexed="64"/>
      </right>
      <top/>
      <bottom style="thin">
        <color indexed="64"/>
      </bottom>
      <diagonal/>
    </border>
    <border>
      <left style="thin">
        <color rgb="FF7F7F7F"/>
      </left>
      <right/>
      <top style="thin">
        <color indexed="64"/>
      </top>
      <bottom/>
      <diagonal/>
    </border>
    <border>
      <left style="thin">
        <color rgb="FF7F7F7F"/>
      </left>
      <right/>
      <top/>
      <bottom/>
      <diagonal/>
    </border>
    <border>
      <left style="thin">
        <color rgb="FF7F7F7F"/>
      </left>
      <right/>
      <top/>
      <bottom style="medium">
        <color rgb="FF7F7F7F"/>
      </bottom>
      <diagonal/>
    </border>
    <border>
      <left/>
      <right/>
      <top/>
      <bottom style="thin">
        <color indexed="64"/>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style="thin">
        <color indexed="64"/>
      </right>
      <top/>
      <bottom/>
      <diagonal/>
    </border>
    <border>
      <left/>
      <right style="thin">
        <color rgb="FF7F7F7F"/>
      </right>
      <top/>
      <bottom/>
      <diagonal/>
    </border>
    <border>
      <left/>
      <right style="thin">
        <color rgb="FF7F7F7F"/>
      </right>
      <top style="thin">
        <color indexed="64"/>
      </top>
      <bottom/>
      <diagonal/>
    </border>
    <border>
      <left/>
      <right style="thin">
        <color rgb="FF7F7F7F"/>
      </right>
      <top/>
      <bottom style="medium">
        <color rgb="FF7F7F7F"/>
      </bottom>
      <diagonal/>
    </border>
    <border>
      <left/>
      <right/>
      <top/>
      <bottom style="medium">
        <color indexed="64"/>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ck">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n">
        <color auto="1"/>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thin">
        <color rgb="FF7F7F7F"/>
      </left>
      <right/>
      <top style="thin">
        <color indexed="64"/>
      </top>
      <bottom style="thin">
        <color rgb="FF7F7F7F"/>
      </bottom>
      <diagonal/>
    </border>
    <border>
      <left/>
      <right/>
      <top style="thin">
        <color indexed="64"/>
      </top>
      <bottom style="thin">
        <color rgb="FF7F7F7F"/>
      </bottom>
      <diagonal/>
    </border>
    <border>
      <left/>
      <right style="thin">
        <color theme="0" tint="-0.499984740745262"/>
      </right>
      <top style="thin">
        <color indexed="64"/>
      </top>
      <bottom style="thin">
        <color rgb="FF7F7F7F"/>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indexed="64"/>
      </top>
      <bottom style="thin">
        <color theme="0" tint="-0.499984740745262"/>
      </bottom>
      <diagonal/>
    </border>
    <border>
      <left style="thin">
        <color theme="0" tint="-0.499984740745262"/>
      </left>
      <right style="thin">
        <color rgb="FF7F7F7F"/>
      </right>
      <top style="thin">
        <color indexed="64"/>
      </top>
      <bottom style="thin">
        <color theme="0" tint="-0.499984740745262"/>
      </bottom>
      <diagonal/>
    </border>
    <border>
      <left style="thin">
        <color rgb="FF7F7F7F"/>
      </left>
      <right style="medium">
        <color rgb="FF7F7F7F"/>
      </right>
      <top style="thin">
        <color indexed="64"/>
      </top>
      <bottom style="thin">
        <color rgb="FF7F7F7F"/>
      </bottom>
      <diagonal/>
    </border>
    <border>
      <left style="thick">
        <color indexed="64"/>
      </left>
      <right style="thin">
        <color indexed="64"/>
      </right>
      <top style="thin">
        <color indexed="64"/>
      </top>
      <bottom style="thin">
        <color indexed="64"/>
      </bottom>
      <diagonal/>
    </border>
    <border>
      <left style="thin">
        <color theme="0" tint="-0.499984740745262"/>
      </left>
      <right style="thin">
        <color rgb="FF7F7F7F"/>
      </right>
      <top style="thin">
        <color indexed="64"/>
      </top>
      <bottom/>
      <diagonal/>
    </border>
    <border>
      <left/>
      <right style="thin">
        <color theme="0" tint="-0.499984740745262"/>
      </right>
      <top style="thin">
        <color rgb="FF7F7F7F"/>
      </top>
      <bottom style="thin">
        <color rgb="FF7F7F7F"/>
      </bottom>
      <diagonal/>
    </border>
    <border>
      <left style="thin">
        <color indexed="64"/>
      </left>
      <right/>
      <top style="thin">
        <color theme="0" tint="-0.499984740745262"/>
      </top>
      <bottom style="thin">
        <color theme="0" tint="-0.499984740745262"/>
      </bottom>
      <diagonal/>
    </border>
    <border>
      <left style="thin">
        <color theme="0" tint="-0.499984740745262"/>
      </left>
      <right style="thin">
        <color rgb="FF7F7F7F"/>
      </right>
      <top/>
      <bottom/>
      <diagonal/>
    </border>
    <border>
      <left style="thin">
        <color rgb="FF7F7F7F"/>
      </left>
      <right/>
      <top style="thin">
        <color rgb="FF7F7F7F"/>
      </top>
      <bottom style="medium">
        <color rgb="FF7F7F7F"/>
      </bottom>
      <diagonal/>
    </border>
    <border>
      <left/>
      <right/>
      <top style="thin">
        <color rgb="FF7F7F7F"/>
      </top>
      <bottom style="medium">
        <color rgb="FF7F7F7F"/>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style="medium">
        <color indexed="64"/>
      </bottom>
      <diagonal/>
    </border>
    <border>
      <left/>
      <right style="thin">
        <color theme="0" tint="-0.499984740745262"/>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rgb="FF7F7F7F"/>
      </left>
      <right style="medium">
        <color indexed="64"/>
      </right>
      <top style="thin">
        <color indexed="64"/>
      </top>
      <bottom/>
      <diagonal/>
    </border>
    <border>
      <left style="thin">
        <color rgb="FF7F7F7F"/>
      </left>
      <right style="medium">
        <color indexed="64"/>
      </right>
      <top/>
      <bottom/>
      <diagonal/>
    </border>
    <border>
      <left/>
      <right/>
      <top/>
      <bottom style="medium">
        <color rgb="FF7F7F7F"/>
      </bottom>
      <diagonal/>
    </border>
    <border>
      <left style="thin">
        <color rgb="FF7F7F7F"/>
      </left>
      <right style="medium">
        <color indexed="64"/>
      </right>
      <top/>
      <bottom style="medium">
        <color rgb="FF7F7F7F"/>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rgb="FF7F7F7F"/>
      </left>
      <right style="thin">
        <color rgb="FF7F7F7F"/>
      </right>
      <top style="thin">
        <color rgb="FF7F7F7F"/>
      </top>
      <bottom/>
      <diagonal/>
    </border>
    <border>
      <left style="thin">
        <color indexed="64"/>
      </left>
      <right/>
      <top style="double">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rgb="FF7F7F7F"/>
      </right>
      <top style="thin">
        <color theme="0" tint="-0.499984740745262"/>
      </top>
      <bottom/>
      <diagonal/>
    </border>
    <border>
      <left style="thin">
        <color rgb="FF7F7F7F"/>
      </left>
      <right style="medium">
        <color rgb="FF7F7F7F"/>
      </right>
      <top style="thin">
        <color rgb="FF7F7F7F"/>
      </top>
      <bottom/>
      <diagonal/>
    </border>
    <border>
      <left style="thin">
        <color indexed="64"/>
      </left>
      <right/>
      <top style="thin">
        <color theme="0" tint="-0.499984740745262"/>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auto="1"/>
      </left>
      <right style="thick">
        <color auto="1"/>
      </right>
      <top style="thin">
        <color auto="1"/>
      </top>
      <bottom style="thin">
        <color auto="1"/>
      </bottom>
      <diagonal/>
    </border>
    <border>
      <left style="thin">
        <color indexed="64"/>
      </left>
      <right style="thick">
        <color auto="1"/>
      </right>
      <top style="medium">
        <color indexed="64"/>
      </top>
      <bottom style="thin">
        <color indexed="64"/>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rgb="FF7F7F7F"/>
      </right>
      <top/>
      <bottom style="thin">
        <color theme="0" tint="-0.499984740745262"/>
      </bottom>
      <diagonal/>
    </border>
    <border>
      <left style="thin">
        <color rgb="FF7F7F7F"/>
      </left>
      <right style="thin">
        <color rgb="FF7F7F7F"/>
      </right>
      <top/>
      <bottom style="thin">
        <color theme="0" tint="-0.499984740745262"/>
      </bottom>
      <diagonal/>
    </border>
    <border>
      <left style="thin">
        <color rgb="FF7F7F7F"/>
      </left>
      <right style="thin">
        <color rgb="FF7F7F7F"/>
      </right>
      <top style="thin">
        <color rgb="FF7F7F7F"/>
      </top>
      <bottom style="thin">
        <color theme="0" tint="-0.499984740745262"/>
      </bottom>
      <diagonal/>
    </border>
    <border>
      <left style="thin">
        <color rgb="FF7F7F7F"/>
      </left>
      <right style="medium">
        <color rgb="FF7F7F7F"/>
      </right>
      <top/>
      <bottom style="thin">
        <color theme="0" tint="-0.499984740745262"/>
      </bottom>
      <diagonal/>
    </border>
    <border>
      <left style="medium">
        <color rgb="FF7F7F7F"/>
      </left>
      <right style="thin">
        <color rgb="FF7F7F7F"/>
      </right>
      <top/>
      <bottom style="thin">
        <color theme="0" tint="-0.499984740745262"/>
      </bottom>
      <diagonal/>
    </border>
    <border>
      <left style="thin">
        <color rgb="FF7F7F7F"/>
      </left>
      <right/>
      <top/>
      <bottom style="thin">
        <color theme="0" tint="-0.499984740745262"/>
      </bottom>
      <diagonal/>
    </border>
    <border>
      <left/>
      <right style="thick">
        <color indexed="64"/>
      </right>
      <top/>
      <bottom style="thin">
        <color theme="0" tint="-0.499984740745262"/>
      </bottom>
      <diagonal/>
    </border>
    <border>
      <left style="thick">
        <color indexed="64"/>
      </left>
      <right style="thin">
        <color indexed="64"/>
      </right>
      <top/>
      <bottom style="thin">
        <color theme="0" tint="-0.499984740745262"/>
      </bottom>
      <diagonal/>
    </border>
    <border>
      <left/>
      <right/>
      <top style="thin">
        <color theme="0" tint="-0.499984740745262"/>
      </top>
      <bottom style="double">
        <color indexed="64"/>
      </bottom>
      <diagonal/>
    </border>
    <border>
      <left/>
      <right style="thin">
        <color rgb="FF7F7F7F"/>
      </right>
      <top style="medium">
        <color indexed="64"/>
      </top>
      <bottom/>
      <diagonal/>
    </border>
    <border>
      <left style="thin">
        <color rgb="FF7F7F7F"/>
      </left>
      <right style="thin">
        <color rgb="FF7F7F7F"/>
      </right>
      <top style="medium">
        <color indexed="64"/>
      </top>
      <bottom/>
      <diagonal/>
    </border>
    <border>
      <left style="thin">
        <color rgb="FF7F7F7F"/>
      </left>
      <right style="thin">
        <color rgb="FF7F7F7F"/>
      </right>
      <top style="medium">
        <color indexed="64"/>
      </top>
      <bottom style="thin">
        <color rgb="FF7F7F7F"/>
      </bottom>
      <diagonal/>
    </border>
    <border>
      <left style="thin">
        <color rgb="FF7F7F7F"/>
      </left>
      <right style="medium">
        <color rgb="FF7F7F7F"/>
      </right>
      <top style="medium">
        <color indexed="64"/>
      </top>
      <bottom/>
      <diagonal/>
    </border>
    <border>
      <left style="medium">
        <color rgb="FF7F7F7F"/>
      </left>
      <right style="thin">
        <color rgb="FF7F7F7F"/>
      </right>
      <top style="medium">
        <color indexed="64"/>
      </top>
      <bottom/>
      <diagonal/>
    </border>
    <border>
      <left style="thin">
        <color rgb="FF7F7F7F"/>
      </left>
      <right/>
      <top style="medium">
        <color indexed="64"/>
      </top>
      <bottom/>
      <diagonal/>
    </border>
    <border>
      <left style="thick">
        <color indexed="64"/>
      </left>
      <right style="thin">
        <color indexed="64"/>
      </right>
      <top style="medium">
        <color indexed="64"/>
      </top>
      <bottom/>
      <diagonal/>
    </border>
    <border>
      <left style="thin">
        <color rgb="FF7F7F7F"/>
      </left>
      <right/>
      <top style="thin">
        <color rgb="FF7F7F7F"/>
      </top>
      <bottom/>
      <diagonal/>
    </border>
    <border>
      <left/>
      <right/>
      <top style="thin">
        <color rgb="FF7F7F7F"/>
      </top>
      <bottom/>
      <diagonal/>
    </border>
    <border>
      <left/>
      <right style="thin">
        <color theme="0" tint="-0.499984740745262"/>
      </right>
      <top style="thin">
        <color rgb="FF7F7F7F"/>
      </top>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theme="0" tint="-0.499984740745262"/>
      </top>
      <bottom/>
      <diagonal/>
    </border>
    <border>
      <left style="thin">
        <color rgb="FF7F7F7F"/>
      </left>
      <right/>
      <top style="medium">
        <color auto="1"/>
      </top>
      <bottom style="thin">
        <color rgb="FF7F7F7F"/>
      </bottom>
      <diagonal/>
    </border>
    <border>
      <left/>
      <right/>
      <top style="medium">
        <color auto="1"/>
      </top>
      <bottom style="thin">
        <color rgb="FF7F7F7F"/>
      </bottom>
      <diagonal/>
    </border>
    <border>
      <left/>
      <right style="thin">
        <color theme="0" tint="-0.499984740745262"/>
      </right>
      <top style="medium">
        <color auto="1"/>
      </top>
      <bottom style="thin">
        <color rgb="FF7F7F7F"/>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top style="medium">
        <color auto="1"/>
      </top>
      <bottom style="thin">
        <color theme="0" tint="-0.499984740745262"/>
      </bottom>
      <diagonal/>
    </border>
    <border>
      <left style="thin">
        <color theme="0" tint="-0.499984740745262"/>
      </left>
      <right style="thin">
        <color rgb="FF7F7F7F"/>
      </right>
      <top style="medium">
        <color auto="1"/>
      </top>
      <bottom style="thin">
        <color theme="0" tint="-0.499984740745262"/>
      </bottom>
      <diagonal/>
    </border>
    <border>
      <left style="thin">
        <color rgb="FF7F7F7F"/>
      </left>
      <right style="medium">
        <color rgb="FF7F7F7F"/>
      </right>
      <top style="medium">
        <color auto="1"/>
      </top>
      <bottom style="thin">
        <color rgb="FF7F7F7F"/>
      </bottom>
      <diagonal/>
    </border>
    <border>
      <left style="thick">
        <color indexed="64"/>
      </left>
      <right style="thin">
        <color indexed="64"/>
      </right>
      <top style="medium">
        <color auto="1"/>
      </top>
      <bottom style="thin">
        <color indexed="64"/>
      </bottom>
      <diagonal/>
    </border>
    <border>
      <left style="thin">
        <color auto="1"/>
      </left>
      <right/>
      <top style="medium">
        <color auto="1"/>
      </top>
      <bottom style="thin">
        <color theme="0" tint="-0.499984740745262"/>
      </bottom>
      <diagonal/>
    </border>
    <border>
      <left style="thin">
        <color theme="0" tint="-0.499984740745262"/>
      </left>
      <right style="thin">
        <color rgb="FF7F7F7F"/>
      </right>
      <top style="medium">
        <color auto="1"/>
      </top>
      <bottom/>
      <diagonal/>
    </border>
    <border>
      <left/>
      <right style="thin">
        <color auto="1"/>
      </right>
      <top style="thin">
        <color auto="1"/>
      </top>
      <bottom/>
      <diagonal/>
    </border>
    <border>
      <left style="thin">
        <color auto="1"/>
      </left>
      <right style="thick">
        <color auto="1"/>
      </right>
      <top style="thin">
        <color auto="1"/>
      </top>
      <bottom/>
      <diagonal/>
    </border>
    <border>
      <left style="thin">
        <color rgb="FF7F7F7F"/>
      </left>
      <right style="medium">
        <color indexed="64"/>
      </right>
      <top style="medium">
        <color indexed="64"/>
      </top>
      <bottom/>
      <diagonal/>
    </border>
    <border>
      <left style="thin">
        <color auto="1"/>
      </left>
      <right style="thick">
        <color indexed="64"/>
      </right>
      <top/>
      <bottom style="medium">
        <color indexed="64"/>
      </bottom>
      <diagonal/>
    </border>
    <border>
      <left style="thin">
        <color rgb="FF7F7F7F"/>
      </left>
      <right style="thick">
        <color indexed="64"/>
      </right>
      <top style="thin">
        <color auto="1"/>
      </top>
      <bottom style="medium">
        <color auto="1"/>
      </bottom>
      <diagonal/>
    </border>
    <border>
      <left style="thin">
        <color rgb="FF7F7F7F"/>
      </left>
      <right style="thick">
        <color indexed="64"/>
      </right>
      <top style="medium">
        <color auto="1"/>
      </top>
      <bottom style="medium">
        <color auto="1"/>
      </bottom>
      <diagonal/>
    </border>
    <border>
      <left style="thin">
        <color rgb="FF7F7F7F"/>
      </left>
      <right style="thick">
        <color indexed="64"/>
      </right>
      <top style="medium">
        <color auto="1"/>
      </top>
      <bottom style="thin">
        <color theme="0" tint="-0.499984740745262"/>
      </bottom>
      <diagonal/>
    </border>
    <border>
      <left/>
      <right/>
      <top style="thin">
        <color indexed="64"/>
      </top>
      <bottom style="double">
        <color indexed="64"/>
      </bottom>
      <diagonal/>
    </border>
    <border>
      <left style="thin">
        <color rgb="FF7F7F7F"/>
      </left>
      <right style="thin">
        <color rgb="FF7F7F7F"/>
      </right>
      <top style="thin">
        <color indexed="64"/>
      </top>
      <bottom style="thin">
        <color indexed="64"/>
      </bottom>
      <diagonal/>
    </border>
    <border>
      <left style="thin">
        <color rgb="FF7F7F7F"/>
      </left>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ck">
        <color indexed="64"/>
      </right>
      <top style="thin">
        <color indexed="64"/>
      </top>
      <bottom style="thin">
        <color indexed="64"/>
      </bottom>
      <diagonal/>
    </border>
    <border>
      <left/>
      <right style="thin">
        <color theme="0" tint="-0.499984740745262"/>
      </right>
      <top style="thin">
        <color indexed="64"/>
      </top>
      <bottom/>
      <diagonal/>
    </border>
    <border>
      <left/>
      <right/>
      <top style="thin">
        <color indexed="64"/>
      </top>
      <bottom style="thin">
        <color theme="0" tint="-0.499984740745262"/>
      </bottom>
      <diagonal/>
    </border>
    <border>
      <left/>
      <right style="thin">
        <color rgb="FF7F7F7F"/>
      </right>
      <top style="thin">
        <color indexed="64"/>
      </top>
      <bottom style="thin">
        <color theme="0" tint="-0.499984740745262"/>
      </bottom>
      <diagonal/>
    </border>
    <border>
      <left/>
      <right style="thin">
        <color rgb="FF7F7F7F"/>
      </right>
      <top style="thin">
        <color theme="0" tint="-0.499984740745262"/>
      </top>
      <bottom style="thin">
        <color theme="0" tint="-0.499984740745262"/>
      </bottom>
      <diagonal/>
    </border>
    <border>
      <left/>
      <right style="thin">
        <color rgb="FF7F7F7F"/>
      </right>
      <top style="thin">
        <color theme="0" tint="-0.499984740745262"/>
      </top>
      <bottom/>
      <diagonal/>
    </border>
    <border>
      <left/>
      <right style="thin">
        <color theme="0" tint="-0.499984740745262"/>
      </right>
      <top style="medium">
        <color auto="1"/>
      </top>
      <bottom/>
      <diagonal/>
    </border>
    <border>
      <left/>
      <right/>
      <top style="medium">
        <color auto="1"/>
      </top>
      <bottom style="thin">
        <color theme="0" tint="-0.499984740745262"/>
      </bottom>
      <diagonal/>
    </border>
    <border>
      <left/>
      <right style="thin">
        <color rgb="FF7F7F7F"/>
      </right>
      <top style="medium">
        <color auto="1"/>
      </top>
      <bottom style="thin">
        <color theme="0" tint="-0.499984740745262"/>
      </bottom>
      <diagonal/>
    </border>
    <border>
      <left/>
      <right style="thin">
        <color theme="0" tint="-0.499984740745262"/>
      </right>
      <top/>
      <bottom style="medium">
        <color rgb="FF7F7F7F"/>
      </bottom>
      <diagonal/>
    </border>
    <border>
      <left style="thin">
        <color rgb="FF7F7F7F"/>
      </left>
      <right style="medium">
        <color rgb="FF7F7F7F"/>
      </right>
      <top/>
      <bottom style="medium">
        <color indexed="64"/>
      </bottom>
      <diagonal/>
    </border>
    <border>
      <left style="thin">
        <color theme="0" tint="-0.499984740745262"/>
      </left>
      <right style="medium">
        <color rgb="FF7F7F7F"/>
      </right>
      <top style="medium">
        <color indexed="64"/>
      </top>
      <bottom/>
      <diagonal/>
    </border>
    <border>
      <left style="thin">
        <color theme="0" tint="-0.499984740745262"/>
      </left>
      <right style="medium">
        <color rgb="FF7F7F7F"/>
      </right>
      <top/>
      <bottom/>
      <diagonal/>
    </border>
    <border>
      <left style="thin">
        <color theme="0" tint="-0.499984740745262"/>
      </left>
      <right style="medium">
        <color rgb="FF7F7F7F"/>
      </right>
      <top/>
      <bottom style="medium">
        <color indexed="64"/>
      </bottom>
      <diagonal/>
    </border>
    <border>
      <left style="thin">
        <color theme="0" tint="-0.499984740745262"/>
      </left>
      <right style="medium">
        <color rgb="FF7F7F7F"/>
      </right>
      <top/>
      <bottom style="thin">
        <color theme="0" tint="-0.499984740745262"/>
      </bottom>
      <diagonal/>
    </border>
    <border>
      <left/>
      <right/>
      <top/>
      <bottom style="double">
        <color indexed="64"/>
      </bottom>
      <diagonal/>
    </border>
    <border>
      <left style="medium">
        <color indexed="64"/>
      </left>
      <right/>
      <top/>
      <bottom/>
      <diagonal/>
    </border>
    <border>
      <left/>
      <right/>
      <top style="thin">
        <color theme="0" tint="-0.34998626667073579"/>
      </top>
      <bottom/>
      <diagonal/>
    </border>
    <border>
      <left style="thin">
        <color indexed="64"/>
      </left>
      <right/>
      <top/>
      <bottom style="double">
        <color indexed="64"/>
      </bottom>
      <diagonal/>
    </border>
    <border>
      <left style="thin">
        <color auto="1"/>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top style="medium">
        <color rgb="FFFF0000"/>
      </top>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indexed="64"/>
      </left>
      <right/>
      <top style="thin">
        <color indexed="64"/>
      </top>
      <bottom style="thin">
        <color indexed="64"/>
      </bottom>
      <diagonal/>
    </border>
    <border>
      <left style="thin">
        <color rgb="FF7F7F7F"/>
      </left>
      <right/>
      <top/>
      <bottom style="medium">
        <color indexed="64"/>
      </bottom>
      <diagonal/>
    </border>
    <border>
      <left style="medium">
        <color indexed="64"/>
      </left>
      <right/>
      <top style="thin">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style="medium">
        <color indexed="64"/>
      </top>
      <bottom style="thin">
        <color theme="0" tint="-0.499984740745262"/>
      </bottom>
      <diagonal/>
    </border>
    <border>
      <left style="thin">
        <color theme="0" tint="-0.499984740745262"/>
      </left>
      <right style="thin">
        <color rgb="FF7F7F7F"/>
      </right>
      <top/>
      <bottom style="thin">
        <color theme="0" tint="-0.499984740745262"/>
      </bottom>
      <diagonal/>
    </border>
    <border>
      <left style="thin">
        <color theme="0" tint="-0.34998626667073579"/>
      </left>
      <right/>
      <top/>
      <bottom/>
      <diagonal/>
    </border>
    <border>
      <left style="thin">
        <color rgb="FF7F7F7F"/>
      </left>
      <right style="medium">
        <color rgb="FF7F7F7F"/>
      </right>
      <top style="medium">
        <color auto="1"/>
      </top>
      <bottom style="medium">
        <color indexed="64"/>
      </bottom>
      <diagonal/>
    </border>
    <border>
      <left style="thin">
        <color rgb="FF7F7F7F"/>
      </left>
      <right style="thin">
        <color rgb="FF7F7F7F"/>
      </right>
      <top style="medium">
        <color auto="1"/>
      </top>
      <bottom style="medium">
        <color indexed="64"/>
      </bottom>
      <diagonal/>
    </border>
    <border>
      <left style="thin">
        <color rgb="FF7F7F7F"/>
      </left>
      <right style="thin">
        <color rgb="FF7F7F7F"/>
      </right>
      <top style="thin">
        <color indexed="64"/>
      </top>
      <bottom style="medium">
        <color auto="1"/>
      </bottom>
      <diagonal/>
    </border>
    <border>
      <left style="thin">
        <color rgb="FF7F7F7F"/>
      </left>
      <right style="medium">
        <color rgb="FF7F7F7F"/>
      </right>
      <top style="thin">
        <color indexed="64"/>
      </top>
      <bottom style="medium">
        <color auto="1"/>
      </bottom>
      <diagonal/>
    </border>
    <border>
      <left/>
      <right/>
      <top style="thin">
        <color rgb="FF7F7F7F"/>
      </top>
      <bottom style="double">
        <color indexed="64"/>
      </bottom>
      <diagonal/>
    </border>
    <border>
      <left style="medium">
        <color indexed="64"/>
      </left>
      <right/>
      <top/>
      <bottom style="thin">
        <color indexed="64"/>
      </bottom>
      <diagonal/>
    </border>
    <border>
      <left style="thin">
        <color auto="1"/>
      </left>
      <right style="thin">
        <color theme="0" tint="-0.499984740745262"/>
      </right>
      <top/>
      <bottom style="medium">
        <color auto="1"/>
      </bottom>
      <diagonal/>
    </border>
    <border>
      <left style="thin">
        <color auto="1"/>
      </left>
      <right style="thin">
        <color theme="0" tint="-0.499984740745262"/>
      </right>
      <top/>
      <bottom/>
      <diagonal/>
    </border>
    <border>
      <left style="thin">
        <color auto="1"/>
      </left>
      <right style="thin">
        <color theme="0" tint="-0.499984740745262"/>
      </right>
      <top style="medium">
        <color auto="1"/>
      </top>
      <bottom/>
      <diagonal/>
    </border>
    <border>
      <left style="medium">
        <color indexed="64"/>
      </left>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style="thin">
        <color theme="0" tint="-0.499984740745262"/>
      </bottom>
      <diagonal/>
    </border>
    <border>
      <left style="medium">
        <color indexed="64"/>
      </left>
      <right style="thick">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style="thick">
        <color indexed="64"/>
      </right>
      <top style="thin">
        <color auto="1"/>
      </top>
      <bottom style="medium">
        <color indexed="64"/>
      </bottom>
      <diagonal/>
    </border>
    <border>
      <left style="thick">
        <color indexed="64"/>
      </left>
      <right style="thin">
        <color auto="1"/>
      </right>
      <top/>
      <bottom style="thin">
        <color indexed="64"/>
      </bottom>
      <diagonal/>
    </border>
    <border>
      <left style="thin">
        <color auto="1"/>
      </left>
      <right style="thin">
        <color rgb="FF7F7F7F"/>
      </right>
      <top style="thin">
        <color indexed="64"/>
      </top>
      <bottom/>
      <diagonal/>
    </border>
    <border>
      <left style="thin">
        <color auto="1"/>
      </left>
      <right style="thin">
        <color rgb="FF7F7F7F"/>
      </right>
      <top/>
      <bottom/>
      <diagonal/>
    </border>
    <border>
      <left style="thin">
        <color auto="1"/>
      </left>
      <right style="thin">
        <color rgb="FF7F7F7F"/>
      </right>
      <top style="medium">
        <color indexed="64"/>
      </top>
      <bottom/>
      <diagonal/>
    </border>
    <border>
      <left style="thin">
        <color auto="1"/>
      </left>
      <right style="thin">
        <color rgb="FF7F7F7F"/>
      </right>
      <top/>
      <bottom style="thin">
        <color theme="0" tint="-0.499984740745262"/>
      </bottom>
      <diagonal/>
    </border>
    <border>
      <left style="thin">
        <color auto="1"/>
      </left>
      <right style="thin">
        <color rgb="FF7F7F7F"/>
      </right>
      <top style="thin">
        <color indexed="64"/>
      </top>
      <bottom style="medium">
        <color theme="0" tint="-0.499984740745262"/>
      </bottom>
      <diagonal/>
    </border>
    <border>
      <left style="thin">
        <color auto="1"/>
      </left>
      <right style="thin">
        <color rgb="FF7F7F7F"/>
      </right>
      <top/>
      <bottom style="medium">
        <color theme="0" tint="-0.499984740745262"/>
      </bottom>
      <diagonal/>
    </border>
    <border>
      <left style="thin">
        <color auto="1"/>
      </left>
      <right style="thin">
        <color rgb="FF7F7F7F"/>
      </right>
      <top style="medium">
        <color theme="0" tint="-0.499984740745262"/>
      </top>
      <bottom style="medium">
        <color theme="0" tint="-0.499984740745262"/>
      </bottom>
      <diagonal/>
    </border>
    <border>
      <left style="thin">
        <color auto="1"/>
      </left>
      <right style="thin">
        <color rgb="FF7F7F7F"/>
      </right>
      <top style="medium">
        <color theme="0" tint="-0.499984740745262"/>
      </top>
      <bottom/>
      <diagonal/>
    </border>
    <border>
      <left style="thin">
        <color auto="1"/>
      </left>
      <right style="thin">
        <color rgb="FF7F7F7F"/>
      </right>
      <top style="medium">
        <color indexed="64"/>
      </top>
      <bottom style="medium">
        <color theme="0" tint="-0.499984740745262"/>
      </bottom>
      <diagonal/>
    </border>
    <border>
      <left style="thin">
        <color auto="1"/>
      </left>
      <right style="thin">
        <color rgb="FF7F7F7F"/>
      </right>
      <top style="medium">
        <color theme="0" tint="-0.499984740745262"/>
      </top>
      <bottom style="thin">
        <color theme="0" tint="-0.499984740745262"/>
      </bottom>
      <diagonal/>
    </border>
    <border>
      <left style="double">
        <color indexed="64"/>
      </left>
      <right style="thin">
        <color auto="1"/>
      </right>
      <top/>
      <bottom/>
      <diagonal/>
    </border>
    <border>
      <left style="double">
        <color indexed="64"/>
      </left>
      <right style="thin">
        <color auto="1"/>
      </right>
      <top/>
      <bottom style="thin">
        <color indexed="64"/>
      </bottom>
      <diagonal/>
    </border>
    <border>
      <left style="double">
        <color indexed="64"/>
      </left>
      <right style="thin">
        <color auto="1"/>
      </right>
      <top style="medium">
        <color auto="1"/>
      </top>
      <bottom/>
      <diagonal/>
    </border>
    <border>
      <left style="double">
        <color indexed="64"/>
      </left>
      <right style="thin">
        <color auto="1"/>
      </right>
      <top style="thin">
        <color indexed="64"/>
      </top>
      <bottom style="medium">
        <color indexed="64"/>
      </bottom>
      <diagonal/>
    </border>
    <border>
      <left style="double">
        <color indexed="64"/>
      </left>
      <right style="thin">
        <color auto="1"/>
      </right>
      <top style="medium">
        <color indexed="64"/>
      </top>
      <bottom style="medium">
        <color indexed="64"/>
      </bottom>
      <diagonal/>
    </border>
    <border>
      <left style="thin">
        <color indexed="64"/>
      </left>
      <right/>
      <top style="thin">
        <color indexed="64"/>
      </top>
      <bottom style="medium">
        <color theme="0" tint="-0.499984740745262"/>
      </bottom>
      <diagonal/>
    </border>
    <border>
      <left style="thin">
        <color indexed="64"/>
      </left>
      <right/>
      <top/>
      <bottom style="medium">
        <color theme="0" tint="-0.499984740745262"/>
      </bottom>
      <diagonal/>
    </border>
    <border>
      <left style="thin">
        <color indexed="64"/>
      </left>
      <right/>
      <top style="medium">
        <color theme="0" tint="-0.499984740745262"/>
      </top>
      <bottom style="medium">
        <color theme="0" tint="-0.499984740745262"/>
      </bottom>
      <diagonal/>
    </border>
    <border>
      <left style="thin">
        <color indexed="64"/>
      </left>
      <right/>
      <top style="medium">
        <color theme="0" tint="-0.499984740745262"/>
      </top>
      <bottom style="medium">
        <color indexed="64"/>
      </bottom>
      <diagonal/>
    </border>
    <border>
      <left style="thin">
        <color indexed="64"/>
      </left>
      <right/>
      <top style="medium">
        <color indexed="64"/>
      </top>
      <bottom style="medium">
        <color theme="0" tint="-0.499984740745262"/>
      </bottom>
      <diagonal/>
    </border>
    <border>
      <left style="thin">
        <color indexed="64"/>
      </left>
      <right/>
      <top style="medium">
        <color theme="0" tint="-0.499984740745262"/>
      </top>
      <bottom style="thin">
        <color indexed="64"/>
      </bottom>
      <diagonal/>
    </border>
    <border>
      <left style="double">
        <color indexed="64"/>
      </left>
      <right style="thin">
        <color indexed="64"/>
      </right>
      <top style="medium">
        <color auto="1"/>
      </top>
      <bottom style="thin">
        <color indexed="64"/>
      </bottom>
      <diagonal/>
    </border>
    <border>
      <left style="thin">
        <color auto="1"/>
      </left>
      <right style="thin">
        <color auto="1"/>
      </right>
      <top style="thin">
        <color auto="1"/>
      </top>
      <bottom style="thin">
        <color theme="0" tint="-0.499984740745262"/>
      </bottom>
      <diagonal/>
    </border>
    <border>
      <left style="thin">
        <color rgb="FF7F7F7F"/>
      </left>
      <right/>
      <top style="thin">
        <color rgb="FF7F7F7F"/>
      </top>
      <bottom style="thin">
        <color theme="0" tint="-0.499984740745262"/>
      </bottom>
      <diagonal/>
    </border>
    <border>
      <left/>
      <right/>
      <top style="thin">
        <color rgb="FF7F7F7F"/>
      </top>
      <bottom style="thin">
        <color theme="0" tint="-0.499984740745262"/>
      </bottom>
      <diagonal/>
    </border>
    <border>
      <left style="thin">
        <color rgb="FF7F7F7F"/>
      </left>
      <right style="medium">
        <color indexed="64"/>
      </right>
      <top/>
      <bottom style="thin">
        <color theme="0" tint="-0.499984740745262"/>
      </bottom>
      <diagonal/>
    </border>
    <border>
      <left style="thick">
        <color indexed="64"/>
      </left>
      <right/>
      <top style="thin">
        <color auto="1"/>
      </top>
      <bottom/>
      <diagonal/>
    </border>
    <border>
      <left style="thin">
        <color auto="1"/>
      </left>
      <right style="thin">
        <color rgb="FF7F7F7F"/>
      </right>
      <top style="thin">
        <color indexed="64"/>
      </top>
      <bottom style="thin">
        <color indexed="64"/>
      </bottom>
      <diagonal/>
    </border>
    <border>
      <left style="thin">
        <color auto="1"/>
      </left>
      <right style="thin">
        <color rgb="FF7F7F7F"/>
      </right>
      <top style="thin">
        <color indexed="64"/>
      </top>
      <bottom style="thin">
        <color theme="0" tint="-0.499984740745262"/>
      </bottom>
      <diagonal/>
    </border>
    <border>
      <left style="thin">
        <color rgb="FF7F7F7F"/>
      </left>
      <right style="thin">
        <color rgb="FF7F7F7F"/>
      </right>
      <top style="thin">
        <color indexed="64"/>
      </top>
      <bottom style="thin">
        <color theme="0" tint="-0.499984740745262"/>
      </bottom>
      <diagonal/>
    </border>
    <border>
      <left style="thin">
        <color rgb="FF7F7F7F"/>
      </left>
      <right/>
      <top style="thin">
        <color indexed="64"/>
      </top>
      <bottom style="thin">
        <color theme="0" tint="-0.499984740745262"/>
      </bottom>
      <diagonal/>
    </border>
    <border>
      <left style="thin">
        <color theme="0" tint="-0.499984740745262"/>
      </left>
      <right style="thick">
        <color indexed="64"/>
      </right>
      <top style="thin">
        <color indexed="64"/>
      </top>
      <bottom style="thin">
        <color theme="0" tint="-0.499984740745262"/>
      </bottom>
      <diagonal/>
    </border>
    <border>
      <left style="thick">
        <color indexed="64"/>
      </left>
      <right style="thin">
        <color indexed="64"/>
      </right>
      <top style="thin">
        <color indexed="64"/>
      </top>
      <bottom style="thin">
        <color theme="0" tint="-0.499984740745262"/>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auto="1"/>
      </top>
      <bottom style="medium">
        <color indexed="64"/>
      </bottom>
      <diagonal/>
    </border>
  </borders>
  <cellStyleXfs count="22">
    <xf numFmtId="0" fontId="0" fillId="0" borderId="0"/>
    <xf numFmtId="44" fontId="1" fillId="0" borderId="0" applyFont="0" applyFill="0" applyBorder="0" applyAlignment="0" applyProtection="0"/>
    <xf numFmtId="0" fontId="1" fillId="2" borderId="0" applyNumberFormat="0" applyBorder="0" applyAlignment="0" applyProtection="0"/>
    <xf numFmtId="0" fontId="9" fillId="3" borderId="0" applyNumberFormat="0" applyBorder="0" applyAlignment="0" applyProtection="0"/>
    <xf numFmtId="9" fontId="1" fillId="0" borderId="0" applyFont="0" applyFill="0" applyBorder="0" applyAlignment="0" applyProtection="0"/>
    <xf numFmtId="0" fontId="9" fillId="4" borderId="0" applyNumberFormat="0" applyBorder="0" applyAlignment="0" applyProtection="0"/>
    <xf numFmtId="0" fontId="1"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0" borderId="0"/>
    <xf numFmtId="0" fontId="1" fillId="2" borderId="0" applyNumberFormat="0" applyBorder="0" applyAlignment="0" applyProtection="0"/>
    <xf numFmtId="0" fontId="31" fillId="0" borderId="0" applyNumberFormat="0" applyFill="0" applyBorder="0" applyAlignment="0" applyProtection="0"/>
    <xf numFmtId="0" fontId="34" fillId="0" borderId="0"/>
    <xf numFmtId="0" fontId="55" fillId="0" borderId="0"/>
    <xf numFmtId="9" fontId="34" fillId="0" borderId="0" applyFont="0" applyFill="0" applyBorder="0" applyAlignment="0" applyProtection="0"/>
    <xf numFmtId="44" fontId="34" fillId="0" borderId="0" applyFont="0" applyFill="0" applyBorder="0" applyAlignment="0" applyProtection="0"/>
    <xf numFmtId="0" fontId="1" fillId="2"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34" fillId="0" borderId="0"/>
  </cellStyleXfs>
  <cellXfs count="2042">
    <xf numFmtId="0" fontId="0" fillId="0" borderId="0" xfId="0"/>
    <xf numFmtId="0" fontId="3" fillId="0" borderId="0" xfId="0" applyFont="1"/>
    <xf numFmtId="0" fontId="8" fillId="0" borderId="0" xfId="0" applyFont="1"/>
    <xf numFmtId="0" fontId="5" fillId="0" borderId="0" xfId="0" applyFont="1" applyAlignment="1"/>
    <xf numFmtId="0" fontId="0" fillId="0" borderId="0" xfId="0" applyBorder="1"/>
    <xf numFmtId="0" fontId="8" fillId="0" borderId="0" xfId="0" applyFont="1" applyAlignment="1">
      <alignment horizontal="center" vertical="center"/>
    </xf>
    <xf numFmtId="0" fontId="0" fillId="0" borderId="5" xfId="0" applyBorder="1"/>
    <xf numFmtId="0" fontId="0" fillId="0" borderId="0" xfId="0" applyAlignment="1">
      <alignment vertical="center" wrapText="1"/>
    </xf>
    <xf numFmtId="0" fontId="6" fillId="0" borderId="0" xfId="0" applyFont="1" applyAlignment="1" applyProtection="1">
      <alignment wrapText="1"/>
    </xf>
    <xf numFmtId="0" fontId="0" fillId="0" borderId="0" xfId="0" applyAlignment="1">
      <alignment horizontal="center" textRotation="90"/>
    </xf>
    <xf numFmtId="0" fontId="0" fillId="0" borderId="38" xfId="0" applyBorder="1" applyAlignment="1">
      <alignment horizontal="center" textRotation="90" wrapText="1"/>
    </xf>
    <xf numFmtId="0" fontId="0" fillId="0" borderId="16" xfId="0" applyBorder="1" applyAlignment="1">
      <alignment textRotation="90" wrapText="1"/>
    </xf>
    <xf numFmtId="0" fontId="0" fillId="0" borderId="0" xfId="0" applyAlignment="1">
      <alignment vertical="center"/>
    </xf>
    <xf numFmtId="9" fontId="0" fillId="0" borderId="0" xfId="4" applyFont="1"/>
    <xf numFmtId="1" fontId="1" fillId="2" borderId="1" xfId="2" applyNumberFormat="1" applyBorder="1" applyAlignment="1" applyProtection="1">
      <alignment horizontal="center" vertical="center"/>
      <protection locked="0"/>
    </xf>
    <xf numFmtId="1" fontId="1" fillId="2" borderId="13" xfId="2" applyNumberFormat="1" applyBorder="1" applyAlignment="1" applyProtection="1">
      <alignment horizontal="center" vertical="center"/>
      <protection locked="0"/>
    </xf>
    <xf numFmtId="0" fontId="6" fillId="0" borderId="0" xfId="0" applyFont="1" applyAlignment="1" applyProtection="1">
      <alignment horizontal="center" vertical="center" wrapText="1"/>
    </xf>
    <xf numFmtId="0" fontId="0" fillId="0" borderId="0" xfId="0" applyBorder="1" applyAlignment="1">
      <alignment textRotation="90" wrapText="1"/>
    </xf>
    <xf numFmtId="0" fontId="2" fillId="0" borderId="0" xfId="0" applyFont="1" applyAlignment="1">
      <alignment horizontal="center"/>
    </xf>
    <xf numFmtId="0" fontId="0" fillId="0" borderId="0" xfId="0" applyBorder="1" applyAlignment="1">
      <alignment horizontal="center"/>
    </xf>
    <xf numFmtId="0" fontId="8" fillId="0" borderId="0" xfId="0" applyFont="1" applyBorder="1" applyAlignment="1">
      <alignment horizontal="center" vertical="center"/>
    </xf>
    <xf numFmtId="0" fontId="0" fillId="0" borderId="0" xfId="0" applyAlignment="1">
      <alignment horizontal="center" textRotation="90"/>
    </xf>
    <xf numFmtId="0" fontId="1" fillId="2" borderId="77" xfId="2" applyBorder="1" applyAlignment="1" applyProtection="1">
      <alignment horizontal="center" vertical="center" wrapText="1"/>
      <protection locked="0"/>
    </xf>
    <xf numFmtId="0" fontId="1" fillId="2" borderId="78" xfId="2" applyBorder="1" applyAlignment="1" applyProtection="1">
      <alignment horizontal="center" vertical="center" wrapText="1"/>
      <protection locked="0"/>
    </xf>
    <xf numFmtId="0" fontId="1" fillId="2" borderId="14" xfId="2" applyBorder="1" applyAlignment="1" applyProtection="1">
      <alignment horizontal="center" vertical="center" wrapText="1"/>
      <protection locked="0"/>
    </xf>
    <xf numFmtId="0" fontId="4" fillId="2" borderId="79" xfId="2" applyFont="1" applyBorder="1" applyAlignment="1" applyProtection="1">
      <alignment horizontal="center" vertical="center" wrapText="1"/>
      <protection locked="0"/>
    </xf>
    <xf numFmtId="44" fontId="7" fillId="3" borderId="80" xfId="1" applyFont="1" applyFill="1" applyBorder="1" applyAlignment="1" applyProtection="1">
      <alignment horizontal="center" vertical="center"/>
      <protection locked="0"/>
    </xf>
    <xf numFmtId="44" fontId="0" fillId="0" borderId="2" xfId="0" applyNumberFormat="1" applyBorder="1" applyAlignment="1">
      <alignment horizontal="center" vertical="center"/>
    </xf>
    <xf numFmtId="0" fontId="0" fillId="0" borderId="60" xfId="0" applyBorder="1"/>
    <xf numFmtId="44" fontId="0" fillId="0" borderId="71" xfId="0" applyNumberFormat="1" applyBorder="1" applyAlignment="1">
      <alignment horizontal="center" vertical="center"/>
    </xf>
    <xf numFmtId="0" fontId="0" fillId="0" borderId="83" xfId="0" applyBorder="1"/>
    <xf numFmtId="164" fontId="3" fillId="0" borderId="0" xfId="0" applyNumberFormat="1" applyFont="1" applyBorder="1" applyAlignment="1">
      <alignment horizontal="center" vertical="center"/>
    </xf>
    <xf numFmtId="44" fontId="0" fillId="0" borderId="0" xfId="0" applyNumberFormat="1" applyBorder="1" applyAlignment="1">
      <alignment horizontal="center"/>
    </xf>
    <xf numFmtId="0" fontId="6" fillId="0" borderId="0" xfId="0" applyFont="1" applyBorder="1" applyAlignment="1" applyProtection="1">
      <alignment horizontal="center" vertical="center" wrapText="1"/>
    </xf>
    <xf numFmtId="0" fontId="0" fillId="0" borderId="0" xfId="0" applyAlignment="1">
      <alignment horizontal="center"/>
    </xf>
    <xf numFmtId="0" fontId="13" fillId="0" borderId="0" xfId="0" applyFont="1"/>
    <xf numFmtId="0" fontId="2" fillId="0" borderId="0" xfId="0" applyFont="1" applyAlignment="1">
      <alignment vertical="center"/>
    </xf>
    <xf numFmtId="0" fontId="2" fillId="0" borderId="0" xfId="0" applyFont="1" applyAlignment="1">
      <alignment vertical="center" wrapText="1"/>
    </xf>
    <xf numFmtId="17" fontId="0" fillId="0" borderId="0" xfId="0" applyNumberFormat="1"/>
    <xf numFmtId="0" fontId="0" fillId="0" borderId="0" xfId="0" applyFont="1"/>
    <xf numFmtId="0" fontId="1" fillId="2" borderId="92" xfId="2" applyBorder="1" applyAlignment="1" applyProtection="1">
      <alignment horizontal="center" vertical="center"/>
      <protection locked="0"/>
    </xf>
    <xf numFmtId="0" fontId="1" fillId="2" borderId="87" xfId="2" applyBorder="1" applyAlignment="1" applyProtection="1">
      <alignment horizontal="center" vertical="center"/>
      <protection locked="0"/>
    </xf>
    <xf numFmtId="0" fontId="2" fillId="0" borderId="0" xfId="0" applyFont="1" applyAlignment="1" applyProtection="1">
      <alignment vertical="center" wrapText="1"/>
    </xf>
    <xf numFmtId="0" fontId="0" fillId="0" borderId="0" xfId="0" applyAlignment="1"/>
    <xf numFmtId="0" fontId="10" fillId="0" borderId="0" xfId="0" applyFont="1" applyAlignment="1">
      <alignment horizontal="center" vertical="center"/>
    </xf>
    <xf numFmtId="0" fontId="10" fillId="0" borderId="0" xfId="0" applyFont="1" applyAlignment="1">
      <alignment vertical="center"/>
    </xf>
    <xf numFmtId="0" fontId="1" fillId="2" borderId="14" xfId="2" applyBorder="1" applyAlignment="1" applyProtection="1">
      <alignment horizontal="center" vertical="center"/>
      <protection locked="0"/>
    </xf>
    <xf numFmtId="0" fontId="1" fillId="2" borderId="1" xfId="2" applyBorder="1" applyAlignment="1" applyProtection="1">
      <alignment horizontal="center" vertical="center"/>
      <protection locked="0"/>
    </xf>
    <xf numFmtId="9" fontId="1" fillId="2" borderId="13" xfId="4" applyFill="1" applyBorder="1" applyAlignment="1" applyProtection="1">
      <alignment horizontal="center" vertical="center"/>
      <protection locked="0"/>
    </xf>
    <xf numFmtId="0" fontId="1" fillId="2" borderId="1" xfId="2" applyFont="1" applyBorder="1" applyAlignment="1" applyProtection="1">
      <alignment horizontal="center" vertical="center"/>
      <protection locked="0"/>
    </xf>
    <xf numFmtId="0" fontId="1" fillId="2" borderId="13" xfId="2" applyBorder="1" applyAlignment="1" applyProtection="1">
      <alignment horizontal="center" vertical="center"/>
      <protection locked="0"/>
    </xf>
    <xf numFmtId="16" fontId="16" fillId="0" borderId="0" xfId="0" applyNumberFormat="1" applyFont="1"/>
    <xf numFmtId="0" fontId="1" fillId="2" borderId="77" xfId="2" applyBorder="1" applyAlignment="1" applyProtection="1">
      <alignment horizontal="center" vertical="center"/>
      <protection locked="0"/>
    </xf>
    <xf numFmtId="0" fontId="2" fillId="0" borderId="0" xfId="0" applyFont="1"/>
    <xf numFmtId="0" fontId="10" fillId="0" borderId="0" xfId="0" applyFont="1" applyBorder="1" applyAlignment="1">
      <alignment horizontal="left" vertical="center"/>
    </xf>
    <xf numFmtId="0" fontId="1" fillId="2" borderId="100" xfId="2" applyBorder="1" applyAlignment="1" applyProtection="1">
      <alignment horizontal="center" vertical="center"/>
      <protection locked="0"/>
    </xf>
    <xf numFmtId="1" fontId="1" fillId="2" borderId="100" xfId="2" applyNumberFormat="1" applyBorder="1" applyAlignment="1" applyProtection="1">
      <alignment horizontal="center" vertical="center"/>
      <protection locked="0"/>
    </xf>
    <xf numFmtId="9" fontId="1" fillId="2" borderId="12" xfId="4" applyFill="1" applyBorder="1" applyAlignment="1" applyProtection="1">
      <alignment horizontal="center" vertical="center"/>
      <protection locked="0"/>
    </xf>
    <xf numFmtId="1" fontId="1" fillId="2" borderId="12" xfId="2" applyNumberFormat="1" applyBorder="1" applyAlignment="1" applyProtection="1">
      <alignment horizontal="center" vertical="center"/>
      <protection locked="0"/>
    </xf>
    <xf numFmtId="1" fontId="3" fillId="0" borderId="0" xfId="0" applyNumberFormat="1" applyFont="1" applyBorder="1" applyAlignment="1">
      <alignment horizontal="center" vertical="center"/>
    </xf>
    <xf numFmtId="1" fontId="15" fillId="0" borderId="0" xfId="0" applyNumberFormat="1" applyFont="1" applyAlignment="1" applyProtection="1">
      <alignment horizontal="center" vertical="center"/>
    </xf>
    <xf numFmtId="0" fontId="0" fillId="2" borderId="51" xfId="2" applyFont="1" applyBorder="1" applyAlignment="1">
      <alignment horizontal="center" vertical="center" wrapText="1"/>
    </xf>
    <xf numFmtId="164" fontId="2" fillId="0" borderId="0" xfId="0" applyNumberFormat="1" applyFont="1" applyBorder="1" applyAlignment="1">
      <alignment horizontal="left" vertical="center"/>
    </xf>
    <xf numFmtId="0" fontId="1" fillId="2" borderId="102" xfId="2" applyBorder="1" applyAlignment="1" applyProtection="1">
      <alignment horizontal="center" vertical="center"/>
      <protection locked="0"/>
    </xf>
    <xf numFmtId="0" fontId="1" fillId="2" borderId="52" xfId="2" applyBorder="1" applyAlignment="1" applyProtection="1">
      <alignment horizontal="center" vertical="center" wrapText="1"/>
      <protection locked="0"/>
    </xf>
    <xf numFmtId="0" fontId="1" fillId="2" borderId="103" xfId="2" applyBorder="1" applyAlignment="1" applyProtection="1">
      <alignment horizontal="center" vertical="center" wrapText="1"/>
      <protection locked="0"/>
    </xf>
    <xf numFmtId="0" fontId="1" fillId="2" borderId="100" xfId="2" applyBorder="1" applyAlignment="1" applyProtection="1">
      <alignment horizontal="center" vertical="center" wrapText="1"/>
      <protection locked="0"/>
    </xf>
    <xf numFmtId="0" fontId="4" fillId="2" borderId="104" xfId="2" applyFont="1" applyBorder="1" applyAlignment="1" applyProtection="1">
      <alignment horizontal="center" vertical="center" wrapText="1"/>
      <protection locked="0"/>
    </xf>
    <xf numFmtId="0" fontId="0" fillId="0" borderId="105" xfId="0" applyBorder="1"/>
    <xf numFmtId="0" fontId="8" fillId="0" borderId="0" xfId="0" applyFont="1" applyBorder="1" applyAlignment="1">
      <alignment horizontal="center" vertical="center"/>
    </xf>
    <xf numFmtId="0" fontId="2" fillId="0" borderId="0" xfId="0" applyFont="1" applyAlignment="1">
      <alignment horizontal="center" vertical="center"/>
    </xf>
    <xf numFmtId="0" fontId="1" fillId="2" borderId="52" xfId="2" applyBorder="1" applyAlignment="1" applyProtection="1">
      <alignment horizontal="center" vertical="center"/>
      <protection locked="0"/>
    </xf>
    <xf numFmtId="0" fontId="2" fillId="0" borderId="0" xfId="0" applyFont="1" applyAlignment="1">
      <alignment horizontal="center" vertical="center" wrapText="1"/>
    </xf>
    <xf numFmtId="0" fontId="1" fillId="2" borderId="51" xfId="2" applyBorder="1" applyAlignment="1" applyProtection="1">
      <alignment horizontal="center" vertical="center"/>
      <protection locked="0"/>
    </xf>
    <xf numFmtId="0" fontId="7" fillId="0" borderId="0" xfId="0" applyFont="1"/>
    <xf numFmtId="0" fontId="0" fillId="0" borderId="0" xfId="0" applyFont="1" applyAlignment="1">
      <alignment vertical="center" wrapText="1"/>
    </xf>
    <xf numFmtId="0" fontId="0" fillId="0" borderId="0" xfId="0" applyAlignment="1">
      <alignment vertical="top" wrapText="1"/>
    </xf>
    <xf numFmtId="0" fontId="0" fillId="0" borderId="0" xfId="0" applyProtection="1"/>
    <xf numFmtId="0" fontId="0" fillId="0" borderId="40" xfId="0" applyBorder="1"/>
    <xf numFmtId="0" fontId="10" fillId="0" borderId="0" xfId="0" applyFont="1" applyBorder="1" applyAlignment="1">
      <alignment vertical="center"/>
    </xf>
    <xf numFmtId="164" fontId="0" fillId="2" borderId="14" xfId="2" applyNumberFormat="1" applyFont="1" applyBorder="1" applyAlignment="1" applyProtection="1">
      <alignment horizontal="center" vertical="center" wrapText="1"/>
      <protection locked="0"/>
    </xf>
    <xf numFmtId="164" fontId="0" fillId="2" borderId="1" xfId="2" applyNumberFormat="1" applyFont="1" applyBorder="1" applyAlignment="1" applyProtection="1">
      <alignment horizontal="center" vertical="center" wrapText="1"/>
      <protection locked="0"/>
    </xf>
    <xf numFmtId="0" fontId="7" fillId="3" borderId="2" xfId="3" applyFont="1" applyBorder="1" applyAlignment="1" applyProtection="1">
      <alignment horizontal="center" vertical="center" wrapText="1"/>
      <protection locked="0"/>
    </xf>
    <xf numFmtId="1" fontId="1" fillId="2" borderId="14" xfId="2" applyNumberFormat="1" applyBorder="1" applyAlignment="1" applyProtection="1">
      <alignment horizontal="center" vertical="center"/>
      <protection locked="0"/>
    </xf>
    <xf numFmtId="9" fontId="1" fillId="2" borderId="14" xfId="4" applyFill="1" applyBorder="1" applyAlignment="1" applyProtection="1">
      <alignment horizontal="center" vertical="center"/>
      <protection locked="0"/>
    </xf>
    <xf numFmtId="0" fontId="1" fillId="2" borderId="114" xfId="2" applyBorder="1" applyAlignment="1" applyProtection="1">
      <alignment horizontal="center" vertical="center"/>
      <protection locked="0"/>
    </xf>
    <xf numFmtId="1" fontId="1" fillId="2" borderId="114" xfId="2" applyNumberFormat="1" applyBorder="1" applyAlignment="1" applyProtection="1">
      <alignment horizontal="center" vertical="center"/>
      <protection locked="0"/>
    </xf>
    <xf numFmtId="9" fontId="1" fillId="2" borderId="113" xfId="4" applyFill="1" applyBorder="1" applyAlignment="1" applyProtection="1">
      <alignment horizontal="center" vertical="center"/>
      <protection locked="0"/>
    </xf>
    <xf numFmtId="1" fontId="1" fillId="2" borderId="113" xfId="2" applyNumberFormat="1" applyBorder="1" applyAlignment="1" applyProtection="1">
      <alignment horizontal="center" vertical="center"/>
      <protection locked="0"/>
    </xf>
    <xf numFmtId="0" fontId="0" fillId="0" borderId="110" xfId="0" applyBorder="1"/>
    <xf numFmtId="0" fontId="0" fillId="0" borderId="120" xfId="0" applyBorder="1"/>
    <xf numFmtId="164" fontId="1" fillId="2" borderId="1" xfId="2" applyNumberFormat="1" applyFont="1" applyBorder="1" applyAlignment="1" applyProtection="1">
      <alignment horizontal="center" vertical="center"/>
      <protection locked="0"/>
    </xf>
    <xf numFmtId="164" fontId="1" fillId="2" borderId="12" xfId="2" applyNumberFormat="1" applyFont="1" applyBorder="1" applyAlignment="1" applyProtection="1">
      <alignment horizontal="center" vertical="center"/>
      <protection locked="0"/>
    </xf>
    <xf numFmtId="0" fontId="1" fillId="2" borderId="123" xfId="2" applyBorder="1" applyAlignment="1" applyProtection="1">
      <alignment horizontal="center" vertical="center"/>
      <protection locked="0"/>
    </xf>
    <xf numFmtId="1" fontId="1" fillId="2" borderId="123" xfId="2" applyNumberFormat="1" applyBorder="1" applyAlignment="1" applyProtection="1">
      <alignment horizontal="center" vertical="center"/>
      <protection locked="0"/>
    </xf>
    <xf numFmtId="9" fontId="1" fillId="2" borderId="123" xfId="4" applyFill="1" applyBorder="1" applyAlignment="1" applyProtection="1">
      <alignment horizontal="center" vertical="center"/>
      <protection locked="0"/>
    </xf>
    <xf numFmtId="0" fontId="2" fillId="0" borderId="0" xfId="0" applyFont="1" applyAlignment="1">
      <alignment horizontal="center" vertical="center"/>
    </xf>
    <xf numFmtId="0" fontId="0" fillId="0" borderId="18" xfId="0" applyBorder="1" applyAlignment="1">
      <alignment horizontal="center" vertical="center"/>
    </xf>
    <xf numFmtId="9" fontId="1" fillId="2" borderId="114" xfId="4" applyFill="1" applyBorder="1" applyAlignment="1" applyProtection="1">
      <alignment horizontal="center" vertical="center"/>
      <protection locked="0"/>
    </xf>
    <xf numFmtId="164" fontId="3" fillId="0" borderId="35" xfId="0" applyNumberFormat="1" applyFont="1" applyBorder="1" applyAlignment="1">
      <alignment horizontal="center" vertical="center"/>
    </xf>
    <xf numFmtId="9" fontId="1" fillId="2" borderId="100" xfId="4" applyFill="1" applyBorder="1" applyAlignment="1" applyProtection="1">
      <alignment horizontal="center" vertical="center"/>
      <protection locked="0"/>
    </xf>
    <xf numFmtId="0" fontId="2" fillId="0" borderId="0" xfId="0" applyFont="1" applyAlignment="1">
      <alignment horizontal="center"/>
    </xf>
    <xf numFmtId="0" fontId="0" fillId="0" borderId="0" xfId="0" applyBorder="1" applyAlignment="1">
      <alignment horizontal="center"/>
    </xf>
    <xf numFmtId="0" fontId="0" fillId="0" borderId="0" xfId="0" applyAlignment="1">
      <alignment horizontal="center"/>
    </xf>
    <xf numFmtId="0" fontId="8" fillId="0" borderId="0" xfId="0" applyFont="1" applyBorder="1" applyAlignment="1">
      <alignment horizontal="center" vertical="center"/>
    </xf>
    <xf numFmtId="44" fontId="0" fillId="0" borderId="0" xfId="0" applyNumberFormat="1" applyBorder="1" applyAlignment="1">
      <alignment horizontal="center"/>
    </xf>
    <xf numFmtId="0" fontId="0" fillId="0" borderId="0" xfId="0" applyBorder="1" applyAlignment="1">
      <alignment horizontal="center" vertical="center"/>
    </xf>
    <xf numFmtId="44" fontId="0" fillId="0" borderId="131" xfId="0" applyNumberFormat="1" applyBorder="1" applyAlignment="1">
      <alignment horizontal="center" vertical="center"/>
    </xf>
    <xf numFmtId="0" fontId="0" fillId="0" borderId="132" xfId="0" applyBorder="1"/>
    <xf numFmtId="164" fontId="0" fillId="2" borderId="12" xfId="2" applyNumberFormat="1" applyFont="1" applyBorder="1" applyAlignment="1" applyProtection="1">
      <alignment horizontal="center" vertical="center" wrapText="1"/>
      <protection locked="0"/>
    </xf>
    <xf numFmtId="44" fontId="0" fillId="0" borderId="106" xfId="0" applyNumberFormat="1" applyBorder="1" applyAlignment="1">
      <alignment horizontal="center" vertical="center"/>
    </xf>
    <xf numFmtId="0" fontId="1" fillId="2" borderId="137" xfId="2" applyBorder="1" applyAlignment="1" applyProtection="1">
      <alignment horizontal="center" vertical="center" wrapText="1"/>
      <protection locked="0"/>
    </xf>
    <xf numFmtId="0" fontId="1" fillId="2" borderId="138" xfId="2" applyBorder="1" applyAlignment="1" applyProtection="1">
      <alignment horizontal="center" vertical="center" wrapText="1"/>
      <protection locked="0"/>
    </xf>
    <xf numFmtId="0" fontId="1" fillId="2" borderId="123" xfId="2" applyBorder="1" applyAlignment="1" applyProtection="1">
      <alignment horizontal="center" vertical="center" wrapText="1"/>
      <protection locked="0"/>
    </xf>
    <xf numFmtId="0" fontId="4" fillId="2" borderId="139" xfId="2" applyFont="1" applyBorder="1" applyAlignment="1" applyProtection="1">
      <alignment horizontal="center" vertical="center" wrapText="1"/>
      <protection locked="0"/>
    </xf>
    <xf numFmtId="44" fontId="7" fillId="3" borderId="140" xfId="1" applyFont="1" applyFill="1" applyBorder="1" applyAlignment="1" applyProtection="1">
      <alignment horizontal="center" vertical="center"/>
      <protection locked="0"/>
    </xf>
    <xf numFmtId="44" fontId="0" fillId="0" borderId="49" xfId="0" applyNumberFormat="1" applyBorder="1" applyAlignment="1">
      <alignment horizontal="center" vertical="center"/>
    </xf>
    <xf numFmtId="0" fontId="0" fillId="0" borderId="141" xfId="0" applyBorder="1"/>
    <xf numFmtId="164" fontId="0" fillId="2" borderId="123" xfId="2" applyNumberFormat="1" applyFont="1" applyBorder="1" applyAlignment="1" applyProtection="1">
      <alignment horizontal="center" vertical="center" wrapText="1"/>
      <protection locked="0"/>
    </xf>
    <xf numFmtId="44" fontId="0" fillId="0" borderId="65" xfId="0" applyNumberFormat="1" applyBorder="1" applyAlignment="1">
      <alignment horizontal="center" vertical="center"/>
    </xf>
    <xf numFmtId="0" fontId="7" fillId="3" borderId="16" xfId="3" applyFont="1" applyBorder="1" applyAlignment="1" applyProtection="1">
      <alignment horizontal="center" vertical="center" wrapText="1"/>
      <protection locked="0"/>
    </xf>
    <xf numFmtId="0" fontId="7" fillId="3" borderId="49" xfId="3"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xf>
    <xf numFmtId="0" fontId="8" fillId="0" borderId="0" xfId="0" applyFont="1" applyBorder="1" applyAlignment="1">
      <alignment horizontal="center" vertical="center"/>
    </xf>
    <xf numFmtId="0" fontId="0" fillId="0" borderId="18" xfId="0" applyBorder="1" applyAlignment="1">
      <alignment horizontal="center"/>
    </xf>
    <xf numFmtId="0" fontId="1" fillId="2" borderId="136" xfId="2" applyBorder="1" applyAlignment="1" applyProtection="1">
      <alignment horizontal="center" vertical="center"/>
      <protection locked="0"/>
    </xf>
    <xf numFmtId="0" fontId="3" fillId="0" borderId="0" xfId="0" applyFont="1" applyBorder="1" applyAlignment="1">
      <alignment horizontal="center" vertical="center"/>
    </xf>
    <xf numFmtId="0" fontId="28" fillId="3" borderId="108" xfId="3" applyFont="1" applyBorder="1" applyAlignment="1" applyProtection="1">
      <alignment horizontal="center" vertical="center" wrapText="1"/>
      <protection locked="0"/>
    </xf>
    <xf numFmtId="0" fontId="28" fillId="3" borderId="99" xfId="3" applyFont="1" applyBorder="1" applyAlignment="1" applyProtection="1">
      <alignment horizontal="center" vertical="center" wrapText="1"/>
      <protection locked="0"/>
    </xf>
    <xf numFmtId="0" fontId="28" fillId="3" borderId="144" xfId="3" applyFont="1" applyBorder="1" applyAlignment="1" applyProtection="1">
      <alignment horizontal="center" vertical="center" wrapText="1"/>
      <protection locked="0"/>
    </xf>
    <xf numFmtId="0" fontId="28" fillId="3" borderId="109" xfId="3" applyFont="1" applyBorder="1" applyAlignment="1" applyProtection="1">
      <alignment horizontal="center" vertical="center" wrapText="1"/>
      <protection locked="0"/>
    </xf>
    <xf numFmtId="0" fontId="0" fillId="0" borderId="0" xfId="0" applyBorder="1" applyAlignment="1">
      <alignment horizontal="center"/>
    </xf>
    <xf numFmtId="0" fontId="8" fillId="0" borderId="0" xfId="0" applyFont="1" applyBorder="1" applyAlignment="1">
      <alignment horizontal="center" vertical="center"/>
    </xf>
    <xf numFmtId="0" fontId="4" fillId="2" borderId="14" xfId="2" applyFont="1" applyBorder="1" applyAlignment="1" applyProtection="1">
      <alignment horizontal="center" vertical="center" wrapText="1"/>
      <protection locked="0"/>
    </xf>
    <xf numFmtId="0" fontId="4" fillId="2" borderId="100" xfId="2" applyFont="1" applyBorder="1" applyAlignment="1" applyProtection="1">
      <alignment horizontal="center" vertical="center" wrapText="1"/>
      <protection locked="0"/>
    </xf>
    <xf numFmtId="0" fontId="4" fillId="2" borderId="123" xfId="2" applyFont="1" applyBorder="1" applyAlignment="1" applyProtection="1">
      <alignment horizontal="center" vertical="center" wrapText="1"/>
      <protection locked="0"/>
    </xf>
    <xf numFmtId="0" fontId="4" fillId="2" borderId="114" xfId="2" applyFont="1" applyBorder="1" applyAlignment="1" applyProtection="1">
      <alignment horizontal="center" vertical="center" wrapText="1"/>
      <protection locked="0"/>
    </xf>
    <xf numFmtId="0" fontId="0" fillId="0" borderId="150" xfId="0" applyBorder="1"/>
    <xf numFmtId="0" fontId="0" fillId="0" borderId="0" xfId="0" applyBorder="1" applyAlignment="1">
      <alignment horizontal="center" vertical="center"/>
    </xf>
    <xf numFmtId="0" fontId="10" fillId="0" borderId="0" xfId="0" applyFont="1" applyAlignment="1" applyProtection="1">
      <alignment horizontal="center" vertical="center"/>
    </xf>
    <xf numFmtId="0" fontId="2" fillId="0" borderId="0" xfId="0" applyFont="1" applyAlignment="1">
      <alignment horizontal="center" vertical="center"/>
    </xf>
    <xf numFmtId="0" fontId="10" fillId="0" borderId="0" xfId="0" applyFont="1" applyAlignment="1" applyProtection="1">
      <alignment horizontal="right" vertical="center"/>
    </xf>
    <xf numFmtId="0" fontId="0" fillId="0" borderId="0" xfId="0" applyBorder="1" applyAlignment="1" applyProtection="1">
      <alignment horizontal="center" vertical="center"/>
    </xf>
    <xf numFmtId="0" fontId="5" fillId="0" borderId="0" xfId="0" applyFont="1" applyAlignment="1" applyProtection="1"/>
    <xf numFmtId="0" fontId="0" fillId="0" borderId="0" xfId="0" applyNumberFormat="1" applyBorder="1" applyAlignment="1" applyProtection="1">
      <alignment horizontal="center" vertical="center"/>
    </xf>
    <xf numFmtId="0" fontId="0" fillId="0" borderId="18" xfId="0" applyBorder="1" applyAlignment="1" applyProtection="1">
      <alignment horizontal="center"/>
    </xf>
    <xf numFmtId="0" fontId="0" fillId="0" borderId="5" xfId="0" applyBorder="1" applyProtection="1"/>
    <xf numFmtId="0" fontId="0" fillId="0" borderId="0" xfId="0" applyBorder="1" applyProtection="1"/>
    <xf numFmtId="0" fontId="0" fillId="0" borderId="0" xfId="0" applyBorder="1" applyAlignment="1">
      <alignment horizontal="center"/>
    </xf>
    <xf numFmtId="0" fontId="10" fillId="0" borderId="0" xfId="0" applyFont="1" applyAlignment="1" applyProtection="1">
      <alignment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1" fillId="2" borderId="14" xfId="2" applyFont="1" applyBorder="1" applyAlignment="1" applyProtection="1">
      <alignment horizontal="center" vertical="center" wrapText="1"/>
      <protection locked="0"/>
    </xf>
    <xf numFmtId="164" fontId="1" fillId="2" borderId="73" xfId="2" applyNumberFormat="1" applyFont="1" applyBorder="1" applyAlignment="1" applyProtection="1">
      <alignment horizontal="center" vertical="center" wrapText="1"/>
      <protection locked="0"/>
    </xf>
    <xf numFmtId="44" fontId="7" fillId="3" borderId="80" xfId="1" applyFont="1" applyFill="1" applyBorder="1" applyAlignment="1" applyProtection="1">
      <alignment vertical="center"/>
      <protection locked="0"/>
    </xf>
    <xf numFmtId="0" fontId="1" fillId="2" borderId="1" xfId="2" applyFont="1" applyBorder="1" applyAlignment="1" applyProtection="1">
      <alignment horizontal="center" vertical="center" wrapText="1"/>
      <protection locked="0"/>
    </xf>
    <xf numFmtId="164" fontId="1" fillId="2" borderId="6" xfId="2" applyNumberFormat="1" applyFont="1" applyBorder="1" applyAlignment="1" applyProtection="1">
      <alignment horizontal="center" vertical="center" wrapText="1"/>
      <protection locked="0"/>
    </xf>
    <xf numFmtId="0" fontId="1" fillId="2" borderId="100" xfId="2" applyFont="1" applyBorder="1" applyAlignment="1" applyProtection="1">
      <alignment horizontal="center" vertical="center" wrapText="1"/>
      <protection locked="0"/>
    </xf>
    <xf numFmtId="164" fontId="1" fillId="2" borderId="128" xfId="2" applyNumberFormat="1" applyFont="1" applyBorder="1" applyAlignment="1" applyProtection="1">
      <alignment horizontal="center" vertical="center" wrapText="1"/>
      <protection locked="0"/>
    </xf>
    <xf numFmtId="44" fontId="7" fillId="3" borderId="30" xfId="1" applyFont="1" applyFill="1" applyBorder="1" applyAlignment="1" applyProtection="1">
      <alignment vertical="center"/>
      <protection locked="0"/>
    </xf>
    <xf numFmtId="0" fontId="1" fillId="2" borderId="123" xfId="2" applyFont="1" applyBorder="1" applyAlignment="1" applyProtection="1">
      <alignment horizontal="center" vertical="center" wrapText="1"/>
      <protection locked="0"/>
    </xf>
    <xf numFmtId="164" fontId="1" fillId="2" borderId="133" xfId="2" applyNumberFormat="1" applyFont="1" applyBorder="1" applyAlignment="1" applyProtection="1">
      <alignment horizontal="center" vertical="center" wrapText="1"/>
      <protection locked="0"/>
    </xf>
    <xf numFmtId="44" fontId="7" fillId="3" borderId="140" xfId="1" applyFont="1" applyFill="1" applyBorder="1" applyAlignment="1" applyProtection="1">
      <alignment vertical="center"/>
      <protection locked="0"/>
    </xf>
    <xf numFmtId="0" fontId="2" fillId="0" borderId="0" xfId="0" applyFont="1" applyBorder="1" applyAlignment="1" applyProtection="1">
      <alignment vertical="center"/>
    </xf>
    <xf numFmtId="44" fontId="0" fillId="0" borderId="2" xfId="0" applyNumberFormat="1" applyBorder="1" applyAlignment="1" applyProtection="1">
      <alignment horizontal="center" vertical="center"/>
    </xf>
    <xf numFmtId="44" fontId="0" fillId="0" borderId="131" xfId="0" applyNumberFormat="1" applyBorder="1" applyAlignment="1" applyProtection="1">
      <alignment horizontal="center" vertical="center"/>
    </xf>
    <xf numFmtId="44" fontId="0" fillId="0" borderId="49" xfId="0" applyNumberFormat="1" applyBorder="1" applyAlignment="1" applyProtection="1">
      <alignment horizontal="center" vertical="center"/>
    </xf>
    <xf numFmtId="0" fontId="0" fillId="0" borderId="120" xfId="0" applyBorder="1" applyProtection="1"/>
    <xf numFmtId="0" fontId="0" fillId="0" borderId="150" xfId="0" applyBorder="1" applyProtection="1"/>
    <xf numFmtId="0" fontId="4" fillId="0" borderId="36" xfId="0" applyFont="1" applyBorder="1" applyAlignment="1" applyProtection="1">
      <alignment horizontal="center" vertical="center" wrapText="1"/>
    </xf>
    <xf numFmtId="0" fontId="4" fillId="0" borderId="0" xfId="0" applyFont="1" applyAlignment="1" applyProtection="1">
      <alignment horizontal="center" vertical="center"/>
    </xf>
    <xf numFmtId="0" fontId="2" fillId="0" borderId="0" xfId="0" applyFont="1" applyAlignment="1" applyProtection="1">
      <alignment vertical="center"/>
    </xf>
    <xf numFmtId="0" fontId="0" fillId="0" borderId="0" xfId="0" applyBorder="1" applyAlignment="1"/>
    <xf numFmtId="0" fontId="0" fillId="0" borderId="0" xfId="0" applyAlignment="1">
      <alignment wrapText="1"/>
    </xf>
    <xf numFmtId="0" fontId="0" fillId="0" borderId="0" xfId="0" applyBorder="1" applyAlignment="1" applyProtection="1"/>
    <xf numFmtId="0" fontId="2" fillId="0" borderId="0" xfId="0" applyFont="1" applyAlignment="1">
      <alignment horizontal="center" vertical="center" wrapText="1"/>
    </xf>
    <xf numFmtId="0" fontId="0" fillId="0" borderId="169" xfId="0" applyBorder="1"/>
    <xf numFmtId="0" fontId="7" fillId="3" borderId="2" xfId="3" applyFont="1" applyBorder="1" applyAlignment="1" applyProtection="1">
      <alignment horizontal="center" vertical="center"/>
      <protection locked="0"/>
    </xf>
    <xf numFmtId="0" fontId="7" fillId="3" borderId="88" xfId="3" applyFont="1" applyBorder="1" applyAlignment="1" applyProtection="1">
      <alignment horizontal="center" vertical="center"/>
      <protection locked="0"/>
    </xf>
    <xf numFmtId="0" fontId="7" fillId="3" borderId="88" xfId="3" applyFont="1" applyBorder="1" applyAlignment="1" applyProtection="1">
      <alignment horizontal="center" vertical="center" wrapText="1"/>
      <protection locked="0"/>
    </xf>
    <xf numFmtId="0" fontId="7" fillId="3" borderId="49" xfId="3" applyFont="1" applyBorder="1" applyAlignment="1" applyProtection="1">
      <alignment horizontal="center" vertical="center"/>
      <protection locked="0"/>
    </xf>
    <xf numFmtId="3" fontId="1" fillId="2" borderId="25" xfId="2" applyNumberFormat="1" applyBorder="1" applyAlignment="1" applyProtection="1">
      <alignment horizontal="center" vertical="center"/>
      <protection locked="0"/>
    </xf>
    <xf numFmtId="3" fontId="1" fillId="2" borderId="1" xfId="2" applyNumberFormat="1" applyBorder="1" applyAlignment="1" applyProtection="1">
      <alignment horizontal="center" vertical="center"/>
      <protection locked="0"/>
    </xf>
    <xf numFmtId="3" fontId="1" fillId="2" borderId="24" xfId="2" applyNumberFormat="1" applyBorder="1" applyAlignment="1" applyProtection="1">
      <alignment horizontal="center" vertical="center"/>
      <protection locked="0"/>
    </xf>
    <xf numFmtId="3" fontId="1" fillId="2" borderId="123" xfId="2" applyNumberFormat="1" applyBorder="1" applyAlignment="1" applyProtection="1">
      <alignment horizontal="center" vertical="center"/>
      <protection locked="0"/>
    </xf>
    <xf numFmtId="3" fontId="1" fillId="2" borderId="100" xfId="2" applyNumberFormat="1" applyBorder="1" applyAlignment="1" applyProtection="1">
      <alignment horizontal="center" vertical="center"/>
      <protection locked="0"/>
    </xf>
    <xf numFmtId="3" fontId="1" fillId="2" borderId="121" xfId="2" applyNumberFormat="1" applyBorder="1" applyAlignment="1" applyProtection="1">
      <alignment horizontal="center" vertical="center"/>
      <protection locked="0"/>
    </xf>
    <xf numFmtId="3" fontId="1" fillId="2" borderId="112" xfId="2" applyNumberFormat="1" applyBorder="1" applyAlignment="1" applyProtection="1">
      <alignment horizontal="center" vertical="center"/>
      <protection locked="0"/>
    </xf>
    <xf numFmtId="3" fontId="3" fillId="0" borderId="0"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1" fillId="2" borderId="76" xfId="2" applyNumberFormat="1" applyBorder="1" applyAlignment="1" applyProtection="1">
      <alignment horizontal="center" vertical="center" wrapText="1"/>
      <protection locked="0"/>
    </xf>
    <xf numFmtId="3" fontId="1" fillId="2" borderId="102" xfId="2" applyNumberFormat="1" applyBorder="1" applyAlignment="1" applyProtection="1">
      <alignment horizontal="center" vertical="center" wrapText="1"/>
      <protection locked="0"/>
    </xf>
    <xf numFmtId="3" fontId="1" fillId="2" borderId="136" xfId="2" applyNumberFormat="1" applyBorder="1" applyAlignment="1" applyProtection="1">
      <alignment horizontal="center" vertical="center" wrapText="1"/>
      <protection locked="0"/>
    </xf>
    <xf numFmtId="3" fontId="0" fillId="0" borderId="2" xfId="0" applyNumberFormat="1" applyBorder="1" applyAlignment="1">
      <alignment horizontal="center" vertical="center"/>
    </xf>
    <xf numFmtId="3" fontId="0" fillId="0" borderId="131" xfId="0" applyNumberFormat="1" applyBorder="1" applyAlignment="1">
      <alignment horizontal="center" vertical="center"/>
    </xf>
    <xf numFmtId="3" fontId="0" fillId="0" borderId="49" xfId="0" applyNumberFormat="1" applyBorder="1" applyAlignment="1">
      <alignment horizontal="center" vertical="center"/>
    </xf>
    <xf numFmtId="3" fontId="0" fillId="0" borderId="88" xfId="0" applyNumberFormat="1" applyBorder="1" applyAlignment="1">
      <alignment horizontal="center" vertical="center"/>
    </xf>
    <xf numFmtId="3" fontId="1" fillId="2" borderId="14" xfId="2" applyNumberFormat="1" applyBorder="1" applyAlignment="1" applyProtection="1">
      <alignment horizontal="center" vertical="center" wrapText="1"/>
      <protection locked="0"/>
    </xf>
    <xf numFmtId="3" fontId="1" fillId="2" borderId="1" xfId="2" applyNumberFormat="1" applyBorder="1" applyAlignment="1" applyProtection="1">
      <alignment horizontal="center" vertical="center" wrapText="1"/>
      <protection locked="0"/>
    </xf>
    <xf numFmtId="3" fontId="1" fillId="2" borderId="100" xfId="2" applyNumberFormat="1" applyBorder="1" applyAlignment="1" applyProtection="1">
      <alignment horizontal="center" vertical="center" wrapText="1"/>
      <protection locked="0"/>
    </xf>
    <xf numFmtId="0" fontId="2" fillId="0" borderId="0" xfId="0" applyFont="1" applyAlignment="1">
      <alignment horizontal="center" vertical="center" wrapText="1"/>
    </xf>
    <xf numFmtId="0" fontId="1" fillId="0" borderId="0" xfId="9"/>
    <xf numFmtId="0" fontId="35" fillId="0" borderId="0" xfId="12" applyFont="1" applyFill="1" applyBorder="1" applyAlignment="1" applyProtection="1">
      <alignment vertical="center"/>
    </xf>
    <xf numFmtId="0" fontId="34" fillId="0" borderId="0" xfId="12" applyProtection="1"/>
    <xf numFmtId="0" fontId="36" fillId="0" borderId="0" xfId="12" applyFont="1" applyAlignment="1" applyProtection="1">
      <alignment horizontal="left" vertical="center"/>
    </xf>
    <xf numFmtId="2" fontId="36" fillId="0" borderId="0" xfId="12" applyNumberFormat="1" applyFont="1" applyProtection="1"/>
    <xf numFmtId="2" fontId="38" fillId="0" borderId="0" xfId="12" applyNumberFormat="1" applyFont="1" applyProtection="1"/>
    <xf numFmtId="4" fontId="38" fillId="0" borderId="0" xfId="12" applyNumberFormat="1" applyFont="1" applyAlignment="1" applyProtection="1">
      <alignment vertical="center"/>
    </xf>
    <xf numFmtId="0" fontId="38" fillId="0" borderId="0" xfId="12" applyFont="1" applyAlignment="1" applyProtection="1">
      <alignment vertical="center"/>
    </xf>
    <xf numFmtId="0" fontId="36" fillId="0" borderId="0" xfId="12" applyFont="1" applyAlignment="1" applyProtection="1"/>
    <xf numFmtId="0" fontId="36" fillId="0" borderId="0" xfId="12" applyFont="1" applyAlignment="1" applyProtection="1">
      <alignment horizontal="left"/>
    </xf>
    <xf numFmtId="0" fontId="36" fillId="0" borderId="20" xfId="12" applyFont="1" applyBorder="1" applyAlignment="1" applyProtection="1">
      <alignment horizontal="left" vertical="center"/>
    </xf>
    <xf numFmtId="0" fontId="36" fillId="0" borderId="20" xfId="12" applyFont="1" applyBorder="1" applyAlignment="1" applyProtection="1">
      <alignment horizontal="left"/>
    </xf>
    <xf numFmtId="4" fontId="38" fillId="0" borderId="20" xfId="12" applyNumberFormat="1" applyFont="1" applyBorder="1" applyProtection="1"/>
    <xf numFmtId="0" fontId="38" fillId="0" borderId="20" xfId="12" applyFont="1" applyBorder="1" applyProtection="1"/>
    <xf numFmtId="0" fontId="38" fillId="0" borderId="0" xfId="12" applyFont="1" applyAlignment="1" applyProtection="1">
      <alignment horizontal="left" vertical="center"/>
    </xf>
    <xf numFmtId="4" fontId="38" fillId="0" borderId="0" xfId="12" applyNumberFormat="1" applyFont="1" applyProtection="1"/>
    <xf numFmtId="0" fontId="38" fillId="0" borderId="0" xfId="12" applyFont="1" applyProtection="1"/>
    <xf numFmtId="0" fontId="29" fillId="0" borderId="0" xfId="12" applyFont="1" applyAlignment="1" applyProtection="1">
      <alignment horizontal="left" vertical="center"/>
    </xf>
    <xf numFmtId="0" fontId="4" fillId="0" borderId="0" xfId="12" applyFont="1" applyAlignment="1" applyProtection="1">
      <alignment horizontal="left" vertical="center"/>
    </xf>
    <xf numFmtId="0" fontId="39" fillId="0" borderId="0" xfId="12" applyFont="1" applyFill="1" applyBorder="1" applyProtection="1"/>
    <xf numFmtId="2" fontId="38" fillId="0" borderId="0" xfId="12" applyNumberFormat="1" applyFont="1" applyFill="1" applyBorder="1" applyAlignment="1" applyProtection="1">
      <alignment horizontal="left"/>
    </xf>
    <xf numFmtId="0" fontId="28" fillId="0" borderId="0" xfId="12" applyFont="1" applyFill="1" applyBorder="1" applyAlignment="1" applyProtection="1">
      <alignment horizontal="left" vertical="center" wrapText="1"/>
    </xf>
    <xf numFmtId="167" fontId="3" fillId="7" borderId="2" xfId="8" applyNumberFormat="1" applyFont="1" applyBorder="1" applyAlignment="1" applyProtection="1">
      <alignment horizontal="center" vertical="center"/>
      <protection locked="0"/>
    </xf>
    <xf numFmtId="0" fontId="34" fillId="0" borderId="0" xfId="12" applyAlignment="1" applyProtection="1">
      <alignment horizontal="center" vertical="center"/>
    </xf>
    <xf numFmtId="2" fontId="34" fillId="0" borderId="0" xfId="12" applyNumberFormat="1" applyProtection="1"/>
    <xf numFmtId="4" fontId="34" fillId="0" borderId="0" xfId="12" applyNumberFormat="1" applyProtection="1"/>
    <xf numFmtId="0" fontId="34" fillId="0" borderId="0" xfId="12" applyAlignment="1" applyProtection="1">
      <alignment vertical="center"/>
    </xf>
    <xf numFmtId="4" fontId="36" fillId="0" borderId="2" xfId="12" applyNumberFormat="1" applyFont="1" applyFill="1" applyBorder="1" applyAlignment="1" applyProtection="1">
      <alignment horizontal="center" vertical="center" wrapText="1"/>
    </xf>
    <xf numFmtId="0" fontId="36" fillId="0" borderId="2" xfId="12" applyFont="1" applyFill="1" applyBorder="1" applyAlignment="1" applyProtection="1">
      <alignment horizontal="center" vertical="center" wrapText="1"/>
    </xf>
    <xf numFmtId="0" fontId="36" fillId="0" borderId="71" xfId="12" applyFont="1" applyBorder="1" applyAlignment="1" applyProtection="1">
      <alignment horizontal="center" vertical="center"/>
    </xf>
    <xf numFmtId="2" fontId="36" fillId="0" borderId="37" xfId="12" applyNumberFormat="1" applyFont="1" applyBorder="1" applyAlignment="1" applyProtection="1">
      <alignment horizontal="center" vertical="center"/>
    </xf>
    <xf numFmtId="4" fontId="44" fillId="0" borderId="37" xfId="12" applyNumberFormat="1" applyFont="1" applyBorder="1" applyAlignment="1" applyProtection="1">
      <alignment horizontal="center" vertical="center"/>
    </xf>
    <xf numFmtId="4" fontId="36" fillId="0" borderId="2" xfId="12" applyNumberFormat="1" applyFont="1" applyBorder="1" applyAlignment="1" applyProtection="1">
      <alignment horizontal="center" vertical="center"/>
    </xf>
    <xf numFmtId="0" fontId="36" fillId="0" borderId="43" xfId="12" applyFont="1" applyBorder="1" applyAlignment="1" applyProtection="1">
      <alignment horizontal="center" vertical="center"/>
    </xf>
    <xf numFmtId="2" fontId="36" fillId="0" borderId="44" xfId="12" applyNumberFormat="1" applyFont="1" applyBorder="1" applyAlignment="1" applyProtection="1">
      <alignment horizontal="center" vertical="center"/>
    </xf>
    <xf numFmtId="0" fontId="36" fillId="0" borderId="0" xfId="12" applyFont="1" applyBorder="1" applyAlignment="1" applyProtection="1">
      <alignment horizontal="center"/>
    </xf>
    <xf numFmtId="2" fontId="36" fillId="0" borderId="0" xfId="12" applyNumberFormat="1" applyFont="1" applyBorder="1" applyAlignment="1" applyProtection="1">
      <alignment horizontal="center"/>
    </xf>
    <xf numFmtId="4" fontId="44" fillId="0" borderId="0" xfId="12" applyNumberFormat="1" applyFont="1" applyBorder="1" applyAlignment="1" applyProtection="1">
      <alignment horizontal="center"/>
    </xf>
    <xf numFmtId="4" fontId="36" fillId="0" borderId="0" xfId="12" applyNumberFormat="1" applyFont="1" applyBorder="1" applyAlignment="1" applyProtection="1">
      <alignment horizontal="center"/>
    </xf>
    <xf numFmtId="4" fontId="36" fillId="0" borderId="2" xfId="12" applyNumberFormat="1" applyFont="1" applyBorder="1" applyAlignment="1" applyProtection="1">
      <alignment horizontal="center" vertical="center" wrapText="1"/>
    </xf>
    <xf numFmtId="167" fontId="36" fillId="0" borderId="2" xfId="12" applyNumberFormat="1" applyFont="1" applyBorder="1" applyAlignment="1" applyProtection="1">
      <alignment horizontal="center" vertical="center" wrapText="1"/>
    </xf>
    <xf numFmtId="4" fontId="44" fillId="0" borderId="37" xfId="12" applyNumberFormat="1" applyFont="1" applyBorder="1" applyAlignment="1" applyProtection="1">
      <alignment horizontal="center" vertical="center" wrapText="1"/>
    </xf>
    <xf numFmtId="0" fontId="34" fillId="0" borderId="0" xfId="12" applyAlignment="1" applyProtection="1">
      <alignment horizontal="left"/>
    </xf>
    <xf numFmtId="0" fontId="36" fillId="0" borderId="0" xfId="12" applyFont="1" applyBorder="1" applyAlignment="1" applyProtection="1">
      <alignment horizontal="center" vertical="center"/>
    </xf>
    <xf numFmtId="2" fontId="36" fillId="0" borderId="0" xfId="12" applyNumberFormat="1" applyFont="1" applyBorder="1" applyAlignment="1" applyProtection="1">
      <alignment horizontal="center" vertical="center"/>
    </xf>
    <xf numFmtId="4" fontId="38" fillId="0" borderId="0" xfId="12" applyNumberFormat="1" applyFont="1" applyBorder="1" applyAlignment="1" applyProtection="1">
      <alignment horizontal="center" vertical="center" wrapText="1"/>
    </xf>
    <xf numFmtId="4" fontId="36" fillId="0" borderId="0" xfId="12" applyNumberFormat="1" applyFont="1" applyBorder="1" applyAlignment="1" applyProtection="1">
      <alignment horizontal="center" vertical="center" wrapText="1"/>
    </xf>
    <xf numFmtId="4" fontId="36" fillId="0" borderId="2" xfId="12" applyNumberFormat="1" applyFont="1" applyFill="1" applyBorder="1" applyAlignment="1" applyProtection="1">
      <alignment horizontal="center" vertical="center"/>
    </xf>
    <xf numFmtId="4" fontId="38" fillId="0" borderId="2" xfId="12" applyNumberFormat="1" applyFont="1" applyBorder="1" applyAlignment="1" applyProtection="1">
      <alignment horizontal="center" vertical="center"/>
    </xf>
    <xf numFmtId="49" fontId="38" fillId="0" borderId="2" xfId="12" applyNumberFormat="1" applyFont="1" applyBorder="1" applyAlignment="1" applyProtection="1">
      <alignment horizontal="center" vertical="center"/>
    </xf>
    <xf numFmtId="4" fontId="38" fillId="0" borderId="2" xfId="12" applyNumberFormat="1" applyFont="1" applyBorder="1" applyAlignment="1" applyProtection="1">
      <alignment vertical="center"/>
    </xf>
    <xf numFmtId="0" fontId="38" fillId="0" borderId="2" xfId="12" applyFont="1" applyBorder="1" applyAlignment="1" applyProtection="1">
      <alignment horizontal="center" vertical="center"/>
    </xf>
    <xf numFmtId="0" fontId="34" fillId="0" borderId="0" xfId="12" applyFont="1" applyAlignment="1" applyProtection="1">
      <alignment horizontal="left"/>
    </xf>
    <xf numFmtId="0" fontId="34" fillId="0" borderId="0" xfId="12" applyFont="1" applyProtection="1"/>
    <xf numFmtId="0" fontId="36" fillId="0" borderId="0" xfId="12" applyFont="1" applyBorder="1" applyAlignment="1" applyProtection="1">
      <alignment horizontal="left" vertical="top"/>
    </xf>
    <xf numFmtId="49" fontId="38" fillId="0" borderId="0" xfId="12" applyNumberFormat="1" applyFont="1" applyBorder="1" applyAlignment="1" applyProtection="1">
      <alignment horizontal="center"/>
    </xf>
    <xf numFmtId="4" fontId="38" fillId="0" borderId="0" xfId="12" applyNumberFormat="1" applyFont="1" applyAlignment="1" applyProtection="1">
      <alignment horizontal="left"/>
    </xf>
    <xf numFmtId="0" fontId="1" fillId="7" borderId="20" xfId="8" applyFont="1" applyBorder="1" applyAlignment="1" applyProtection="1">
      <alignment horizontal="center" vertical="center"/>
      <protection locked="0"/>
    </xf>
    <xf numFmtId="4" fontId="39" fillId="0" borderId="0" xfId="12" applyNumberFormat="1" applyFont="1" applyAlignment="1" applyProtection="1">
      <alignment horizontal="left"/>
    </xf>
    <xf numFmtId="0" fontId="39" fillId="0" borderId="0" xfId="12" applyFont="1" applyAlignment="1" applyProtection="1">
      <alignment horizontal="center"/>
    </xf>
    <xf numFmtId="2" fontId="34" fillId="0" borderId="0" xfId="12" applyNumberFormat="1" applyAlignment="1" applyProtection="1">
      <alignment horizontal="left"/>
    </xf>
    <xf numFmtId="4" fontId="34" fillId="0" borderId="0" xfId="12" applyNumberFormat="1" applyAlignment="1" applyProtection="1">
      <alignment horizontal="left"/>
    </xf>
    <xf numFmtId="0" fontId="36" fillId="0" borderId="0" xfId="9" applyFont="1" applyAlignment="1">
      <alignment horizontal="center" vertical="center"/>
    </xf>
    <xf numFmtId="0" fontId="36" fillId="0" borderId="0" xfId="13" applyFont="1" applyAlignment="1">
      <alignment horizontal="center" vertical="center"/>
    </xf>
    <xf numFmtId="9" fontId="0" fillId="0" borderId="0" xfId="14" applyFont="1"/>
    <xf numFmtId="0" fontId="34" fillId="0" borderId="0" xfId="13" applyFont="1"/>
    <xf numFmtId="9" fontId="38" fillId="0" borderId="0" xfId="14" applyFont="1"/>
    <xf numFmtId="0" fontId="55" fillId="0" borderId="0" xfId="13"/>
    <xf numFmtId="0" fontId="35" fillId="0" borderId="0" xfId="13" applyFont="1" applyFill="1" applyBorder="1" applyAlignment="1" applyProtection="1">
      <alignment vertical="center"/>
    </xf>
    <xf numFmtId="0" fontId="55" fillId="0" borderId="0" xfId="13" applyProtection="1"/>
    <xf numFmtId="0" fontId="57" fillId="0" borderId="181" xfId="13" applyFont="1" applyFill="1" applyBorder="1" applyAlignment="1" applyProtection="1">
      <alignment vertical="center" wrapText="1"/>
    </xf>
    <xf numFmtId="4" fontId="55" fillId="0" borderId="0" xfId="13" applyNumberFormat="1" applyProtection="1"/>
    <xf numFmtId="0" fontId="57" fillId="0" borderId="0" xfId="13" applyFont="1" applyFill="1" applyBorder="1" applyAlignment="1" applyProtection="1">
      <alignment vertical="center" wrapText="1"/>
    </xf>
    <xf numFmtId="0" fontId="36" fillId="0" borderId="0" xfId="13" applyFont="1" applyAlignment="1" applyProtection="1">
      <alignment vertical="center"/>
    </xf>
    <xf numFmtId="2" fontId="38" fillId="0" borderId="0" xfId="13" applyNumberFormat="1" applyFont="1" applyAlignment="1" applyProtection="1">
      <alignment vertical="center"/>
    </xf>
    <xf numFmtId="2" fontId="36" fillId="0" borderId="0" xfId="13" applyNumberFormat="1" applyFont="1" applyFill="1" applyAlignment="1" applyProtection="1">
      <alignment horizontal="left" vertical="center"/>
    </xf>
    <xf numFmtId="2" fontId="36" fillId="0" borderId="0" xfId="13" applyNumberFormat="1" applyFont="1" applyFill="1" applyAlignment="1" applyProtection="1">
      <alignment horizontal="left"/>
    </xf>
    <xf numFmtId="0" fontId="36" fillId="0" borderId="0" xfId="13" applyFont="1" applyAlignment="1" applyProtection="1">
      <alignment horizontal="left" vertical="center"/>
    </xf>
    <xf numFmtId="4" fontId="36" fillId="0" borderId="0" xfId="13" applyNumberFormat="1" applyFont="1" applyProtection="1"/>
    <xf numFmtId="0" fontId="36" fillId="0" borderId="0" xfId="13" applyFont="1" applyProtection="1"/>
    <xf numFmtId="0" fontId="20" fillId="0" borderId="0" xfId="13" applyFont="1" applyAlignment="1" applyProtection="1">
      <alignment vertical="center" wrapText="1"/>
    </xf>
    <xf numFmtId="0" fontId="20" fillId="0" borderId="27" xfId="13" applyFont="1" applyBorder="1" applyAlignment="1" applyProtection="1">
      <alignment vertical="center" wrapText="1"/>
    </xf>
    <xf numFmtId="0" fontId="55" fillId="0" borderId="27" xfId="13" applyBorder="1" applyProtection="1"/>
    <xf numFmtId="0" fontId="36" fillId="0" borderId="0" xfId="13" applyFont="1" applyFill="1" applyAlignment="1" applyProtection="1">
      <alignment horizontal="center" vertical="center"/>
    </xf>
    <xf numFmtId="0" fontId="55" fillId="0" borderId="0" xfId="13" applyAlignment="1" applyProtection="1">
      <alignment horizontal="center" vertical="center"/>
    </xf>
    <xf numFmtId="0" fontId="38" fillId="0" borderId="0" xfId="13" applyFont="1" applyProtection="1"/>
    <xf numFmtId="2" fontId="38" fillId="0" borderId="0" xfId="13" applyNumberFormat="1" applyFont="1" applyProtection="1"/>
    <xf numFmtId="4" fontId="38" fillId="0" borderId="0" xfId="13" applyNumberFormat="1" applyFont="1" applyProtection="1"/>
    <xf numFmtId="4" fontId="36" fillId="0" borderId="16" xfId="13" applyNumberFormat="1" applyFont="1" applyFill="1" applyBorder="1" applyAlignment="1" applyProtection="1">
      <alignment horizontal="center" vertical="center"/>
    </xf>
    <xf numFmtId="0" fontId="36" fillId="0" borderId="16" xfId="13" applyFont="1" applyFill="1" applyBorder="1" applyAlignment="1" applyProtection="1">
      <alignment horizontal="center" vertical="center" wrapText="1"/>
    </xf>
    <xf numFmtId="0" fontId="59" fillId="0" borderId="106" xfId="13" applyFont="1" applyBorder="1" applyAlignment="1" applyProtection="1">
      <alignment horizontal="center" vertical="center" wrapText="1"/>
    </xf>
    <xf numFmtId="4" fontId="38" fillId="0" borderId="2" xfId="13" applyNumberFormat="1" applyFont="1" applyBorder="1" applyAlignment="1" applyProtection="1">
      <alignment horizontal="center" vertical="center"/>
    </xf>
    <xf numFmtId="49" fontId="38" fillId="0" borderId="71" xfId="13" applyNumberFormat="1" applyFont="1" applyBorder="1" applyAlignment="1" applyProtection="1">
      <alignment horizontal="center" vertical="center"/>
    </xf>
    <xf numFmtId="9" fontId="1" fillId="2" borderId="2" xfId="2" applyNumberFormat="1" applyBorder="1" applyAlignment="1" applyProtection="1">
      <alignment horizontal="center" vertical="center"/>
      <protection locked="0"/>
    </xf>
    <xf numFmtId="4" fontId="39" fillId="0" borderId="2" xfId="13" applyNumberFormat="1" applyFont="1" applyBorder="1" applyAlignment="1" applyProtection="1">
      <alignment horizontal="center" vertical="center"/>
    </xf>
    <xf numFmtId="49" fontId="38" fillId="0" borderId="2" xfId="13" applyNumberFormat="1" applyFont="1" applyBorder="1" applyAlignment="1" applyProtection="1">
      <alignment horizontal="center" vertical="center"/>
    </xf>
    <xf numFmtId="49" fontId="38" fillId="0" borderId="43" xfId="13" applyNumberFormat="1" applyFont="1" applyFill="1" applyBorder="1" applyAlignment="1" applyProtection="1">
      <alignment horizontal="center" vertical="center"/>
    </xf>
    <xf numFmtId="9" fontId="20" fillId="0" borderId="2" xfId="13" applyNumberFormat="1" applyFont="1" applyFill="1" applyBorder="1" applyAlignment="1" applyProtection="1">
      <alignment horizontal="center" vertical="center"/>
    </xf>
    <xf numFmtId="0" fontId="36" fillId="0" borderId="2" xfId="13" applyFont="1" applyFill="1" applyBorder="1" applyAlignment="1" applyProtection="1">
      <alignment horizontal="center" vertical="center" wrapText="1"/>
    </xf>
    <xf numFmtId="2" fontId="38" fillId="0" borderId="71" xfId="13" applyNumberFormat="1" applyFont="1" applyBorder="1" applyAlignment="1" applyProtection="1">
      <alignment horizontal="center" vertical="center"/>
    </xf>
    <xf numFmtId="0" fontId="34" fillId="0" borderId="0" xfId="13" applyFont="1" applyProtection="1"/>
    <xf numFmtId="4" fontId="36" fillId="0" borderId="2" xfId="13" applyNumberFormat="1" applyFont="1" applyFill="1" applyBorder="1" applyAlignment="1" applyProtection="1">
      <alignment horizontal="center" vertical="center" wrapText="1"/>
    </xf>
    <xf numFmtId="0" fontId="36" fillId="0" borderId="2" xfId="13" applyFont="1" applyBorder="1" applyAlignment="1" applyProtection="1">
      <alignment horizontal="center" vertical="center" wrapText="1"/>
    </xf>
    <xf numFmtId="0" fontId="39" fillId="0" borderId="131" xfId="13" applyFont="1" applyBorder="1" applyAlignment="1" applyProtection="1">
      <alignment horizontal="center" vertical="center" wrapText="1"/>
    </xf>
    <xf numFmtId="0" fontId="55" fillId="0" borderId="0" xfId="13" applyAlignment="1" applyProtection="1">
      <alignment vertical="center"/>
    </xf>
    <xf numFmtId="0" fontId="34" fillId="9" borderId="0" xfId="13" applyFont="1" applyFill="1" applyBorder="1" applyProtection="1"/>
    <xf numFmtId="4" fontId="38" fillId="0" borderId="0" xfId="13" applyNumberFormat="1" applyFont="1" applyFill="1" applyBorder="1" applyAlignment="1" applyProtection="1">
      <alignment horizontal="center" vertical="center" wrapText="1"/>
    </xf>
    <xf numFmtId="167" fontId="38" fillId="0" borderId="0" xfId="13" applyNumberFormat="1" applyFont="1" applyFill="1" applyBorder="1" applyAlignment="1" applyProtection="1">
      <alignment horizontal="center" vertical="center" wrapText="1"/>
    </xf>
    <xf numFmtId="0" fontId="36" fillId="0" borderId="131" xfId="13" applyFont="1" applyBorder="1" applyAlignment="1" applyProtection="1">
      <alignment horizontal="center" vertical="center" wrapText="1"/>
    </xf>
    <xf numFmtId="4" fontId="44" fillId="0" borderId="37" xfId="13" applyNumberFormat="1" applyFont="1" applyBorder="1" applyAlignment="1" applyProtection="1">
      <alignment horizontal="center" vertical="center" wrapText="1"/>
    </xf>
    <xf numFmtId="4" fontId="38" fillId="0" borderId="2" xfId="13" applyNumberFormat="1" applyFont="1" applyBorder="1" applyAlignment="1" applyProtection="1">
      <alignment horizontal="center" vertical="center" wrapText="1"/>
    </xf>
    <xf numFmtId="0" fontId="41" fillId="0" borderId="143" xfId="13" applyFont="1" applyFill="1" applyBorder="1" applyAlignment="1" applyProtection="1">
      <alignment horizontal="center" vertical="center"/>
    </xf>
    <xf numFmtId="0" fontId="66" fillId="0" borderId="0" xfId="13" applyFont="1" applyProtection="1"/>
    <xf numFmtId="0" fontId="29" fillId="0" borderId="38" xfId="13" applyFont="1" applyFill="1" applyBorder="1" applyAlignment="1" applyProtection="1">
      <alignment vertical="center"/>
    </xf>
    <xf numFmtId="2" fontId="38" fillId="0" borderId="20" xfId="13" applyNumberFormat="1" applyFont="1" applyFill="1" applyBorder="1" applyProtection="1"/>
    <xf numFmtId="4" fontId="38" fillId="0" borderId="20" xfId="13" applyNumberFormat="1" applyFont="1" applyFill="1" applyBorder="1" applyProtection="1"/>
    <xf numFmtId="0" fontId="38" fillId="0" borderId="20" xfId="13" applyFont="1" applyFill="1" applyBorder="1" applyProtection="1"/>
    <xf numFmtId="0" fontId="29" fillId="0" borderId="36" xfId="13" applyFont="1" applyFill="1" applyBorder="1" applyAlignment="1" applyProtection="1">
      <alignment horizontal="center"/>
    </xf>
    <xf numFmtId="0" fontId="38" fillId="0" borderId="106" xfId="13" applyFont="1" applyBorder="1" applyAlignment="1" applyProtection="1">
      <alignment vertical="center"/>
    </xf>
    <xf numFmtId="2" fontId="38" fillId="0" borderId="5" xfId="13" applyNumberFormat="1" applyFont="1" applyBorder="1" applyProtection="1"/>
    <xf numFmtId="4" fontId="38" fillId="0" borderId="5" xfId="13" applyNumberFormat="1" applyFont="1" applyBorder="1" applyProtection="1"/>
    <xf numFmtId="0" fontId="38" fillId="0" borderId="5" xfId="13" applyFont="1" applyBorder="1" applyProtection="1"/>
    <xf numFmtId="0" fontId="38" fillId="0" borderId="143" xfId="13" applyFont="1" applyBorder="1" applyProtection="1"/>
    <xf numFmtId="0" fontId="2" fillId="2" borderId="2" xfId="2" applyFont="1" applyBorder="1" applyAlignment="1" applyProtection="1">
      <alignment horizontal="center" vertical="center"/>
      <protection locked="0"/>
    </xf>
    <xf numFmtId="167" fontId="0" fillId="0" borderId="20" xfId="15" applyNumberFormat="1" applyFont="1" applyBorder="1" applyAlignment="1" applyProtection="1">
      <alignment horizontal="center" vertical="center"/>
    </xf>
    <xf numFmtId="0" fontId="29" fillId="0" borderId="43" xfId="13" applyFont="1" applyFill="1" applyBorder="1" applyAlignment="1" applyProtection="1">
      <alignment vertical="center" wrapText="1"/>
    </xf>
    <xf numFmtId="0" fontId="63" fillId="0" borderId="190" xfId="13" applyFont="1" applyFill="1" applyBorder="1" applyAlignment="1" applyProtection="1">
      <alignment vertical="center"/>
    </xf>
    <xf numFmtId="2" fontId="67" fillId="0" borderId="191" xfId="13" applyNumberFormat="1" applyFont="1" applyBorder="1" applyAlignment="1" applyProtection="1">
      <alignment vertical="center"/>
    </xf>
    <xf numFmtId="4" fontId="67" fillId="0" borderId="191" xfId="13" applyNumberFormat="1" applyFont="1" applyBorder="1" applyAlignment="1" applyProtection="1">
      <alignment vertical="center"/>
    </xf>
    <xf numFmtId="0" fontId="67" fillId="0" borderId="191" xfId="13" applyFont="1" applyBorder="1" applyAlignment="1" applyProtection="1">
      <alignment vertical="center"/>
    </xf>
    <xf numFmtId="0" fontId="63" fillId="0" borderId="192" xfId="13" applyFont="1" applyFill="1" applyBorder="1" applyAlignment="1" applyProtection="1">
      <alignment horizontal="center" vertical="center"/>
    </xf>
    <xf numFmtId="2" fontId="55" fillId="0" borderId="0" xfId="13" applyNumberFormat="1" applyProtection="1"/>
    <xf numFmtId="0" fontId="28" fillId="0" borderId="0" xfId="12" applyFont="1" applyFill="1" applyBorder="1" applyAlignment="1" applyProtection="1">
      <alignment horizontal="left" vertical="center" wrapText="1"/>
    </xf>
    <xf numFmtId="0" fontId="1" fillId="7" borderId="20" xfId="8" applyFont="1" applyBorder="1" applyAlignment="1" applyProtection="1">
      <alignment horizontal="center" vertical="center"/>
      <protection locked="0"/>
    </xf>
    <xf numFmtId="0" fontId="39" fillId="0" borderId="0" xfId="12" applyFont="1" applyAlignment="1" applyProtection="1">
      <alignment horizontal="center"/>
    </xf>
    <xf numFmtId="0" fontId="1" fillId="0" borderId="0" xfId="9" applyBorder="1"/>
    <xf numFmtId="3" fontId="1" fillId="2" borderId="2" xfId="18" applyNumberFormat="1" applyBorder="1" applyAlignment="1" applyProtection="1">
      <alignment horizontal="center" vertical="center"/>
      <protection locked="0"/>
    </xf>
    <xf numFmtId="0" fontId="1" fillId="0" borderId="0" xfId="9" applyProtection="1"/>
    <xf numFmtId="0" fontId="70" fillId="0" borderId="0" xfId="13" applyFont="1" applyFill="1" applyBorder="1" applyAlignment="1" applyProtection="1">
      <alignment wrapText="1"/>
    </xf>
    <xf numFmtId="4" fontId="38" fillId="0" borderId="0" xfId="13" applyNumberFormat="1" applyFont="1" applyAlignment="1" applyProtection="1">
      <alignment horizontal="center" vertical="center"/>
    </xf>
    <xf numFmtId="0" fontId="36" fillId="0" borderId="0" xfId="13" applyFont="1" applyAlignment="1" applyProtection="1">
      <alignment horizontal="left"/>
    </xf>
    <xf numFmtId="4" fontId="38" fillId="0" borderId="0" xfId="13" applyNumberFormat="1" applyFont="1" applyAlignment="1" applyProtection="1">
      <alignment vertical="center"/>
    </xf>
    <xf numFmtId="0" fontId="38" fillId="0" borderId="0" xfId="13" applyFont="1" applyAlignment="1" applyProtection="1">
      <alignment vertical="center"/>
    </xf>
    <xf numFmtId="0" fontId="36" fillId="0" borderId="27" xfId="13" applyFont="1" applyBorder="1" applyAlignment="1" applyProtection="1">
      <alignment horizontal="left"/>
    </xf>
    <xf numFmtId="4" fontId="38" fillId="0" borderId="27" xfId="13" applyNumberFormat="1" applyFont="1" applyBorder="1" applyProtection="1"/>
    <xf numFmtId="0" fontId="38" fillId="0" borderId="27" xfId="13" applyFont="1" applyBorder="1" applyProtection="1"/>
    <xf numFmtId="0" fontId="29" fillId="0" borderId="0" xfId="13" applyFont="1" applyProtection="1"/>
    <xf numFmtId="0" fontId="39" fillId="0" borderId="0" xfId="13" applyFont="1" applyFill="1" applyBorder="1" applyProtection="1"/>
    <xf numFmtId="2" fontId="38" fillId="0" borderId="0" xfId="13" applyNumberFormat="1" applyFont="1" applyFill="1" applyBorder="1" applyAlignment="1" applyProtection="1">
      <alignment horizontal="left"/>
    </xf>
    <xf numFmtId="2" fontId="36" fillId="0" borderId="2" xfId="13" applyNumberFormat="1" applyFont="1" applyBorder="1" applyAlignment="1" applyProtection="1">
      <alignment horizontal="center" vertical="center" wrapText="1"/>
    </xf>
    <xf numFmtId="49" fontId="36" fillId="0" borderId="2" xfId="13" applyNumberFormat="1" applyFont="1" applyBorder="1" applyAlignment="1" applyProtection="1">
      <alignment horizontal="left"/>
    </xf>
    <xf numFmtId="49" fontId="45" fillId="0" borderId="2" xfId="13" applyNumberFormat="1" applyFont="1" applyBorder="1" applyAlignment="1" applyProtection="1">
      <alignment horizontal="center"/>
    </xf>
    <xf numFmtId="2" fontId="44" fillId="0" borderId="2" xfId="13" applyNumberFormat="1" applyFont="1" applyBorder="1" applyAlignment="1" applyProtection="1">
      <alignment horizontal="center"/>
    </xf>
    <xf numFmtId="2" fontId="36" fillId="0" borderId="2" xfId="13" applyNumberFormat="1" applyFont="1" applyBorder="1" applyAlignment="1" applyProtection="1">
      <alignment horizontal="center"/>
    </xf>
    <xf numFmtId="49" fontId="36" fillId="0" borderId="2" xfId="13" applyNumberFormat="1" applyFont="1" applyFill="1" applyBorder="1" applyAlignment="1" applyProtection="1">
      <alignment horizontal="left"/>
    </xf>
    <xf numFmtId="49" fontId="45" fillId="0" borderId="2" xfId="13" applyNumberFormat="1" applyFont="1" applyFill="1" applyBorder="1" applyAlignment="1" applyProtection="1">
      <alignment horizontal="center"/>
    </xf>
    <xf numFmtId="2" fontId="44" fillId="0" borderId="2" xfId="13" applyNumberFormat="1" applyFont="1" applyFill="1" applyBorder="1" applyAlignment="1" applyProtection="1">
      <alignment horizontal="center"/>
    </xf>
    <xf numFmtId="0" fontId="71" fillId="0" borderId="0" xfId="13" applyFont="1" applyProtection="1"/>
    <xf numFmtId="2" fontId="36" fillId="0" borderId="2" xfId="13" applyNumberFormat="1" applyFont="1" applyFill="1" applyBorder="1" applyAlignment="1" applyProtection="1">
      <alignment horizontal="center"/>
    </xf>
    <xf numFmtId="2" fontId="38" fillId="0" borderId="2" xfId="13" applyNumberFormat="1" applyFont="1" applyFill="1" applyBorder="1" applyAlignment="1" applyProtection="1">
      <alignment horizontal="center"/>
    </xf>
    <xf numFmtId="2" fontId="38" fillId="0" borderId="2" xfId="13" applyNumberFormat="1" applyFont="1" applyBorder="1" applyAlignment="1" applyProtection="1">
      <alignment horizontal="center"/>
    </xf>
    <xf numFmtId="0" fontId="38" fillId="0" borderId="0" xfId="13" applyFont="1" applyFill="1" applyBorder="1" applyAlignment="1" applyProtection="1"/>
    <xf numFmtId="0" fontId="39" fillId="0" borderId="0" xfId="13" applyFont="1" applyBorder="1" applyAlignment="1" applyProtection="1"/>
    <xf numFmtId="0" fontId="36" fillId="0" borderId="20" xfId="13" applyFont="1" applyBorder="1" applyAlignment="1" applyProtection="1">
      <alignment horizontal="left"/>
    </xf>
    <xf numFmtId="4" fontId="38" fillId="0" borderId="20" xfId="13" applyNumberFormat="1" applyFont="1" applyBorder="1" applyAlignment="1" applyProtection="1">
      <alignment horizontal="left"/>
    </xf>
    <xf numFmtId="0" fontId="38" fillId="0" borderId="20" xfId="13" applyFont="1" applyBorder="1" applyAlignment="1" applyProtection="1">
      <alignment horizontal="left"/>
    </xf>
    <xf numFmtId="2" fontId="38" fillId="0" borderId="0" xfId="13" applyNumberFormat="1" applyFont="1" applyAlignment="1" applyProtection="1">
      <alignment horizontal="left"/>
    </xf>
    <xf numFmtId="4" fontId="38" fillId="0" borderId="0" xfId="13" applyNumberFormat="1" applyFont="1" applyAlignment="1" applyProtection="1">
      <alignment horizontal="left"/>
    </xf>
    <xf numFmtId="0" fontId="38" fillId="0" borderId="0" xfId="13" applyFont="1" applyAlignment="1" applyProtection="1">
      <alignment horizontal="left"/>
    </xf>
    <xf numFmtId="2" fontId="29" fillId="0" borderId="0" xfId="13" applyNumberFormat="1" applyFont="1" applyFill="1" applyBorder="1" applyAlignment="1" applyProtection="1">
      <alignment horizontal="left"/>
    </xf>
    <xf numFmtId="0" fontId="20" fillId="0" borderId="0" xfId="13" applyFont="1" applyFill="1" applyBorder="1" applyAlignment="1" applyProtection="1"/>
    <xf numFmtId="2" fontId="36" fillId="0" borderId="2" xfId="13" applyNumberFormat="1" applyFont="1" applyFill="1" applyBorder="1" applyAlignment="1" applyProtection="1">
      <alignment horizontal="center" vertical="center" wrapText="1"/>
    </xf>
    <xf numFmtId="49" fontId="36" fillId="0" borderId="2" xfId="13" applyNumberFormat="1" applyFont="1" applyFill="1" applyBorder="1" applyAlignment="1" applyProtection="1">
      <alignment horizontal="left" vertical="center"/>
    </xf>
    <xf numFmtId="0" fontId="36" fillId="0" borderId="2" xfId="13" applyFont="1" applyBorder="1" applyAlignment="1" applyProtection="1">
      <alignment horizontal="center"/>
    </xf>
    <xf numFmtId="49" fontId="38" fillId="0" borderId="2" xfId="13" applyNumberFormat="1" applyFont="1" applyBorder="1" applyAlignment="1" applyProtection="1">
      <alignment horizontal="center" vertical="top"/>
    </xf>
    <xf numFmtId="49" fontId="38" fillId="0" borderId="2" xfId="13" applyNumberFormat="1" applyFont="1" applyBorder="1" applyAlignment="1" applyProtection="1">
      <alignment horizontal="center" vertical="top" wrapText="1"/>
    </xf>
    <xf numFmtId="0" fontId="38" fillId="0" borderId="0" xfId="13" applyFont="1" applyAlignment="1" applyProtection="1">
      <alignment horizontal="center"/>
    </xf>
    <xf numFmtId="0" fontId="70" fillId="0" borderId="0" xfId="13" applyFont="1" applyFill="1" applyBorder="1" applyAlignment="1" applyProtection="1">
      <alignment vertical="center"/>
    </xf>
    <xf numFmtId="0" fontId="36" fillId="0" borderId="0" xfId="13" applyFont="1" applyAlignment="1">
      <alignment horizontal="left" vertical="center"/>
    </xf>
    <xf numFmtId="0" fontId="36" fillId="0" borderId="0" xfId="13" applyFont="1" applyAlignment="1">
      <alignment vertical="center"/>
    </xf>
    <xf numFmtId="0" fontId="38" fillId="0" borderId="0" xfId="13" applyFont="1" applyAlignment="1">
      <alignment vertical="center"/>
    </xf>
    <xf numFmtId="0" fontId="20" fillId="0" borderId="0" xfId="13" applyFont="1" applyAlignment="1" applyProtection="1">
      <alignment vertical="center"/>
    </xf>
    <xf numFmtId="0" fontId="34" fillId="0" borderId="0" xfId="13" applyFont="1" applyBorder="1" applyAlignment="1" applyProtection="1">
      <alignment vertical="top" wrapText="1"/>
    </xf>
    <xf numFmtId="0" fontId="36" fillId="0" borderId="16" xfId="13" applyFont="1" applyBorder="1" applyAlignment="1" applyProtection="1">
      <alignment horizontal="center" vertical="center"/>
    </xf>
    <xf numFmtId="0" fontId="59" fillId="0" borderId="2" xfId="13" applyFont="1" applyBorder="1" applyAlignment="1" applyProtection="1">
      <alignment horizontal="center" vertical="center" wrapText="1"/>
    </xf>
    <xf numFmtId="0" fontId="36" fillId="0" borderId="2" xfId="13" applyFont="1" applyBorder="1" applyAlignment="1" applyProtection="1">
      <alignment horizontal="center" vertical="center"/>
    </xf>
    <xf numFmtId="9" fontId="1" fillId="2" borderId="2" xfId="2" applyNumberFormat="1" applyFont="1" applyBorder="1" applyAlignment="1" applyProtection="1">
      <alignment horizontal="center" vertical="center"/>
      <protection locked="0"/>
    </xf>
    <xf numFmtId="49" fontId="38" fillId="0" borderId="2" xfId="13" applyNumberFormat="1" applyFont="1" applyBorder="1" applyAlignment="1" applyProtection="1">
      <alignment horizontal="center" vertical="center" wrapText="1"/>
    </xf>
    <xf numFmtId="0" fontId="36" fillId="0" borderId="0" xfId="13" applyFont="1" applyBorder="1" applyAlignment="1" applyProtection="1">
      <alignment horizontal="left" vertical="center"/>
    </xf>
    <xf numFmtId="9" fontId="36" fillId="0" borderId="2" xfId="13" applyNumberFormat="1" applyFont="1" applyBorder="1" applyAlignment="1" applyProtection="1">
      <alignment horizontal="center" vertical="center"/>
    </xf>
    <xf numFmtId="0" fontId="38" fillId="0" borderId="0" xfId="13" applyFont="1" applyBorder="1" applyAlignment="1" applyProtection="1">
      <alignment vertical="center"/>
    </xf>
    <xf numFmtId="49" fontId="36" fillId="0" borderId="2" xfId="13" applyNumberFormat="1" applyFont="1" applyBorder="1" applyAlignment="1" applyProtection="1">
      <alignment horizontal="center" vertical="center" wrapText="1"/>
    </xf>
    <xf numFmtId="2" fontId="72" fillId="0" borderId="2" xfId="13" applyNumberFormat="1" applyFont="1" applyBorder="1" applyAlignment="1" applyProtection="1">
      <alignment horizontal="center" vertical="center" wrapText="1"/>
    </xf>
    <xf numFmtId="0" fontId="73" fillId="0" borderId="2" xfId="13" applyFont="1" applyBorder="1" applyAlignment="1" applyProtection="1">
      <alignment horizontal="center" vertical="center" wrapText="1"/>
    </xf>
    <xf numFmtId="49" fontId="36" fillId="0" borderId="2" xfId="13" applyNumberFormat="1" applyFont="1" applyBorder="1" applyAlignment="1" applyProtection="1">
      <alignment horizontal="left" vertical="center"/>
    </xf>
    <xf numFmtId="49" fontId="45" fillId="0" borderId="2" xfId="13" applyNumberFormat="1" applyFont="1" applyBorder="1" applyAlignment="1" applyProtection="1">
      <alignment horizontal="center" vertical="center"/>
    </xf>
    <xf numFmtId="2" fontId="44" fillId="0" borderId="2" xfId="13" applyNumberFormat="1" applyFont="1" applyBorder="1" applyAlignment="1" applyProtection="1">
      <alignment horizontal="center" vertical="center"/>
    </xf>
    <xf numFmtId="2" fontId="38" fillId="0" borderId="2" xfId="13" applyNumberFormat="1" applyFont="1" applyBorder="1" applyAlignment="1" applyProtection="1">
      <alignment horizontal="center" vertical="center"/>
    </xf>
    <xf numFmtId="4" fontId="36" fillId="0" borderId="71" xfId="13" applyNumberFormat="1" applyFont="1" applyBorder="1" applyAlignment="1" applyProtection="1">
      <alignment vertical="center"/>
    </xf>
    <xf numFmtId="0" fontId="38" fillId="0" borderId="131" xfId="13" applyFont="1" applyBorder="1" applyAlignment="1" applyProtection="1">
      <alignment vertical="center"/>
    </xf>
    <xf numFmtId="0" fontId="55" fillId="0" borderId="23" xfId="13" applyBorder="1" applyProtection="1"/>
    <xf numFmtId="0" fontId="38" fillId="0" borderId="23" xfId="13" applyFont="1" applyBorder="1" applyAlignment="1" applyProtection="1">
      <alignment vertical="center"/>
    </xf>
    <xf numFmtId="4" fontId="36" fillId="0" borderId="23" xfId="13" applyNumberFormat="1" applyFont="1" applyBorder="1" applyAlignment="1" applyProtection="1">
      <alignment horizontal="center" vertical="center"/>
    </xf>
    <xf numFmtId="49" fontId="45" fillId="0" borderId="2" xfId="13" applyNumberFormat="1" applyFont="1" applyFill="1" applyBorder="1" applyAlignment="1" applyProtection="1">
      <alignment horizontal="center" vertical="center"/>
    </xf>
    <xf numFmtId="2" fontId="44" fillId="0" borderId="2" xfId="13" applyNumberFormat="1" applyFont="1" applyFill="1" applyBorder="1" applyAlignment="1" applyProtection="1">
      <alignment horizontal="center" vertical="center"/>
    </xf>
    <xf numFmtId="0" fontId="36" fillId="0" borderId="23" xfId="13" applyFont="1" applyBorder="1" applyAlignment="1" applyProtection="1">
      <alignment horizontal="center" vertical="center"/>
    </xf>
    <xf numFmtId="0" fontId="36" fillId="0" borderId="23" xfId="13" applyFont="1" applyFill="1" applyBorder="1" applyAlignment="1" applyProtection="1">
      <alignment vertical="center"/>
    </xf>
    <xf numFmtId="4" fontId="36" fillId="0" borderId="23" xfId="13" applyNumberFormat="1" applyFont="1" applyFill="1" applyBorder="1" applyAlignment="1" applyProtection="1">
      <alignment horizontal="center" vertical="center"/>
    </xf>
    <xf numFmtId="49" fontId="36" fillId="0" borderId="131" xfId="13" applyNumberFormat="1" applyFont="1" applyBorder="1" applyAlignment="1" applyProtection="1">
      <alignment horizontal="left" vertical="center"/>
    </xf>
    <xf numFmtId="49" fontId="45" fillId="0" borderId="131" xfId="13" applyNumberFormat="1" applyFont="1" applyBorder="1" applyAlignment="1" applyProtection="1">
      <alignment horizontal="center" vertical="center"/>
    </xf>
    <xf numFmtId="2" fontId="44" fillId="0" borderId="131" xfId="13" applyNumberFormat="1" applyFont="1" applyBorder="1" applyAlignment="1" applyProtection="1">
      <alignment horizontal="center" vertical="center"/>
    </xf>
    <xf numFmtId="0" fontId="36" fillId="0" borderId="16" xfId="13" applyFont="1" applyFill="1" applyBorder="1" applyAlignment="1" applyProtection="1">
      <alignment horizontal="center" vertical="center"/>
    </xf>
    <xf numFmtId="2" fontId="44" fillId="0" borderId="16" xfId="13" applyNumberFormat="1" applyFont="1" applyBorder="1" applyAlignment="1" applyProtection="1">
      <alignment horizontal="center" vertical="center"/>
    </xf>
    <xf numFmtId="2" fontId="38" fillId="0" borderId="16" xfId="13" applyNumberFormat="1" applyFont="1" applyBorder="1" applyAlignment="1" applyProtection="1">
      <alignment horizontal="center" vertical="center"/>
    </xf>
    <xf numFmtId="0" fontId="55" fillId="0" borderId="0" xfId="13" applyAlignment="1" applyProtection="1"/>
    <xf numFmtId="0" fontId="36" fillId="0" borderId="23" xfId="13" applyFont="1" applyFill="1" applyBorder="1" applyAlignment="1" applyProtection="1">
      <alignment horizontal="center" vertical="center"/>
    </xf>
    <xf numFmtId="49" fontId="36" fillId="0" borderId="2" xfId="13" applyNumberFormat="1" applyFont="1" applyBorder="1" applyAlignment="1" applyProtection="1">
      <alignment vertical="center" wrapText="1"/>
    </xf>
    <xf numFmtId="0" fontId="36" fillId="0" borderId="71" xfId="13" applyFont="1" applyFill="1" applyBorder="1" applyAlignment="1" applyProtection="1">
      <alignment horizontal="center" vertical="center" wrapText="1"/>
    </xf>
    <xf numFmtId="2" fontId="38" fillId="0" borderId="71" xfId="13" applyNumberFormat="1" applyFont="1" applyFill="1" applyBorder="1" applyAlignment="1" applyProtection="1">
      <alignment horizontal="center" vertical="center"/>
    </xf>
    <xf numFmtId="2" fontId="44" fillId="0" borderId="131" xfId="13" applyNumberFormat="1" applyFont="1" applyFill="1" applyBorder="1" applyAlignment="1" applyProtection="1">
      <alignment horizontal="center" vertical="center"/>
    </xf>
    <xf numFmtId="2" fontId="44" fillId="0" borderId="16" xfId="13" applyNumberFormat="1" applyFont="1" applyFill="1" applyBorder="1" applyAlignment="1" applyProtection="1">
      <alignment horizontal="center" vertical="center"/>
    </xf>
    <xf numFmtId="2" fontId="38" fillId="0" borderId="38" xfId="13" applyNumberFormat="1" applyFont="1" applyBorder="1" applyAlignment="1" applyProtection="1">
      <alignment horizontal="center" vertical="center"/>
    </xf>
    <xf numFmtId="2" fontId="38" fillId="0" borderId="38" xfId="13" applyNumberFormat="1" applyFont="1" applyFill="1" applyBorder="1" applyAlignment="1" applyProtection="1">
      <alignment horizontal="center" vertical="center"/>
    </xf>
    <xf numFmtId="4" fontId="62" fillId="0" borderId="2" xfId="13" applyNumberFormat="1" applyFont="1" applyFill="1" applyBorder="1" applyAlignment="1" applyProtection="1">
      <alignment horizontal="center" vertical="center"/>
    </xf>
    <xf numFmtId="4" fontId="36" fillId="0" borderId="71" xfId="13" applyNumberFormat="1" applyFont="1" applyBorder="1" applyAlignment="1" applyProtection="1">
      <alignment horizontal="center" vertical="center"/>
    </xf>
    <xf numFmtId="4" fontId="62" fillId="0" borderId="71" xfId="13" applyNumberFormat="1" applyFont="1" applyFill="1" applyBorder="1" applyAlignment="1" applyProtection="1">
      <alignment horizontal="center" vertical="center"/>
    </xf>
    <xf numFmtId="49" fontId="36" fillId="0" borderId="0" xfId="13" applyNumberFormat="1" applyFont="1" applyBorder="1" applyAlignment="1" applyProtection="1">
      <alignment horizontal="center" vertical="center"/>
    </xf>
    <xf numFmtId="49" fontId="45" fillId="0" borderId="0" xfId="13" applyNumberFormat="1" applyFont="1" applyBorder="1" applyAlignment="1" applyProtection="1">
      <alignment horizontal="center" vertical="center"/>
    </xf>
    <xf numFmtId="2" fontId="28" fillId="0" borderId="0" xfId="13" applyNumberFormat="1" applyFont="1" applyFill="1" applyBorder="1" applyAlignment="1" applyProtection="1">
      <alignment horizontal="center" vertical="center"/>
    </xf>
    <xf numFmtId="2" fontId="36" fillId="0" borderId="0" xfId="13" applyNumberFormat="1" applyFont="1" applyFill="1" applyBorder="1" applyAlignment="1" applyProtection="1">
      <alignment horizontal="center" vertical="center"/>
    </xf>
    <xf numFmtId="2" fontId="36" fillId="0" borderId="0" xfId="13" applyNumberFormat="1" applyFont="1" applyBorder="1" applyAlignment="1" applyProtection="1">
      <alignment horizontal="center" vertical="center"/>
    </xf>
    <xf numFmtId="9" fontId="1" fillId="2" borderId="2" xfId="14" applyFont="1" applyFill="1" applyBorder="1" applyAlignment="1" applyProtection="1">
      <alignment horizontal="center" vertical="center"/>
      <protection locked="0"/>
    </xf>
    <xf numFmtId="4" fontId="1" fillId="2" borderId="2" xfId="2" applyNumberFormat="1" applyFont="1" applyBorder="1" applyAlignment="1" applyProtection="1">
      <alignment vertical="center"/>
      <protection locked="0"/>
    </xf>
    <xf numFmtId="9" fontId="62" fillId="0" borderId="2" xfId="13" applyNumberFormat="1" applyFont="1" applyFill="1" applyBorder="1" applyAlignment="1" applyProtection="1">
      <alignment horizontal="center" vertical="center"/>
    </xf>
    <xf numFmtId="0" fontId="62" fillId="0" borderId="2" xfId="13" applyFont="1" applyFill="1" applyBorder="1" applyAlignment="1" applyProtection="1">
      <alignment vertical="center"/>
    </xf>
    <xf numFmtId="2" fontId="75" fillId="0" borderId="2" xfId="13" applyNumberFormat="1" applyFont="1" applyFill="1" applyBorder="1" applyAlignment="1" applyProtection="1">
      <alignment horizontal="center" vertical="center"/>
    </xf>
    <xf numFmtId="49" fontId="36" fillId="0" borderId="131" xfId="13" applyNumberFormat="1" applyFont="1" applyFill="1" applyBorder="1" applyAlignment="1" applyProtection="1">
      <alignment horizontal="left" vertical="center"/>
    </xf>
    <xf numFmtId="49" fontId="45" fillId="0" borderId="131" xfId="13" applyNumberFormat="1" applyFont="1" applyFill="1" applyBorder="1" applyAlignment="1" applyProtection="1">
      <alignment horizontal="center" vertical="center"/>
    </xf>
    <xf numFmtId="2" fontId="28" fillId="0" borderId="0" xfId="13" applyNumberFormat="1" applyFont="1" applyBorder="1" applyAlignment="1" applyProtection="1">
      <alignment horizontal="center" vertical="center"/>
    </xf>
    <xf numFmtId="0" fontId="38" fillId="0" borderId="0" xfId="13" applyFont="1" applyFill="1" applyBorder="1" applyAlignment="1" applyProtection="1">
      <alignment vertical="center"/>
    </xf>
    <xf numFmtId="0" fontId="29" fillId="0" borderId="5" xfId="13" applyFont="1" applyFill="1" applyBorder="1" applyAlignment="1" applyProtection="1">
      <alignment vertical="center"/>
    </xf>
    <xf numFmtId="0" fontId="29" fillId="0" borderId="5" xfId="13" applyFont="1" applyFill="1" applyBorder="1" applyAlignment="1" applyProtection="1">
      <alignment horizontal="center" vertical="center"/>
    </xf>
    <xf numFmtId="0" fontId="29" fillId="0" borderId="169" xfId="13" applyFont="1" applyFill="1" applyBorder="1" applyAlignment="1" applyProtection="1">
      <alignment vertical="center"/>
    </xf>
    <xf numFmtId="0" fontId="29" fillId="0" borderId="169" xfId="13" applyFont="1" applyFill="1" applyBorder="1" applyAlignment="1" applyProtection="1">
      <alignment horizontal="center" vertical="center"/>
    </xf>
    <xf numFmtId="0" fontId="29" fillId="0" borderId="36" xfId="13" applyFont="1" applyFill="1" applyBorder="1" applyAlignment="1" applyProtection="1">
      <alignment horizontal="center" vertical="center"/>
    </xf>
    <xf numFmtId="0" fontId="28" fillId="0" borderId="0" xfId="13" applyFont="1" applyProtection="1"/>
    <xf numFmtId="0" fontId="76" fillId="0" borderId="0" xfId="13" applyFont="1" applyFill="1" applyProtection="1"/>
    <xf numFmtId="0" fontId="36" fillId="0" borderId="0" xfId="13" applyFont="1"/>
    <xf numFmtId="0" fontId="8" fillId="0" borderId="0" xfId="9" applyFont="1" applyAlignment="1" applyProtection="1">
      <alignment vertical="center"/>
    </xf>
    <xf numFmtId="0" fontId="1" fillId="0" borderId="0" xfId="9" applyAlignment="1" applyProtection="1">
      <alignment horizontal="center"/>
    </xf>
    <xf numFmtId="0" fontId="2" fillId="0" borderId="0" xfId="9" applyFont="1" applyAlignment="1" applyProtection="1">
      <alignment vertical="center"/>
    </xf>
    <xf numFmtId="0" fontId="1" fillId="0" borderId="0" xfId="9" applyAlignment="1" applyProtection="1">
      <alignment vertical="center"/>
    </xf>
    <xf numFmtId="0" fontId="1" fillId="0" borderId="40" xfId="9" applyBorder="1" applyAlignment="1" applyProtection="1">
      <alignment vertical="center"/>
    </xf>
    <xf numFmtId="0" fontId="1" fillId="0" borderId="0" xfId="9" applyBorder="1" applyAlignment="1" applyProtection="1">
      <alignment vertical="center"/>
    </xf>
    <xf numFmtId="0" fontId="35" fillId="0" borderId="0" xfId="12" applyFont="1" applyFill="1" applyBorder="1" applyAlignment="1" applyProtection="1">
      <alignment horizontal="right" vertical="center"/>
    </xf>
    <xf numFmtId="0" fontId="38" fillId="0" borderId="40" xfId="13" applyFont="1" applyBorder="1" applyProtection="1"/>
    <xf numFmtId="2" fontId="38" fillId="0" borderId="40" xfId="13" applyNumberFormat="1" applyFont="1" applyBorder="1" applyProtection="1"/>
    <xf numFmtId="4" fontId="38" fillId="0" borderId="40" xfId="13" applyNumberFormat="1" applyFont="1" applyBorder="1" applyProtection="1"/>
    <xf numFmtId="2" fontId="2" fillId="2" borderId="2" xfId="2"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Alignment="1">
      <alignment horizontal="center"/>
    </xf>
    <xf numFmtId="0" fontId="2" fillId="0" borderId="35" xfId="0" applyFont="1" applyBorder="1" applyAlignment="1">
      <alignment horizontal="left" vertical="center"/>
    </xf>
    <xf numFmtId="0" fontId="8" fillId="0" borderId="0" xfId="0" applyFont="1" applyBorder="1" applyAlignment="1">
      <alignment horizontal="center" vertical="center"/>
    </xf>
    <xf numFmtId="0" fontId="2" fillId="0" borderId="0" xfId="0" applyFont="1" applyBorder="1" applyAlignment="1">
      <alignment horizontal="left" vertical="center"/>
    </xf>
    <xf numFmtId="3" fontId="0" fillId="0" borderId="0" xfId="0" applyNumberFormat="1" applyFont="1" applyBorder="1" applyAlignment="1">
      <alignment horizontal="right" vertical="center"/>
    </xf>
    <xf numFmtId="3" fontId="0" fillId="0" borderId="0" xfId="0" applyNumberFormat="1" applyFont="1" applyBorder="1" applyAlignment="1">
      <alignment horizontal="right"/>
    </xf>
    <xf numFmtId="0" fontId="0" fillId="0" borderId="0" xfId="0" applyAlignment="1">
      <alignment horizontal="center"/>
    </xf>
    <xf numFmtId="0" fontId="3" fillId="0" borderId="0" xfId="0" applyFont="1" applyBorder="1" applyAlignment="1">
      <alignment horizontal="center" vertical="center"/>
    </xf>
    <xf numFmtId="0" fontId="10" fillId="0" borderId="0" xfId="0" applyFont="1" applyAlignment="1">
      <alignment horizontal="center" vertical="center"/>
    </xf>
    <xf numFmtId="0" fontId="8"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xf>
    <xf numFmtId="0" fontId="12" fillId="0" borderId="0" xfId="0" applyFont="1" applyAlignment="1">
      <alignment vertical="center"/>
    </xf>
    <xf numFmtId="44" fontId="2" fillId="0" borderId="0" xfId="0" applyNumberFormat="1" applyFont="1" applyAlignment="1">
      <alignment vertical="center"/>
    </xf>
    <xf numFmtId="0" fontId="8" fillId="0" borderId="0" xfId="0" applyFont="1" applyAlignment="1">
      <alignment horizontal="center" vertical="center"/>
    </xf>
    <xf numFmtId="0" fontId="2" fillId="0" borderId="35" xfId="0" applyFont="1" applyBorder="1" applyAlignment="1">
      <alignment vertical="center"/>
    </xf>
    <xf numFmtId="44" fontId="2" fillId="0" borderId="35" xfId="0" applyNumberFormat="1" applyFont="1" applyBorder="1" applyAlignment="1">
      <alignment vertical="center"/>
    </xf>
    <xf numFmtId="44" fontId="8" fillId="0" borderId="0" xfId="0" applyNumberFormat="1" applyFont="1" applyAlignment="1">
      <alignment horizontal="center"/>
    </xf>
    <xf numFmtId="0" fontId="8" fillId="0" borderId="0" xfId="0" applyFont="1" applyAlignment="1">
      <alignment horizontal="center"/>
    </xf>
    <xf numFmtId="3" fontId="0" fillId="0" borderId="0" xfId="0" applyNumberFormat="1" applyFont="1" applyBorder="1" applyAlignment="1">
      <alignment horizontal="center" vertical="center"/>
    </xf>
    <xf numFmtId="44" fontId="2" fillId="0" borderId="35" xfId="1" applyFont="1" applyBorder="1" applyAlignment="1">
      <alignment vertical="center"/>
    </xf>
    <xf numFmtId="44" fontId="2" fillId="0" borderId="0" xfId="1" applyFont="1" applyBorder="1" applyAlignment="1">
      <alignment vertical="center"/>
    </xf>
    <xf numFmtId="44" fontId="8" fillId="0" borderId="35" xfId="1" applyFont="1" applyBorder="1" applyAlignment="1">
      <alignment vertical="center"/>
    </xf>
    <xf numFmtId="0" fontId="0" fillId="0" borderId="0" xfId="0" applyNumberFormat="1" applyBorder="1" applyAlignment="1">
      <alignment horizontal="center" vertical="center"/>
    </xf>
    <xf numFmtId="44" fontId="8" fillId="0" borderId="0" xfId="1" applyFont="1" applyBorder="1" applyAlignment="1">
      <alignment vertical="center"/>
    </xf>
    <xf numFmtId="3" fontId="1" fillId="2" borderId="123" xfId="2" applyNumberFormat="1" applyBorder="1" applyAlignment="1" applyProtection="1">
      <alignment horizontal="center" vertical="center" wrapText="1"/>
      <protection locked="0"/>
    </xf>
    <xf numFmtId="0" fontId="1" fillId="2" borderId="137" xfId="2" applyBorder="1" applyAlignment="1" applyProtection="1">
      <alignment horizontal="center" vertical="center"/>
      <protection locked="0"/>
    </xf>
    <xf numFmtId="0" fontId="4" fillId="2" borderId="198" xfId="2" applyFont="1" applyBorder="1" applyAlignment="1" applyProtection="1">
      <alignment horizontal="center" vertical="center" wrapText="1"/>
      <protection locked="0"/>
    </xf>
    <xf numFmtId="0" fontId="4" fillId="2" borderId="199" xfId="2" applyFont="1" applyBorder="1" applyAlignment="1" applyProtection="1">
      <alignment horizontal="center" vertical="center" wrapText="1"/>
      <protection locked="0"/>
    </xf>
    <xf numFmtId="0" fontId="4" fillId="2" borderId="200" xfId="2" applyFont="1" applyBorder="1" applyAlignment="1" applyProtection="1">
      <alignment horizontal="center" vertical="center" wrapText="1"/>
      <protection locked="0"/>
    </xf>
    <xf numFmtId="0" fontId="4" fillId="2" borderId="201" xfId="2" applyFont="1" applyBorder="1" applyAlignment="1" applyProtection="1">
      <alignment horizontal="center" vertical="center" wrapText="1"/>
      <protection locked="0"/>
    </xf>
    <xf numFmtId="0" fontId="9" fillId="0" borderId="0" xfId="0" applyFont="1"/>
    <xf numFmtId="0" fontId="6" fillId="0" borderId="0" xfId="0" applyFont="1" applyBorder="1" applyAlignment="1" applyProtection="1">
      <alignment horizontal="left" vertical="center" wrapText="1"/>
    </xf>
    <xf numFmtId="0" fontId="2" fillId="0" borderId="35" xfId="0" applyFont="1" applyBorder="1" applyAlignment="1" applyProtection="1">
      <alignment horizontal="center" vertical="center"/>
    </xf>
    <xf numFmtId="0" fontId="11" fillId="0" borderId="44" xfId="0" applyFont="1" applyBorder="1" applyAlignment="1" applyProtection="1">
      <alignment horizontal="center" vertical="center"/>
    </xf>
    <xf numFmtId="0" fontId="6" fillId="0" borderId="0" xfId="0" applyFont="1" applyBorder="1" applyAlignment="1" applyProtection="1">
      <alignment wrapText="1"/>
    </xf>
    <xf numFmtId="0" fontId="2" fillId="0" borderId="0" xfId="0" applyFont="1" applyBorder="1" applyAlignment="1" applyProtection="1">
      <alignment horizontal="left" vertical="center" wrapText="1"/>
    </xf>
    <xf numFmtId="0" fontId="2" fillId="0" borderId="35" xfId="0" applyFont="1" applyBorder="1" applyAlignment="1" applyProtection="1">
      <alignment vertical="center"/>
    </xf>
    <xf numFmtId="0" fontId="82" fillId="0" borderId="0" xfId="0" applyFont="1" applyAlignment="1">
      <alignment vertical="center"/>
    </xf>
    <xf numFmtId="0" fontId="9" fillId="0" borderId="0" xfId="0" applyFont="1" applyProtection="1"/>
    <xf numFmtId="0" fontId="78" fillId="0" borderId="0" xfId="0" applyFont="1" applyAlignment="1" applyProtection="1">
      <alignment horizontal="center" vertical="center" wrapText="1"/>
    </xf>
    <xf numFmtId="0" fontId="30" fillId="0" borderId="0" xfId="0" applyFont="1" applyAlignment="1" applyProtection="1">
      <alignment horizontal="center" vertical="center" wrapText="1"/>
    </xf>
    <xf numFmtId="0" fontId="14" fillId="0" borderId="0" xfId="0" applyFont="1" applyAlignment="1">
      <alignment vertical="top"/>
    </xf>
    <xf numFmtId="0" fontId="77" fillId="0" borderId="0" xfId="0" applyFont="1" applyBorder="1" applyAlignment="1" applyProtection="1">
      <alignment horizontal="center" vertical="center"/>
    </xf>
    <xf numFmtId="0" fontId="40" fillId="0" borderId="0" xfId="0" applyFont="1" applyBorder="1" applyAlignment="1" applyProtection="1">
      <alignment vertical="center"/>
    </xf>
    <xf numFmtId="0" fontId="27" fillId="0" borderId="0" xfId="0" applyFont="1" applyAlignment="1">
      <alignment vertical="center" wrapText="1"/>
    </xf>
    <xf numFmtId="0" fontId="15" fillId="0" borderId="40" xfId="0" applyFont="1" applyBorder="1" applyAlignment="1">
      <alignment wrapText="1"/>
    </xf>
    <xf numFmtId="0" fontId="0" fillId="0" borderId="40" xfId="0" applyFont="1" applyBorder="1" applyAlignment="1">
      <alignment vertical="top" wrapText="1"/>
    </xf>
    <xf numFmtId="164" fontId="1" fillId="2" borderId="13" xfId="2" applyNumberFormat="1" applyFont="1" applyBorder="1" applyAlignment="1" applyProtection="1">
      <alignment horizontal="center" vertical="center"/>
      <protection locked="0"/>
    </xf>
    <xf numFmtId="164" fontId="1" fillId="2" borderId="122"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82" fillId="0" borderId="0" xfId="0" applyFont="1" applyAlignment="1">
      <alignment horizontal="left" vertical="center"/>
    </xf>
    <xf numFmtId="0" fontId="0" fillId="0" borderId="0" xfId="0" applyAlignment="1">
      <alignment horizontal="left"/>
    </xf>
    <xf numFmtId="0" fontId="36" fillId="0" borderId="43" xfId="13" applyFont="1" applyBorder="1" applyAlignment="1" applyProtection="1">
      <alignment wrapText="1"/>
    </xf>
    <xf numFmtId="0" fontId="36" fillId="0" borderId="43" xfId="13" applyFont="1" applyBorder="1" applyAlignment="1">
      <alignment vertical="center"/>
    </xf>
    <xf numFmtId="0" fontId="36" fillId="0" borderId="43" xfId="13" applyFont="1" applyBorder="1" applyAlignment="1" applyProtection="1">
      <alignment horizontal="right" wrapText="1"/>
    </xf>
    <xf numFmtId="0" fontId="20" fillId="0" borderId="0" xfId="13" applyFont="1" applyAlignment="1" applyProtection="1">
      <alignment horizontal="right" vertical="center" wrapText="1"/>
    </xf>
    <xf numFmtId="0" fontId="34" fillId="0" borderId="2" xfId="12" applyNumberFormat="1" applyBorder="1" applyAlignment="1" applyProtection="1">
      <alignment horizontal="center" vertical="center"/>
    </xf>
    <xf numFmtId="0" fontId="55" fillId="0" borderId="2" xfId="13" applyNumberFormat="1" applyBorder="1" applyAlignment="1" applyProtection="1">
      <alignment horizontal="center" vertical="center"/>
    </xf>
    <xf numFmtId="0" fontId="55" fillId="0" borderId="2" xfId="13" applyBorder="1" applyAlignment="1" applyProtection="1">
      <alignment horizontal="center" vertical="center"/>
    </xf>
    <xf numFmtId="4" fontId="57" fillId="0" borderId="0" xfId="12" applyNumberFormat="1" applyFont="1" applyAlignment="1" applyProtection="1">
      <alignment horizontal="right" vertical="center"/>
    </xf>
    <xf numFmtId="0" fontId="57" fillId="0" borderId="0" xfId="13" applyNumberFormat="1" applyFont="1" applyBorder="1" applyAlignment="1" applyProtection="1">
      <alignment horizontal="right" vertical="center"/>
    </xf>
    <xf numFmtId="0" fontId="0" fillId="0" borderId="208" xfId="0" applyBorder="1"/>
    <xf numFmtId="14" fontId="1" fillId="2" borderId="2" xfId="18" applyNumberFormat="1" applyBorder="1" applyAlignment="1" applyProtection="1">
      <alignment horizontal="center" vertical="center"/>
      <protection locked="0"/>
    </xf>
    <xf numFmtId="0" fontId="4" fillId="2" borderId="2" xfId="2" applyFont="1" applyBorder="1" applyAlignment="1" applyProtection="1">
      <alignment horizontal="left" vertical="center"/>
      <protection locked="0"/>
    </xf>
    <xf numFmtId="0" fontId="10" fillId="0" borderId="0" xfId="0" applyFont="1" applyAlignment="1">
      <alignment vertical="center" wrapText="1"/>
    </xf>
    <xf numFmtId="0" fontId="8"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44" fontId="8" fillId="0" borderId="0" xfId="1" applyFont="1" applyBorder="1" applyAlignment="1">
      <alignment horizontal="center" vertical="center"/>
    </xf>
    <xf numFmtId="0" fontId="8" fillId="0" borderId="0" xfId="0" applyFont="1" applyBorder="1" applyAlignment="1">
      <alignment horizontal="center" vertical="center"/>
    </xf>
    <xf numFmtId="44" fontId="8" fillId="0" borderId="0" xfId="0" applyNumberFormat="1" applyFont="1" applyAlignment="1">
      <alignment horizontal="center" vertical="center"/>
    </xf>
    <xf numFmtId="3" fontId="0" fillId="0" borderId="0" xfId="0" applyNumberFormat="1" applyFont="1" applyBorder="1" applyAlignment="1">
      <alignment horizontal="right"/>
    </xf>
    <xf numFmtId="0" fontId="0" fillId="0" borderId="0" xfId="0" applyAlignment="1">
      <alignment horizontal="center"/>
    </xf>
    <xf numFmtId="0" fontId="0" fillId="0" borderId="0" xfId="0" applyFont="1" applyBorder="1" applyAlignment="1">
      <alignment horizontal="center" vertical="center"/>
    </xf>
    <xf numFmtId="0" fontId="2" fillId="0" borderId="0" xfId="0" applyFont="1" applyBorder="1" applyAlignment="1">
      <alignment horizontal="right" vertical="center"/>
    </xf>
    <xf numFmtId="0" fontId="7" fillId="3" borderId="51" xfId="3" applyFont="1" applyBorder="1" applyAlignment="1" applyProtection="1">
      <alignment horizontal="center" vertical="center" wrapText="1"/>
      <protection locked="0"/>
    </xf>
    <xf numFmtId="44" fontId="7" fillId="3" borderId="51" xfId="1" applyFont="1" applyFill="1" applyBorder="1" applyAlignment="1" applyProtection="1">
      <alignment horizontal="center" vertical="center"/>
      <protection locked="0"/>
    </xf>
    <xf numFmtId="167" fontId="6" fillId="7" borderId="2" xfId="8" applyNumberFormat="1" applyFont="1" applyBorder="1" applyAlignment="1" applyProtection="1">
      <alignment horizontal="center" vertical="center"/>
      <protection locked="0"/>
    </xf>
    <xf numFmtId="0" fontId="0" fillId="0" borderId="211" xfId="0" applyBorder="1"/>
    <xf numFmtId="0" fontId="0" fillId="0" borderId="210" xfId="0" applyBorder="1"/>
    <xf numFmtId="0" fontId="0" fillId="0" borderId="212" xfId="0" applyBorder="1"/>
    <xf numFmtId="0" fontId="15" fillId="2" borderId="77" xfId="2" applyFont="1" applyBorder="1" applyAlignment="1" applyProtection="1">
      <alignment horizontal="center" vertical="center" wrapText="1"/>
      <protection locked="0"/>
    </xf>
    <xf numFmtId="0" fontId="15" fillId="2" borderId="52" xfId="2" applyFont="1" applyBorder="1" applyAlignment="1" applyProtection="1">
      <alignment horizontal="center" vertical="center" wrapText="1"/>
      <protection locked="0"/>
    </xf>
    <xf numFmtId="0" fontId="15" fillId="2" borderId="137" xfId="2" applyFont="1" applyBorder="1" applyAlignment="1" applyProtection="1">
      <alignment horizontal="center" vertical="center" wrapText="1"/>
      <protection locked="0"/>
    </xf>
    <xf numFmtId="0" fontId="8" fillId="0" borderId="0" xfId="0" applyFont="1" applyAlignment="1">
      <alignment horizontal="center" vertical="center"/>
    </xf>
    <xf numFmtId="0" fontId="2" fillId="0" borderId="0" xfId="0" applyFont="1" applyAlignment="1">
      <alignment horizontal="center" vertical="center"/>
    </xf>
    <xf numFmtId="44" fontId="8" fillId="0" borderId="0" xfId="0" applyNumberFormat="1" applyFont="1" applyAlignment="1">
      <alignment horizontal="center" vertical="center"/>
    </xf>
    <xf numFmtId="0" fontId="4" fillId="0" borderId="71" xfId="0" applyFont="1" applyBorder="1" applyAlignment="1">
      <alignment horizontal="center" vertical="center"/>
    </xf>
    <xf numFmtId="0" fontId="4" fillId="0" borderId="106" xfId="0" applyFont="1" applyBorder="1" applyAlignment="1">
      <alignment horizontal="center" vertical="center"/>
    </xf>
    <xf numFmtId="0" fontId="4" fillId="0" borderId="65" xfId="0" applyFont="1" applyBorder="1" applyAlignment="1">
      <alignment horizontal="center" vertical="center"/>
    </xf>
    <xf numFmtId="0" fontId="38" fillId="3" borderId="2" xfId="3" applyFont="1" applyBorder="1" applyAlignment="1" applyProtection="1">
      <alignment horizontal="center" vertical="center" wrapText="1"/>
      <protection locked="0"/>
    </xf>
    <xf numFmtId="0" fontId="38" fillId="3" borderId="88" xfId="3" applyFont="1" applyBorder="1" applyAlignment="1" applyProtection="1">
      <alignment horizontal="center" vertical="center" wrapText="1"/>
      <protection locked="0"/>
    </xf>
    <xf numFmtId="0" fontId="38" fillId="3" borderId="49" xfId="3" applyFont="1" applyBorder="1" applyAlignment="1" applyProtection="1">
      <alignment horizontal="center" vertical="center" wrapText="1"/>
      <protection locked="0"/>
    </xf>
    <xf numFmtId="0" fontId="38" fillId="3" borderId="131" xfId="3" applyFont="1" applyBorder="1" applyAlignment="1" applyProtection="1">
      <alignment horizontal="center" vertical="center" wrapText="1"/>
      <protection locked="0"/>
    </xf>
    <xf numFmtId="0" fontId="38" fillId="3" borderId="16" xfId="3" applyFont="1" applyBorder="1" applyAlignment="1" applyProtection="1">
      <alignment horizontal="center" vertical="center" wrapText="1"/>
      <protection locked="0"/>
    </xf>
    <xf numFmtId="0" fontId="2" fillId="2" borderId="221" xfId="2" applyFont="1" applyBorder="1" applyAlignment="1" applyProtection="1">
      <alignment horizontal="center" vertical="center"/>
      <protection locked="0"/>
    </xf>
    <xf numFmtId="0" fontId="41" fillId="0" borderId="36" xfId="13" applyFont="1" applyFill="1" applyBorder="1" applyAlignment="1" applyProtection="1">
      <alignment horizontal="center" vertical="center"/>
    </xf>
    <xf numFmtId="0" fontId="41" fillId="0" borderId="187" xfId="13" applyFont="1" applyFill="1" applyBorder="1" applyAlignment="1" applyProtection="1">
      <alignment horizontal="center" vertical="center"/>
    </xf>
    <xf numFmtId="167" fontId="0" fillId="0" borderId="191" xfId="15" applyNumberFormat="1" applyFont="1" applyBorder="1" applyAlignment="1" applyProtection="1">
      <alignment horizontal="center" vertical="center"/>
    </xf>
    <xf numFmtId="0" fontId="34" fillId="0" borderId="191" xfId="13" applyFont="1" applyBorder="1" applyAlignment="1" applyProtection="1">
      <alignment horizontal="center" vertical="center"/>
    </xf>
    <xf numFmtId="0" fontId="1" fillId="2" borderId="61" xfId="2" applyBorder="1" applyAlignment="1" applyProtection="1">
      <alignment horizontal="center" vertical="center"/>
      <protection locked="0"/>
    </xf>
    <xf numFmtId="164" fontId="1" fillId="2" borderId="122" xfId="2" applyNumberFormat="1" applyBorder="1" applyAlignment="1" applyProtection="1">
      <alignment horizontal="center" vertical="center"/>
      <protection locked="0"/>
    </xf>
    <xf numFmtId="164" fontId="1" fillId="2" borderId="12" xfId="2" applyNumberFormat="1" applyBorder="1" applyAlignment="1" applyProtection="1">
      <alignment horizontal="center" vertical="center"/>
      <protection locked="0"/>
    </xf>
    <xf numFmtId="0" fontId="0" fillId="0" borderId="16" xfId="0" applyBorder="1" applyAlignment="1">
      <alignment horizontal="center" textRotation="90" wrapText="1"/>
    </xf>
    <xf numFmtId="164" fontId="1" fillId="2" borderId="11" xfId="2" applyNumberFormat="1" applyBorder="1" applyAlignment="1" applyProtection="1">
      <alignment horizontal="center" vertical="center"/>
      <protection locked="0"/>
    </xf>
    <xf numFmtId="164" fontId="1" fillId="2" borderId="13" xfId="2" applyNumberFormat="1" applyBorder="1" applyAlignment="1" applyProtection="1">
      <alignment horizontal="center" vertical="center"/>
      <protection locked="0"/>
    </xf>
    <xf numFmtId="164" fontId="1" fillId="2" borderId="1" xfId="2" applyNumberFormat="1" applyBorder="1" applyAlignment="1" applyProtection="1">
      <alignment horizontal="center" vertical="center"/>
      <protection locked="0"/>
    </xf>
    <xf numFmtId="44" fontId="7" fillId="3" borderId="31" xfId="1" applyFont="1" applyFill="1" applyBorder="1" applyAlignment="1" applyProtection="1">
      <alignment horizontal="center" vertical="center"/>
      <protection locked="0"/>
    </xf>
    <xf numFmtId="0" fontId="1" fillId="2" borderId="122" xfId="2" applyBorder="1" applyAlignment="1" applyProtection="1">
      <alignment horizontal="center" vertical="center"/>
      <protection locked="0"/>
    </xf>
    <xf numFmtId="0" fontId="1" fillId="2" borderId="12" xfId="2" applyBorder="1" applyAlignment="1" applyProtection="1">
      <alignment horizontal="center" vertical="center"/>
      <protection locked="0"/>
    </xf>
    <xf numFmtId="0" fontId="1" fillId="2" borderId="11" xfId="2" applyBorder="1" applyAlignment="1" applyProtection="1">
      <alignment horizontal="center" vertical="center"/>
      <protection locked="0"/>
    </xf>
    <xf numFmtId="164" fontId="1" fillId="2" borderId="14" xfId="2" applyNumberFormat="1" applyBorder="1" applyAlignment="1" applyProtection="1">
      <alignment horizontal="center" vertical="center"/>
      <protection locked="0"/>
    </xf>
    <xf numFmtId="0" fontId="1" fillId="2" borderId="113" xfId="2" applyBorder="1" applyAlignment="1" applyProtection="1">
      <alignment horizontal="center" vertical="center"/>
      <protection locked="0"/>
    </xf>
    <xf numFmtId="0" fontId="7" fillId="3" borderId="131" xfId="3"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49" xfId="0" applyBorder="1" applyAlignment="1">
      <alignment horizontal="center" vertical="center"/>
    </xf>
    <xf numFmtId="0" fontId="0" fillId="0" borderId="131" xfId="0" applyBorder="1" applyAlignment="1">
      <alignment horizontal="center" vertical="center"/>
    </xf>
    <xf numFmtId="0" fontId="0" fillId="0" borderId="106" xfId="0" applyBorder="1"/>
    <xf numFmtId="0" fontId="0" fillId="0" borderId="30" xfId="0" applyBorder="1"/>
    <xf numFmtId="0" fontId="0" fillId="0" borderId="27" xfId="0" applyBorder="1"/>
    <xf numFmtId="0" fontId="2" fillId="0" borderId="27" xfId="0" applyFont="1" applyBorder="1" applyAlignment="1">
      <alignment horizontal="left" vertical="center"/>
    </xf>
    <xf numFmtId="0" fontId="2" fillId="0" borderId="2" xfId="0" applyFont="1" applyBorder="1" applyAlignment="1">
      <alignment horizontal="center" vertical="center" textRotation="90"/>
    </xf>
    <xf numFmtId="0" fontId="2" fillId="0" borderId="16" xfId="0" applyFont="1" applyBorder="1" applyAlignment="1">
      <alignment horizontal="center" vertical="center" textRotation="90"/>
    </xf>
    <xf numFmtId="0" fontId="8" fillId="0" borderId="222" xfId="0" applyFont="1" applyBorder="1" applyAlignment="1">
      <alignment horizontal="center"/>
    </xf>
    <xf numFmtId="0" fontId="0" fillId="0" borderId="143" xfId="0" applyBorder="1"/>
    <xf numFmtId="0" fontId="8" fillId="0" borderId="5" xfId="0" applyFont="1" applyBorder="1" applyAlignment="1">
      <alignment vertical="center"/>
    </xf>
    <xf numFmtId="44" fontId="7" fillId="3" borderId="226" xfId="1" applyFont="1" applyFill="1" applyBorder="1" applyAlignment="1" applyProtection="1">
      <alignment horizontal="center" vertical="center"/>
      <protection locked="0"/>
    </xf>
    <xf numFmtId="0" fontId="1" fillId="2" borderId="51" xfId="2" applyBorder="1" applyAlignment="1" applyProtection="1">
      <alignment horizontal="center" vertical="center" wrapText="1"/>
      <protection locked="0"/>
    </xf>
    <xf numFmtId="0" fontId="0" fillId="0" borderId="27" xfId="0" applyBorder="1" applyProtection="1"/>
    <xf numFmtId="0" fontId="0" fillId="0" borderId="253" xfId="0" applyBorder="1" applyProtection="1"/>
    <xf numFmtId="0" fontId="0" fillId="0" borderId="143" xfId="0" applyBorder="1" applyProtection="1"/>
    <xf numFmtId="0" fontId="0" fillId="0" borderId="106" xfId="0" applyBorder="1" applyProtection="1"/>
    <xf numFmtId="4" fontId="36" fillId="0" borderId="71" xfId="13" applyNumberFormat="1" applyFont="1" applyBorder="1" applyAlignment="1" applyProtection="1">
      <alignment horizontal="center" vertical="center"/>
    </xf>
    <xf numFmtId="0" fontId="29" fillId="0" borderId="5" xfId="13" applyFont="1" applyFill="1" applyBorder="1" applyAlignment="1" applyProtection="1">
      <alignment horizontal="center" vertical="center"/>
    </xf>
    <xf numFmtId="0" fontId="29" fillId="0" borderId="169" xfId="13" applyFont="1" applyFill="1" applyBorder="1" applyAlignment="1" applyProtection="1">
      <alignment horizontal="center" vertical="center"/>
    </xf>
    <xf numFmtId="0" fontId="36" fillId="0" borderId="2" xfId="13" applyFont="1" applyBorder="1" applyAlignment="1" applyProtection="1">
      <alignment horizontal="center" vertical="center" wrapText="1"/>
    </xf>
    <xf numFmtId="0" fontId="20" fillId="0" borderId="0" xfId="13" applyFont="1" applyAlignment="1" applyProtection="1">
      <alignment vertical="center"/>
    </xf>
    <xf numFmtId="0" fontId="38" fillId="0" borderId="2" xfId="13" applyFont="1" applyBorder="1" applyAlignment="1" applyProtection="1">
      <alignment vertical="center"/>
    </xf>
    <xf numFmtId="4" fontId="36" fillId="0" borderId="71" xfId="13" applyNumberFormat="1" applyFont="1" applyBorder="1" applyAlignment="1" applyProtection="1">
      <alignment horizontal="center" vertical="center"/>
    </xf>
    <xf numFmtId="2" fontId="36" fillId="0" borderId="37" xfId="13" applyNumberFormat="1" applyFont="1" applyBorder="1" applyAlignment="1" applyProtection="1">
      <alignment horizontal="center" vertical="center"/>
    </xf>
    <xf numFmtId="0" fontId="36" fillId="0" borderId="71" xfId="13" applyFont="1" applyBorder="1" applyAlignment="1" applyProtection="1">
      <alignment horizontal="center" vertical="center"/>
    </xf>
    <xf numFmtId="0" fontId="36" fillId="0" borderId="2" xfId="13" applyFont="1" applyFill="1" applyBorder="1" applyAlignment="1" applyProtection="1">
      <alignment horizontal="center" vertical="center" wrapText="1"/>
    </xf>
    <xf numFmtId="0" fontId="29" fillId="0" borderId="36" xfId="13" applyFont="1" applyFill="1" applyBorder="1" applyAlignment="1" applyProtection="1">
      <alignment horizontal="center" vertical="center"/>
    </xf>
    <xf numFmtId="0" fontId="36" fillId="0" borderId="106" xfId="13" applyFont="1" applyBorder="1" applyAlignment="1" applyProtection="1">
      <alignment horizontal="center" vertical="center"/>
    </xf>
    <xf numFmtId="4" fontId="1" fillId="2" borderId="2" xfId="2" applyNumberFormat="1" applyBorder="1" applyAlignment="1" applyProtection="1">
      <alignment vertical="center"/>
      <protection locked="0"/>
    </xf>
    <xf numFmtId="0" fontId="29" fillId="0" borderId="106" xfId="13" applyFont="1" applyFill="1" applyBorder="1" applyAlignment="1" applyProtection="1">
      <alignment vertical="center"/>
    </xf>
    <xf numFmtId="0" fontId="29" fillId="0" borderId="172" xfId="13" applyFont="1" applyFill="1" applyBorder="1" applyAlignment="1" applyProtection="1">
      <alignment vertical="center"/>
    </xf>
    <xf numFmtId="4" fontId="29" fillId="0" borderId="5" xfId="13" applyNumberFormat="1" applyFont="1" applyFill="1" applyBorder="1" applyAlignment="1" applyProtection="1">
      <alignment horizontal="right" vertical="center"/>
    </xf>
    <xf numFmtId="4" fontId="29" fillId="0" borderId="169" xfId="13" applyNumberFormat="1" applyFont="1" applyFill="1" applyBorder="1" applyAlignment="1" applyProtection="1">
      <alignment horizontal="right" vertical="center"/>
    </xf>
    <xf numFmtId="7" fontId="7" fillId="0" borderId="2" xfId="1" applyNumberFormat="1" applyFont="1" applyBorder="1" applyAlignment="1" applyProtection="1">
      <alignment vertical="center"/>
    </xf>
    <xf numFmtId="4" fontId="29" fillId="0" borderId="0" xfId="13" applyNumberFormat="1" applyFont="1" applyFill="1" applyBorder="1" applyAlignment="1" applyProtection="1">
      <alignment horizontal="right" vertical="center"/>
    </xf>
    <xf numFmtId="0" fontId="41" fillId="0" borderId="0" xfId="13" applyFont="1" applyFill="1" applyBorder="1" applyAlignment="1" applyProtection="1">
      <alignment horizontal="center" vertical="center"/>
    </xf>
    <xf numFmtId="0" fontId="41" fillId="0" borderId="169" xfId="13" applyFont="1" applyFill="1" applyBorder="1" applyAlignment="1" applyProtection="1">
      <alignment horizontal="center" vertical="center"/>
    </xf>
    <xf numFmtId="0" fontId="41" fillId="0" borderId="106" xfId="13" applyFont="1" applyFill="1" applyBorder="1" applyAlignment="1" applyProtection="1">
      <alignment vertical="center"/>
    </xf>
    <xf numFmtId="2" fontId="41" fillId="0" borderId="5" xfId="13" applyNumberFormat="1" applyFont="1" applyFill="1" applyBorder="1" applyAlignment="1" applyProtection="1">
      <alignment vertical="center"/>
    </xf>
    <xf numFmtId="4" fontId="29" fillId="0" borderId="5" xfId="13" applyNumberFormat="1" applyFont="1" applyFill="1" applyBorder="1" applyAlignment="1" applyProtection="1">
      <alignment vertical="center"/>
    </xf>
    <xf numFmtId="0" fontId="41" fillId="0" borderId="5" xfId="13" applyFont="1" applyFill="1" applyBorder="1" applyAlignment="1" applyProtection="1">
      <alignment vertical="center"/>
    </xf>
    <xf numFmtId="0" fontId="41" fillId="0" borderId="44" xfId="13" applyFont="1" applyFill="1" applyBorder="1" applyAlignment="1" applyProtection="1">
      <alignment horizontal="center" vertical="center"/>
    </xf>
    <xf numFmtId="2" fontId="38" fillId="0" borderId="20" xfId="13" applyNumberFormat="1" applyFont="1" applyFill="1" applyBorder="1" applyAlignment="1" applyProtection="1">
      <alignment vertical="center"/>
    </xf>
    <xf numFmtId="4" fontId="38" fillId="0" borderId="20" xfId="13" applyNumberFormat="1" applyFont="1" applyFill="1" applyBorder="1" applyAlignment="1" applyProtection="1">
      <alignment vertical="center"/>
    </xf>
    <xf numFmtId="0" fontId="38" fillId="0" borderId="20" xfId="13" applyFont="1" applyFill="1" applyBorder="1" applyAlignment="1" applyProtection="1">
      <alignment vertical="center"/>
    </xf>
    <xf numFmtId="2" fontId="38" fillId="0" borderId="5" xfId="13" applyNumberFormat="1" applyFont="1" applyBorder="1" applyAlignment="1" applyProtection="1">
      <alignment vertical="center"/>
    </xf>
    <xf numFmtId="4" fontId="38" fillId="0" borderId="5" xfId="13" applyNumberFormat="1" applyFont="1" applyBorder="1" applyAlignment="1" applyProtection="1">
      <alignment vertical="center"/>
    </xf>
    <xf numFmtId="0" fontId="38" fillId="0" borderId="5" xfId="13" applyFont="1" applyBorder="1" applyAlignment="1" applyProtection="1">
      <alignment vertical="center"/>
    </xf>
    <xf numFmtId="0" fontId="38" fillId="0" borderId="143" xfId="13" applyFont="1" applyBorder="1" applyAlignment="1" applyProtection="1">
      <alignment vertical="center"/>
    </xf>
    <xf numFmtId="0" fontId="55" fillId="0" borderId="191" xfId="13" applyBorder="1" applyAlignment="1" applyProtection="1">
      <alignment vertical="center"/>
    </xf>
    <xf numFmtId="0" fontId="29" fillId="0" borderId="192" xfId="13" applyFont="1" applyFill="1" applyBorder="1" applyAlignment="1" applyProtection="1">
      <alignment horizontal="center" vertical="center"/>
    </xf>
    <xf numFmtId="4" fontId="1" fillId="2" borderId="2" xfId="2" applyNumberFormat="1" applyBorder="1" applyAlignment="1" applyProtection="1">
      <alignment horizontal="right" vertical="center"/>
      <protection locked="0"/>
    </xf>
    <xf numFmtId="4" fontId="36" fillId="0" borderId="16" xfId="13" applyNumberFormat="1" applyFont="1" applyBorder="1" applyAlignment="1" applyProtection="1">
      <alignment horizontal="center" vertical="center" wrapText="1"/>
    </xf>
    <xf numFmtId="167" fontId="36" fillId="0" borderId="16" xfId="13" applyNumberFormat="1" applyFont="1" applyBorder="1" applyAlignment="1" applyProtection="1">
      <alignment horizontal="center" vertical="center" wrapText="1"/>
    </xf>
    <xf numFmtId="9" fontId="38" fillId="0" borderId="2" xfId="13" applyNumberFormat="1" applyFont="1" applyBorder="1" applyAlignment="1" applyProtection="1">
      <alignment horizontal="center" vertical="center"/>
    </xf>
    <xf numFmtId="4" fontId="20" fillId="0" borderId="37" xfId="13" applyNumberFormat="1" applyFont="1" applyBorder="1" applyAlignment="1" applyProtection="1">
      <alignment vertical="center"/>
    </xf>
    <xf numFmtId="2" fontId="36" fillId="0" borderId="143" xfId="13" applyNumberFormat="1" applyFont="1" applyBorder="1" applyAlignment="1" applyProtection="1">
      <alignment horizontal="center" vertical="center"/>
    </xf>
    <xf numFmtId="4" fontId="44" fillId="0" borderId="37" xfId="13" applyNumberFormat="1" applyFont="1" applyBorder="1" applyAlignment="1" applyProtection="1">
      <alignment horizontal="center" vertical="center"/>
    </xf>
    <xf numFmtId="4" fontId="36" fillId="0" borderId="91" xfId="13" applyNumberFormat="1" applyFont="1" applyBorder="1" applyAlignment="1" applyProtection="1">
      <alignment horizontal="center" vertical="center"/>
    </xf>
    <xf numFmtId="4" fontId="36" fillId="0" borderId="37" xfId="13" applyNumberFormat="1" applyFont="1" applyBorder="1" applyAlignment="1" applyProtection="1">
      <alignment vertical="center"/>
    </xf>
    <xf numFmtId="0" fontId="36" fillId="0" borderId="43" xfId="13" applyFont="1" applyBorder="1" applyAlignment="1" applyProtection="1">
      <alignment horizontal="center" vertical="center"/>
    </xf>
    <xf numFmtId="2" fontId="36" fillId="0" borderId="44" xfId="13" applyNumberFormat="1" applyFont="1" applyBorder="1" applyAlignment="1" applyProtection="1">
      <alignment horizontal="center" vertical="center"/>
    </xf>
    <xf numFmtId="4" fontId="44" fillId="0" borderId="143" xfId="13" applyNumberFormat="1" applyFont="1" applyBorder="1" applyAlignment="1" applyProtection="1">
      <alignment horizontal="center" vertical="center"/>
    </xf>
    <xf numFmtId="4" fontId="38" fillId="0" borderId="131" xfId="13" applyNumberFormat="1" applyFont="1" applyBorder="1" applyAlignment="1" applyProtection="1">
      <alignment horizontal="center" vertical="center"/>
    </xf>
    <xf numFmtId="4" fontId="55" fillId="0" borderId="0" xfId="13" applyNumberFormat="1" applyAlignment="1" applyProtection="1">
      <alignment vertical="center"/>
    </xf>
    <xf numFmtId="4" fontId="36" fillId="0" borderId="0" xfId="13" applyNumberFormat="1" applyFont="1" applyAlignment="1" applyProtection="1">
      <alignment vertical="center"/>
    </xf>
    <xf numFmtId="0" fontId="55" fillId="0" borderId="27" xfId="13" applyBorder="1" applyAlignment="1" applyProtection="1">
      <alignment vertical="center"/>
    </xf>
    <xf numFmtId="9" fontId="20" fillId="0" borderId="0" xfId="13" applyNumberFormat="1" applyFont="1" applyFill="1" applyBorder="1" applyAlignment="1" applyProtection="1">
      <alignment horizontal="center" vertical="center"/>
    </xf>
    <xf numFmtId="0" fontId="62" fillId="0" borderId="0" xfId="13" applyFont="1" applyFill="1" applyBorder="1" applyAlignment="1" applyProtection="1">
      <alignment horizontal="left" vertical="center"/>
    </xf>
    <xf numFmtId="0" fontId="36" fillId="0" borderId="0" xfId="13" applyFont="1" applyBorder="1" applyAlignment="1" applyProtection="1">
      <alignment horizontal="center" vertical="center"/>
    </xf>
    <xf numFmtId="2" fontId="55" fillId="0" borderId="0" xfId="13" applyNumberFormat="1" applyAlignment="1" applyProtection="1">
      <alignment vertical="center"/>
    </xf>
    <xf numFmtId="0" fontId="1" fillId="7" borderId="20" xfId="8" applyFont="1" applyBorder="1" applyAlignment="1" applyProtection="1">
      <alignment horizontal="center" vertical="center"/>
      <protection locked="0"/>
    </xf>
    <xf numFmtId="0" fontId="39" fillId="0" borderId="0" xfId="12" applyFont="1" applyAlignment="1" applyProtection="1">
      <alignment horizontal="center" vertical="center"/>
    </xf>
    <xf numFmtId="0" fontId="28" fillId="0" borderId="0" xfId="12" applyFont="1" applyFill="1" applyBorder="1" applyAlignment="1" applyProtection="1">
      <alignment horizontal="left" vertical="center" wrapText="1"/>
    </xf>
    <xf numFmtId="0" fontId="1" fillId="0" borderId="0" xfId="19"/>
    <xf numFmtId="0" fontId="1" fillId="0" borderId="0" xfId="19" applyProtection="1"/>
    <xf numFmtId="0" fontId="1" fillId="0" borderId="0" xfId="19" applyAlignment="1" applyProtection="1">
      <alignment vertical="center"/>
    </xf>
    <xf numFmtId="0" fontId="1" fillId="0" borderId="40" xfId="19" applyBorder="1" applyAlignment="1" applyProtection="1">
      <alignment vertical="center"/>
    </xf>
    <xf numFmtId="0" fontId="2" fillId="0" borderId="0" xfId="19" applyFont="1" applyAlignment="1" applyProtection="1">
      <alignment vertical="center"/>
    </xf>
    <xf numFmtId="0" fontId="8" fillId="0" borderId="0" xfId="19" applyFont="1" applyAlignment="1" applyProtection="1">
      <alignment vertical="center"/>
    </xf>
    <xf numFmtId="4" fontId="39" fillId="0" borderId="0" xfId="12" applyNumberFormat="1" applyFont="1" applyAlignment="1" applyProtection="1">
      <alignment horizontal="left" vertical="center"/>
    </xf>
    <xf numFmtId="44" fontId="0" fillId="0" borderId="2" xfId="15" applyFont="1" applyBorder="1" applyAlignment="1" applyProtection="1">
      <alignment vertical="center"/>
    </xf>
    <xf numFmtId="8" fontId="38" fillId="0" borderId="2" xfId="12" applyNumberFormat="1" applyFont="1" applyBorder="1" applyAlignment="1" applyProtection="1">
      <alignment horizontal="center" vertical="center"/>
    </xf>
    <xf numFmtId="4" fontId="38" fillId="0" borderId="71" xfId="12" applyNumberFormat="1" applyFont="1" applyBorder="1" applyAlignment="1" applyProtection="1">
      <alignment horizontal="center" vertical="center"/>
    </xf>
    <xf numFmtId="2" fontId="95" fillId="0" borderId="2" xfId="12" applyNumberFormat="1" applyFont="1" applyBorder="1" applyProtection="1"/>
    <xf numFmtId="2" fontId="36" fillId="0" borderId="2" xfId="12" applyNumberFormat="1" applyFont="1" applyBorder="1" applyAlignment="1" applyProtection="1">
      <alignment horizontal="center"/>
    </xf>
    <xf numFmtId="2" fontId="75" fillId="0" borderId="2" xfId="12" applyNumberFormat="1" applyFont="1" applyBorder="1" applyAlignment="1" applyProtection="1">
      <alignment horizontal="center"/>
    </xf>
    <xf numFmtId="2" fontId="75" fillId="0" borderId="2" xfId="12" applyNumberFormat="1" applyFont="1" applyBorder="1" applyAlignment="1" applyProtection="1">
      <alignment horizontal="center" vertical="center"/>
    </xf>
    <xf numFmtId="0" fontId="36" fillId="0" borderId="2" xfId="12" applyFont="1" applyBorder="1" applyAlignment="1" applyProtection="1">
      <alignment horizontal="center" vertical="center"/>
    </xf>
    <xf numFmtId="2" fontId="38" fillId="0" borderId="2" xfId="12" applyNumberFormat="1" applyFont="1" applyBorder="1" applyAlignment="1" applyProtection="1">
      <alignment horizontal="center" vertical="center" wrapText="1"/>
    </xf>
    <xf numFmtId="2" fontId="75" fillId="0" borderId="2" xfId="12" applyNumberFormat="1" applyFont="1" applyBorder="1" applyAlignment="1" applyProtection="1">
      <alignment horizontal="center" vertical="center" wrapText="1"/>
    </xf>
    <xf numFmtId="0" fontId="38" fillId="0" borderId="2" xfId="12" applyFont="1" applyBorder="1" applyAlignment="1" applyProtection="1">
      <alignment horizontal="center" vertical="center" wrapText="1"/>
    </xf>
    <xf numFmtId="44" fontId="75" fillId="8" borderId="2" xfId="15" applyFont="1" applyFill="1" applyBorder="1" applyAlignment="1" applyProtection="1">
      <alignment horizontal="center" vertical="center"/>
    </xf>
    <xf numFmtId="0" fontId="34" fillId="0" borderId="0" xfId="12"/>
    <xf numFmtId="0" fontId="34" fillId="0" borderId="0" xfId="12" applyFont="1"/>
    <xf numFmtId="0" fontId="36" fillId="0" borderId="0" xfId="12" applyFont="1" applyAlignment="1">
      <alignment horizontal="center" vertical="center"/>
    </xf>
    <xf numFmtId="0" fontId="29" fillId="0" borderId="192" xfId="21" applyFont="1" applyFill="1" applyBorder="1" applyAlignment="1" applyProtection="1">
      <alignment horizontal="center" vertical="center"/>
    </xf>
    <xf numFmtId="0" fontId="41" fillId="0" borderId="191" xfId="21" applyFont="1" applyBorder="1" applyAlignment="1" applyProtection="1">
      <alignment vertical="center"/>
    </xf>
    <xf numFmtId="4" fontId="41" fillId="0" borderId="191" xfId="21" applyNumberFormat="1" applyFont="1" applyBorder="1" applyAlignment="1" applyProtection="1">
      <alignment vertical="center"/>
    </xf>
    <xf numFmtId="2" fontId="41" fillId="0" borderId="191" xfId="21" applyNumberFormat="1" applyFont="1" applyBorder="1" applyAlignment="1" applyProtection="1">
      <alignment vertical="center"/>
    </xf>
    <xf numFmtId="0" fontId="29" fillId="0" borderId="190" xfId="21" applyFont="1" applyFill="1" applyBorder="1" applyAlignment="1" applyProtection="1">
      <alignment vertical="center"/>
    </xf>
    <xf numFmtId="0" fontId="29" fillId="0" borderId="43" xfId="21" applyFont="1" applyFill="1" applyBorder="1" applyAlignment="1" applyProtection="1">
      <alignment vertical="center" wrapText="1"/>
    </xf>
    <xf numFmtId="0" fontId="34" fillId="0" borderId="191" xfId="21" applyBorder="1" applyAlignment="1" applyProtection="1">
      <alignment vertical="center"/>
    </xf>
    <xf numFmtId="0" fontId="34" fillId="0" borderId="191" xfId="21" applyFont="1" applyBorder="1" applyAlignment="1" applyProtection="1">
      <alignment horizontal="center" vertical="center"/>
    </xf>
    <xf numFmtId="0" fontId="29" fillId="0" borderId="38" xfId="21" applyFont="1" applyFill="1" applyBorder="1" applyAlignment="1" applyProtection="1">
      <alignment vertical="center"/>
    </xf>
    <xf numFmtId="0" fontId="38" fillId="0" borderId="187" xfId="21" applyFont="1" applyFill="1" applyBorder="1" applyAlignment="1" applyProtection="1">
      <alignment horizontal="center" vertical="center"/>
    </xf>
    <xf numFmtId="0" fontId="6" fillId="2" borderId="131" xfId="2" applyFont="1" applyBorder="1" applyAlignment="1" applyProtection="1">
      <alignment horizontal="center" vertical="center"/>
      <protection locked="0"/>
    </xf>
    <xf numFmtId="0" fontId="38" fillId="0" borderId="36" xfId="21" applyFont="1" applyFill="1" applyBorder="1" applyAlignment="1" applyProtection="1">
      <alignment horizontal="center" vertical="center"/>
    </xf>
    <xf numFmtId="0" fontId="6" fillId="2" borderId="23" xfId="2" applyFont="1" applyBorder="1" applyAlignment="1" applyProtection="1">
      <alignment horizontal="center" vertical="center"/>
      <protection locked="0"/>
    </xf>
    <xf numFmtId="0" fontId="6" fillId="2" borderId="2" xfId="2" applyFont="1" applyBorder="1" applyAlignment="1" applyProtection="1">
      <alignment horizontal="center" vertical="center"/>
      <protection locked="0"/>
    </xf>
    <xf numFmtId="0" fontId="63" fillId="0" borderId="143" xfId="12" applyFont="1" applyFill="1" applyBorder="1" applyAlignment="1" applyProtection="1">
      <alignment horizontal="center" vertical="center"/>
    </xf>
    <xf numFmtId="167" fontId="63" fillId="0" borderId="5" xfId="12" applyNumberFormat="1" applyFont="1" applyBorder="1" applyAlignment="1" applyProtection="1">
      <alignment horizontal="right" vertical="center"/>
    </xf>
    <xf numFmtId="0" fontId="67" fillId="0" borderId="5" xfId="12" applyFont="1" applyBorder="1" applyAlignment="1" applyProtection="1">
      <alignment vertical="center"/>
    </xf>
    <xf numFmtId="4" fontId="67" fillId="0" borderId="5" xfId="12" applyNumberFormat="1" applyFont="1" applyBorder="1" applyAlignment="1" applyProtection="1">
      <alignment vertical="center"/>
    </xf>
    <xf numFmtId="2" fontId="67" fillId="0" borderId="5" xfId="12" applyNumberFormat="1" applyFont="1" applyBorder="1" applyAlignment="1" applyProtection="1">
      <alignment vertical="center"/>
    </xf>
    <xf numFmtId="2" fontId="67" fillId="0" borderId="91" xfId="12" applyNumberFormat="1" applyFont="1" applyBorder="1" applyAlignment="1" applyProtection="1">
      <alignment vertical="center"/>
    </xf>
    <xf numFmtId="0" fontId="29" fillId="0" borderId="106" xfId="12" applyFont="1" applyFill="1" applyBorder="1" applyAlignment="1" applyProtection="1">
      <alignment vertical="center"/>
    </xf>
    <xf numFmtId="0" fontId="29" fillId="0" borderId="192" xfId="12" applyFont="1" applyFill="1" applyBorder="1" applyAlignment="1" applyProtection="1">
      <alignment horizontal="center" vertical="center"/>
    </xf>
    <xf numFmtId="2" fontId="28" fillId="0" borderId="191" xfId="12" applyNumberFormat="1" applyFont="1" applyBorder="1" applyAlignment="1" applyProtection="1">
      <alignment horizontal="center" vertical="center"/>
    </xf>
    <xf numFmtId="44" fontId="38" fillId="0" borderId="191" xfId="15" applyFont="1" applyBorder="1" applyAlignment="1" applyProtection="1">
      <alignment vertical="center"/>
    </xf>
    <xf numFmtId="2" fontId="67" fillId="0" borderId="191" xfId="12" applyNumberFormat="1" applyFont="1" applyBorder="1" applyAlignment="1" applyProtection="1">
      <alignment vertical="center"/>
    </xf>
    <xf numFmtId="0" fontId="29" fillId="0" borderId="190" xfId="12" applyFont="1" applyFill="1" applyBorder="1" applyAlignment="1" applyProtection="1">
      <alignment vertical="center"/>
    </xf>
    <xf numFmtId="0" fontId="38" fillId="0" borderId="44" xfId="12" applyFont="1" applyFill="1" applyBorder="1" applyAlignment="1" applyProtection="1">
      <alignment horizontal="center" vertical="center"/>
    </xf>
    <xf numFmtId="0" fontId="38" fillId="0" borderId="0" xfId="12" applyFont="1" applyFill="1" applyBorder="1" applyAlignment="1" applyProtection="1">
      <alignment horizontal="center" vertical="center"/>
    </xf>
    <xf numFmtId="4" fontId="36" fillId="0" borderId="0" xfId="12" applyNumberFormat="1" applyFont="1" applyFill="1" applyBorder="1" applyAlignment="1" applyProtection="1">
      <alignment horizontal="right" vertical="center"/>
    </xf>
    <xf numFmtId="0" fontId="66" fillId="0" borderId="0" xfId="12" applyFont="1" applyProtection="1"/>
    <xf numFmtId="0" fontId="38" fillId="0" borderId="0" xfId="12" applyFont="1" applyFill="1" applyBorder="1" applyAlignment="1" applyProtection="1">
      <alignment vertical="center"/>
    </xf>
    <xf numFmtId="4" fontId="36" fillId="0" borderId="0" xfId="12" applyNumberFormat="1" applyFont="1" applyFill="1" applyBorder="1" applyAlignment="1" applyProtection="1">
      <alignment vertical="center"/>
    </xf>
    <xf numFmtId="2" fontId="38" fillId="0" borderId="0" xfId="12" applyNumberFormat="1" applyFont="1" applyFill="1" applyBorder="1" applyAlignment="1" applyProtection="1">
      <alignment vertical="center"/>
    </xf>
    <xf numFmtId="0" fontId="38" fillId="0" borderId="143" xfId="12" applyFont="1" applyFill="1" applyBorder="1" applyAlignment="1" applyProtection="1">
      <alignment horizontal="center" vertical="center"/>
    </xf>
    <xf numFmtId="0" fontId="38" fillId="0" borderId="5" xfId="12" applyFont="1" applyFill="1" applyBorder="1" applyAlignment="1" applyProtection="1">
      <alignment vertical="center"/>
    </xf>
    <xf numFmtId="4" fontId="36" fillId="0" borderId="5" xfId="12" applyNumberFormat="1" applyFont="1" applyFill="1" applyBorder="1" applyAlignment="1" applyProtection="1">
      <alignment vertical="center"/>
    </xf>
    <xf numFmtId="2" fontId="38" fillId="0" borderId="5" xfId="12" applyNumberFormat="1" applyFont="1" applyFill="1" applyBorder="1" applyAlignment="1" applyProtection="1">
      <alignment vertical="center"/>
    </xf>
    <xf numFmtId="0" fontId="38" fillId="0" borderId="106" xfId="12" applyFont="1" applyFill="1" applyBorder="1" applyAlignment="1" applyProtection="1">
      <alignment vertical="center"/>
    </xf>
    <xf numFmtId="167" fontId="38" fillId="0" borderId="0" xfId="12" applyNumberFormat="1" applyFont="1" applyFill="1" applyBorder="1" applyAlignment="1" applyProtection="1">
      <alignment horizontal="center" vertical="center" wrapText="1"/>
    </xf>
    <xf numFmtId="4" fontId="38" fillId="0" borderId="0" xfId="12" applyNumberFormat="1" applyFont="1" applyFill="1" applyBorder="1" applyAlignment="1" applyProtection="1">
      <alignment horizontal="center" vertical="center" wrapText="1"/>
    </xf>
    <xf numFmtId="4" fontId="36" fillId="0" borderId="37" xfId="12" applyNumberFormat="1" applyFont="1" applyBorder="1" applyProtection="1"/>
    <xf numFmtId="4" fontId="1" fillId="2" borderId="2" xfId="2" applyNumberFormat="1" applyBorder="1" applyAlignment="1" applyProtection="1">
      <alignment horizontal="right"/>
      <protection locked="0"/>
    </xf>
    <xf numFmtId="4" fontId="36" fillId="0" borderId="91" xfId="12" applyNumberFormat="1" applyFont="1" applyBorder="1" applyAlignment="1" applyProtection="1">
      <alignment horizontal="center"/>
    </xf>
    <xf numFmtId="4" fontId="38" fillId="0" borderId="2" xfId="12" applyNumberFormat="1" applyFont="1" applyBorder="1" applyAlignment="1" applyProtection="1">
      <alignment horizontal="center"/>
    </xf>
    <xf numFmtId="2" fontId="98" fillId="0" borderId="2" xfId="12" applyNumberFormat="1" applyFont="1" applyBorder="1" applyAlignment="1" applyProtection="1">
      <alignment horizontal="center" vertical="center"/>
    </xf>
    <xf numFmtId="4" fontId="1" fillId="2" borderId="2" xfId="2" applyNumberFormat="1" applyFont="1" applyBorder="1" applyAlignment="1" applyProtection="1">
      <alignment horizontal="right"/>
      <protection locked="0"/>
    </xf>
    <xf numFmtId="0" fontId="37" fillId="0" borderId="0" xfId="12" applyFont="1" applyProtection="1"/>
    <xf numFmtId="0" fontId="36" fillId="0" borderId="2" xfId="12" applyFont="1" applyBorder="1" applyAlignment="1" applyProtection="1">
      <alignment horizontal="center" vertical="center" wrapText="1"/>
    </xf>
    <xf numFmtId="0" fontId="39" fillId="0" borderId="131" xfId="12" applyFont="1" applyBorder="1" applyAlignment="1" applyProtection="1">
      <alignment horizontal="center" vertical="center" wrapText="1"/>
    </xf>
    <xf numFmtId="0" fontId="36" fillId="0" borderId="71" xfId="12" applyFont="1" applyFill="1" applyBorder="1" applyAlignment="1" applyProtection="1">
      <alignment horizontal="center" vertical="center" wrapText="1"/>
    </xf>
    <xf numFmtId="168" fontId="1" fillId="2" borderId="2" xfId="2" applyNumberFormat="1" applyBorder="1" applyAlignment="1" applyProtection="1">
      <alignment vertical="center"/>
      <protection locked="0"/>
    </xf>
    <xf numFmtId="0" fontId="99" fillId="0" borderId="2" xfId="12" applyFont="1" applyBorder="1" applyAlignment="1" applyProtection="1">
      <alignment horizontal="center" vertical="center"/>
    </xf>
    <xf numFmtId="8" fontId="34" fillId="0" borderId="2" xfId="12" applyNumberFormat="1" applyBorder="1" applyProtection="1"/>
    <xf numFmtId="9" fontId="59" fillId="0" borderId="2" xfId="12" applyNumberFormat="1" applyFont="1" applyFill="1" applyBorder="1" applyAlignment="1" applyProtection="1">
      <alignment horizontal="center" vertical="center" wrapText="1"/>
    </xf>
    <xf numFmtId="0" fontId="63" fillId="0" borderId="43" xfId="12" applyFont="1" applyBorder="1" applyAlignment="1" applyProtection="1">
      <alignment vertical="center" wrapText="1"/>
    </xf>
    <xf numFmtId="169" fontId="1" fillId="2" borderId="2" xfId="2" applyNumberFormat="1" applyBorder="1" applyAlignment="1" applyProtection="1">
      <alignment vertical="center"/>
      <protection locked="0"/>
    </xf>
    <xf numFmtId="8" fontId="34" fillId="0" borderId="2" xfId="12" applyNumberFormat="1" applyFont="1" applyBorder="1" applyAlignment="1" applyProtection="1">
      <alignment vertical="center"/>
    </xf>
    <xf numFmtId="0" fontId="62" fillId="0" borderId="0" xfId="12" applyFont="1" applyFill="1" applyBorder="1" applyAlignment="1" applyProtection="1">
      <alignment horizontal="left"/>
    </xf>
    <xf numFmtId="9" fontId="20" fillId="0" borderId="0" xfId="12" applyNumberFormat="1" applyFont="1" applyFill="1" applyBorder="1" applyAlignment="1" applyProtection="1">
      <alignment horizontal="center"/>
    </xf>
    <xf numFmtId="49" fontId="36" fillId="0" borderId="0" xfId="12" applyNumberFormat="1" applyFont="1" applyBorder="1" applyAlignment="1" applyProtection="1">
      <alignment horizontal="center"/>
    </xf>
    <xf numFmtId="9" fontId="20" fillId="0" borderId="2" xfId="12" applyNumberFormat="1" applyFont="1" applyFill="1" applyBorder="1" applyAlignment="1" applyProtection="1">
      <alignment horizontal="center" vertical="center"/>
    </xf>
    <xf numFmtId="49" fontId="38" fillId="0" borderId="43" xfId="12" applyNumberFormat="1" applyFont="1" applyFill="1" applyBorder="1" applyAlignment="1" applyProtection="1">
      <alignment horizontal="center" vertical="center"/>
    </xf>
    <xf numFmtId="0" fontId="38" fillId="0" borderId="2" xfId="12" applyFont="1" applyBorder="1" applyAlignment="1" applyProtection="1">
      <alignment vertical="center"/>
    </xf>
    <xf numFmtId="49" fontId="38" fillId="0" borderId="71" xfId="12" applyNumberFormat="1" applyFont="1" applyBorder="1" applyAlignment="1" applyProtection="1">
      <alignment horizontal="center" vertical="center"/>
    </xf>
    <xf numFmtId="4" fontId="39" fillId="0" borderId="2" xfId="12" applyNumberFormat="1" applyFont="1" applyBorder="1" applyAlignment="1" applyProtection="1">
      <alignment horizontal="center" vertical="center"/>
    </xf>
    <xf numFmtId="0" fontId="57" fillId="0" borderId="0" xfId="12" applyFont="1" applyFill="1" applyBorder="1" applyAlignment="1" applyProtection="1">
      <alignment vertical="center" wrapText="1"/>
    </xf>
    <xf numFmtId="0" fontId="59" fillId="0" borderId="106" xfId="12" applyFont="1" applyBorder="1" applyAlignment="1" applyProtection="1">
      <alignment horizontal="center" vertical="center" wrapText="1"/>
    </xf>
    <xf numFmtId="0" fontId="36" fillId="0" borderId="16" xfId="12" applyFont="1" applyFill="1" applyBorder="1" applyAlignment="1" applyProtection="1">
      <alignment horizontal="center" vertical="center" wrapText="1"/>
    </xf>
    <xf numFmtId="4" fontId="36" fillId="0" borderId="16" xfId="12" applyNumberFormat="1" applyFont="1" applyFill="1" applyBorder="1" applyAlignment="1" applyProtection="1">
      <alignment horizontal="center" vertical="center"/>
    </xf>
    <xf numFmtId="0" fontId="34" fillId="0" borderId="0" xfId="12" applyFont="1" applyBorder="1" applyAlignment="1" applyProtection="1">
      <alignment vertical="center" wrapText="1"/>
    </xf>
    <xf numFmtId="44" fontId="101" fillId="0" borderId="2" xfId="15" applyFont="1" applyBorder="1" applyAlignment="1" applyProtection="1">
      <alignment vertical="center"/>
    </xf>
    <xf numFmtId="0" fontId="36" fillId="0" borderId="0" xfId="12" applyFont="1" applyFill="1" applyAlignment="1" applyProtection="1">
      <alignment horizontal="center" vertical="center"/>
    </xf>
    <xf numFmtId="0" fontId="34" fillId="0" borderId="27" xfId="12" applyBorder="1" applyProtection="1"/>
    <xf numFmtId="0" fontId="20" fillId="0" borderId="27" xfId="12" applyFont="1" applyBorder="1" applyAlignment="1" applyProtection="1">
      <alignment vertical="center" wrapText="1"/>
    </xf>
    <xf numFmtId="0" fontId="20" fillId="0" borderId="0" xfId="12" applyFont="1" applyAlignment="1" applyProtection="1">
      <alignment vertical="center"/>
    </xf>
    <xf numFmtId="0" fontId="20" fillId="0" borderId="0" xfId="12" applyFont="1" applyAlignment="1" applyProtection="1">
      <alignment vertical="center" wrapText="1"/>
    </xf>
    <xf numFmtId="0" fontId="36" fillId="0" borderId="0" xfId="12" applyFont="1" applyProtection="1"/>
    <xf numFmtId="4" fontId="36" fillId="0" borderId="0" xfId="12" applyNumberFormat="1" applyFont="1" applyProtection="1"/>
    <xf numFmtId="0" fontId="36" fillId="0" borderId="0" xfId="12" applyFont="1" applyAlignment="1" applyProtection="1">
      <alignment vertical="center"/>
    </xf>
    <xf numFmtId="2" fontId="36" fillId="0" borderId="0" xfId="12" applyNumberFormat="1" applyFont="1" applyFill="1" applyAlignment="1" applyProtection="1">
      <alignment horizontal="left"/>
    </xf>
    <xf numFmtId="2" fontId="36" fillId="0" borderId="0" xfId="12" applyNumberFormat="1" applyFont="1" applyFill="1" applyAlignment="1" applyProtection="1">
      <alignment horizontal="left" vertical="center"/>
    </xf>
    <xf numFmtId="2" fontId="38" fillId="0" borderId="0" xfId="12" applyNumberFormat="1" applyFont="1" applyAlignment="1" applyProtection="1">
      <alignment vertical="center"/>
    </xf>
    <xf numFmtId="0" fontId="57" fillId="0" borderId="181" xfId="12" applyFont="1" applyFill="1" applyBorder="1" applyAlignment="1" applyProtection="1">
      <alignment vertical="center" wrapText="1"/>
    </xf>
    <xf numFmtId="0" fontId="0" fillId="0" borderId="0" xfId="0" applyBorder="1" applyAlignment="1">
      <alignment vertical="center" wrapText="1"/>
    </xf>
    <xf numFmtId="44" fontId="0" fillId="0" borderId="2" xfId="1" applyFont="1" applyBorder="1"/>
    <xf numFmtId="44" fontId="0" fillId="0" borderId="2" xfId="1" applyFont="1" applyBorder="1" applyAlignment="1">
      <alignment vertical="center" wrapText="1"/>
    </xf>
    <xf numFmtId="4" fontId="38" fillId="0" borderId="2" xfId="12" applyNumberFormat="1" applyFont="1" applyBorder="1" applyAlignment="1" applyProtection="1">
      <alignment horizontal="center" vertical="center"/>
    </xf>
    <xf numFmtId="49" fontId="38" fillId="0" borderId="2" xfId="12" applyNumberFormat="1" applyFont="1" applyBorder="1" applyAlignment="1" applyProtection="1">
      <alignment horizontal="center" vertical="center"/>
    </xf>
    <xf numFmtId="9" fontId="59" fillId="0" borderId="2" xfId="12" applyNumberFormat="1" applyFont="1" applyFill="1" applyBorder="1" applyAlignment="1" applyProtection="1">
      <alignment horizontal="center" vertical="center" wrapText="1"/>
    </xf>
    <xf numFmtId="44" fontId="0" fillId="0" borderId="2" xfId="15" applyFont="1" applyBorder="1" applyAlignment="1" applyProtection="1">
      <alignment horizontal="center" vertical="center"/>
    </xf>
    <xf numFmtId="0" fontId="45" fillId="0" borderId="37" xfId="13" applyFont="1" applyBorder="1" applyAlignment="1" applyProtection="1">
      <alignment horizontal="center" vertical="center"/>
    </xf>
    <xf numFmtId="9" fontId="59" fillId="0" borderId="2" xfId="13" applyNumberFormat="1" applyFont="1" applyFill="1" applyBorder="1" applyAlignment="1" applyProtection="1">
      <alignment horizontal="center" vertical="center" wrapText="1"/>
    </xf>
    <xf numFmtId="0" fontId="41" fillId="0" borderId="43" xfId="13" applyFont="1" applyFill="1" applyBorder="1" applyAlignment="1" applyProtection="1">
      <alignment vertical="center"/>
    </xf>
    <xf numFmtId="2" fontId="41" fillId="0" borderId="0" xfId="13" applyNumberFormat="1" applyFont="1" applyFill="1" applyBorder="1" applyAlignment="1" applyProtection="1">
      <alignment vertical="center"/>
    </xf>
    <xf numFmtId="4" fontId="29" fillId="0" borderId="0" xfId="13" applyNumberFormat="1" applyFont="1" applyFill="1" applyBorder="1" applyAlignment="1" applyProtection="1">
      <alignment vertical="center"/>
    </xf>
    <xf numFmtId="0" fontId="41" fillId="0" borderId="0" xfId="13" applyFont="1" applyFill="1" applyBorder="1" applyAlignment="1" applyProtection="1">
      <alignment vertical="center"/>
    </xf>
    <xf numFmtId="167" fontId="29" fillId="0" borderId="169" xfId="13" applyNumberFormat="1" applyFont="1" applyFill="1" applyBorder="1" applyAlignment="1" applyProtection="1">
      <alignment horizontal="right" vertical="center"/>
    </xf>
    <xf numFmtId="167" fontId="41" fillId="0" borderId="169" xfId="13" applyNumberFormat="1" applyFont="1" applyFill="1" applyBorder="1" applyAlignment="1" applyProtection="1">
      <alignment horizontal="right" vertical="center"/>
    </xf>
    <xf numFmtId="0" fontId="36" fillId="0" borderId="0" xfId="13" applyFont="1" applyBorder="1" applyAlignment="1" applyProtection="1">
      <alignment horizontal="left" wrapText="1"/>
    </xf>
    <xf numFmtId="0" fontId="36" fillId="0" borderId="0" xfId="13" applyFont="1" applyBorder="1" applyAlignment="1" applyProtection="1">
      <alignment horizontal="left"/>
    </xf>
    <xf numFmtId="0" fontId="38" fillId="0" borderId="0" xfId="13" applyFont="1" applyBorder="1" applyAlignment="1" applyProtection="1">
      <alignment horizontal="left" vertical="top"/>
    </xf>
    <xf numFmtId="0" fontId="2" fillId="2" borderId="261" xfId="2" applyFont="1" applyBorder="1" applyAlignment="1" applyProtection="1">
      <alignment horizontal="center" vertical="center"/>
      <protection locked="0"/>
    </xf>
    <xf numFmtId="167" fontId="29" fillId="0" borderId="35" xfId="13" applyNumberFormat="1" applyFont="1" applyFill="1" applyBorder="1" applyAlignment="1" applyProtection="1">
      <alignment horizontal="right" vertical="center"/>
    </xf>
    <xf numFmtId="167" fontId="41" fillId="0" borderId="35" xfId="13" applyNumberFormat="1" applyFont="1" applyFill="1" applyBorder="1" applyAlignment="1" applyProtection="1">
      <alignment horizontal="right" vertical="center"/>
    </xf>
    <xf numFmtId="0" fontId="67" fillId="0" borderId="191" xfId="13" applyFont="1" applyFill="1" applyBorder="1" applyAlignment="1" applyProtection="1">
      <alignment vertical="center"/>
    </xf>
    <xf numFmtId="2" fontId="67" fillId="0" borderId="191" xfId="13" applyNumberFormat="1" applyFont="1" applyFill="1" applyBorder="1" applyAlignment="1" applyProtection="1">
      <alignment vertical="center"/>
    </xf>
    <xf numFmtId="4" fontId="67" fillId="0" borderId="191" xfId="13" applyNumberFormat="1" applyFont="1" applyFill="1" applyBorder="1" applyAlignment="1" applyProtection="1">
      <alignment vertical="center"/>
    </xf>
    <xf numFmtId="4" fontId="63" fillId="0" borderId="191" xfId="13" applyNumberFormat="1" applyFont="1" applyFill="1" applyBorder="1" applyAlignment="1" applyProtection="1">
      <alignment vertical="center"/>
    </xf>
    <xf numFmtId="0" fontId="63" fillId="0" borderId="191" xfId="13" applyFont="1" applyFill="1" applyBorder="1" applyAlignment="1" applyProtection="1">
      <alignment vertical="center"/>
    </xf>
    <xf numFmtId="0" fontId="63" fillId="0" borderId="191" xfId="13" applyFont="1" applyFill="1" applyBorder="1" applyAlignment="1" applyProtection="1">
      <alignment horizontal="center" vertical="center"/>
    </xf>
    <xf numFmtId="0" fontId="0" fillId="0" borderId="0" xfId="0" applyBorder="1" applyAlignment="1" applyProtection="1">
      <alignment horizontal="center"/>
    </xf>
    <xf numFmtId="0" fontId="0" fillId="0" borderId="0" xfId="0" applyAlignment="1">
      <alignment horizontal="center" vertical="center"/>
    </xf>
    <xf numFmtId="0" fontId="2" fillId="0" borderId="0" xfId="0" applyFont="1" applyAlignment="1" applyProtection="1">
      <alignment horizontal="center" vertical="center"/>
    </xf>
    <xf numFmtId="0" fontId="0" fillId="0" borderId="0" xfId="0" applyAlignment="1" applyProtection="1">
      <alignment vertical="center"/>
    </xf>
    <xf numFmtId="0" fontId="0" fillId="0" borderId="27" xfId="0" applyBorder="1" applyAlignment="1" applyProtection="1">
      <alignment vertical="center"/>
    </xf>
    <xf numFmtId="0" fontId="0" fillId="0" borderId="27" xfId="0" applyBorder="1" applyAlignment="1" applyProtection="1">
      <alignment horizontal="center"/>
    </xf>
    <xf numFmtId="0" fontId="0" fillId="0" borderId="264" xfId="0" applyBorder="1" applyAlignment="1" applyProtection="1">
      <alignment horizontal="center"/>
    </xf>
    <xf numFmtId="0" fontId="0" fillId="0" borderId="20" xfId="0" applyBorder="1" applyAlignment="1" applyProtection="1">
      <alignment horizontal="left" vertical="center"/>
    </xf>
    <xf numFmtId="0" fontId="0" fillId="0" borderId="20" xfId="0" applyBorder="1" applyAlignment="1" applyProtection="1">
      <alignment horizontal="center"/>
    </xf>
    <xf numFmtId="0" fontId="0" fillId="0" borderId="38" xfId="0" applyBorder="1" applyAlignment="1" applyProtection="1">
      <alignment horizontal="center"/>
    </xf>
    <xf numFmtId="0" fontId="0" fillId="0" borderId="36" xfId="0" applyBorder="1" applyProtection="1"/>
    <xf numFmtId="0" fontId="0" fillId="0" borderId="20" xfId="0" applyBorder="1" applyProtection="1"/>
    <xf numFmtId="0" fontId="0" fillId="0" borderId="0" xfId="0" applyBorder="1" applyAlignment="1" applyProtection="1">
      <alignment horizontal="left" vertical="center"/>
    </xf>
    <xf numFmtId="0" fontId="0" fillId="0" borderId="43" xfId="0" applyBorder="1" applyAlignment="1" applyProtection="1">
      <alignment horizontal="center"/>
    </xf>
    <xf numFmtId="0" fontId="0" fillId="0" borderId="44" xfId="0" applyBorder="1" applyProtection="1"/>
    <xf numFmtId="0" fontId="2" fillId="0" borderId="0" xfId="0" applyFont="1" applyBorder="1" applyAlignment="1" applyProtection="1">
      <alignment horizontal="center"/>
    </xf>
    <xf numFmtId="0" fontId="0" fillId="0" borderId="43" xfId="0" applyBorder="1" applyProtection="1"/>
    <xf numFmtId="0" fontId="0" fillId="0" borderId="0" xfId="0" applyAlignment="1" applyProtection="1">
      <alignment horizontal="center" vertical="top"/>
    </xf>
    <xf numFmtId="0" fontId="0" fillId="0" borderId="43" xfId="0" applyBorder="1" applyAlignment="1" applyProtection="1">
      <alignment horizontal="center" vertical="top"/>
    </xf>
    <xf numFmtId="0" fontId="0" fillId="0" borderId="20" xfId="0" applyFont="1" applyBorder="1" applyProtection="1">
      <protection locked="0"/>
    </xf>
    <xf numFmtId="0" fontId="20" fillId="0" borderId="2" xfId="12" applyFont="1" applyBorder="1" applyAlignment="1" applyProtection="1">
      <alignment horizontal="center" vertical="center" wrapText="1"/>
    </xf>
    <xf numFmtId="168" fontId="36" fillId="0" borderId="2" xfId="12" applyNumberFormat="1" applyFont="1" applyFill="1" applyBorder="1" applyAlignment="1" applyProtection="1">
      <alignment horizontal="center" vertical="center"/>
    </xf>
    <xf numFmtId="0" fontId="1" fillId="2" borderId="37" xfId="2" applyFont="1" applyBorder="1" applyAlignment="1" applyProtection="1">
      <alignment horizontal="center" vertical="center"/>
      <protection locked="0"/>
    </xf>
    <xf numFmtId="4" fontId="59" fillId="0" borderId="71" xfId="12" applyNumberFormat="1" applyFont="1" applyBorder="1" applyAlignment="1" applyProtection="1">
      <alignment horizontal="center" vertical="center"/>
    </xf>
    <xf numFmtId="4" fontId="59" fillId="0" borderId="91" xfId="12" applyNumberFormat="1" applyFont="1" applyBorder="1" applyAlignment="1" applyProtection="1">
      <alignment horizontal="center" vertical="center"/>
    </xf>
    <xf numFmtId="8" fontId="34" fillId="0" borderId="71" xfId="12" applyNumberFormat="1" applyBorder="1" applyProtection="1"/>
    <xf numFmtId="0" fontId="103" fillId="0" borderId="2" xfId="12" applyFont="1" applyFill="1" applyBorder="1" applyAlignment="1" applyProtection="1">
      <alignment horizontal="center" vertical="center" wrapText="1"/>
    </xf>
    <xf numFmtId="44" fontId="38" fillId="0" borderId="169" xfId="13" applyNumberFormat="1" applyFont="1" applyFill="1" applyBorder="1" applyAlignment="1" applyProtection="1">
      <alignment horizontal="center" vertical="center"/>
      <protection locked="0"/>
    </xf>
    <xf numFmtId="44" fontId="38" fillId="0" borderId="35" xfId="13" applyNumberFormat="1" applyFont="1" applyFill="1" applyBorder="1" applyAlignment="1" applyProtection="1">
      <alignment horizontal="center" vertical="center"/>
      <protection locked="0"/>
    </xf>
    <xf numFmtId="44" fontId="34" fillId="0" borderId="20" xfId="15" applyFont="1" applyBorder="1" applyAlignment="1" applyProtection="1">
      <alignment vertical="center"/>
      <protection locked="0"/>
    </xf>
    <xf numFmtId="44" fontId="34" fillId="0" borderId="91" xfId="15" applyFont="1" applyBorder="1" applyAlignment="1" applyProtection="1">
      <alignment vertical="center"/>
      <protection locked="0"/>
    </xf>
    <xf numFmtId="44" fontId="34" fillId="0" borderId="169" xfId="15" applyFont="1" applyBorder="1" applyAlignment="1" applyProtection="1">
      <alignment vertical="center"/>
      <protection locked="0"/>
    </xf>
    <xf numFmtId="44" fontId="55" fillId="0" borderId="20" xfId="13" applyNumberFormat="1" applyBorder="1" applyAlignment="1" applyProtection="1">
      <alignment vertical="center"/>
      <protection locked="0"/>
    </xf>
    <xf numFmtId="44" fontId="55" fillId="0" borderId="169" xfId="13" applyNumberFormat="1" applyBorder="1" applyAlignment="1" applyProtection="1">
      <alignment vertical="center"/>
      <protection locked="0"/>
    </xf>
    <xf numFmtId="0" fontId="0" fillId="0" borderId="0" xfId="0" applyBorder="1" applyAlignment="1" applyProtection="1">
      <alignment horizontal="center"/>
    </xf>
    <xf numFmtId="4" fontId="59" fillId="0" borderId="2" xfId="12" applyNumberFormat="1" applyFont="1" applyBorder="1" applyAlignment="1" applyProtection="1">
      <alignment horizontal="center" vertical="center"/>
    </xf>
    <xf numFmtId="168" fontId="36" fillId="0" borderId="2" xfId="12" applyNumberFormat="1" applyFont="1" applyFill="1" applyBorder="1" applyAlignment="1" applyProtection="1">
      <alignment horizontal="center" vertical="center"/>
    </xf>
    <xf numFmtId="0" fontId="1" fillId="2" borderId="2" xfId="2" applyFont="1" applyBorder="1" applyAlignment="1" applyProtection="1">
      <alignment horizontal="center" vertical="center"/>
      <protection locked="0"/>
    </xf>
    <xf numFmtId="0" fontId="0" fillId="0" borderId="0" xfId="9" applyFont="1"/>
    <xf numFmtId="0" fontId="0" fillId="0" borderId="0" xfId="9" applyFont="1" applyAlignment="1">
      <alignment vertical="center"/>
    </xf>
    <xf numFmtId="1" fontId="1" fillId="2" borderId="2" xfId="18" applyNumberFormat="1" applyBorder="1" applyAlignment="1" applyProtection="1">
      <alignment horizontal="center" vertical="center"/>
      <protection locked="0"/>
    </xf>
    <xf numFmtId="0" fontId="16" fillId="0" borderId="0" xfId="9" applyFont="1"/>
    <xf numFmtId="0" fontId="2" fillId="0" borderId="0" xfId="9" applyFont="1" applyAlignment="1" applyProtection="1">
      <alignment horizontal="left" vertical="center"/>
    </xf>
    <xf numFmtId="0" fontId="2" fillId="0" borderId="27" xfId="9" applyFont="1" applyBorder="1" applyAlignment="1" applyProtection="1">
      <alignment vertical="center"/>
    </xf>
    <xf numFmtId="0" fontId="1" fillId="0" borderId="27" xfId="9" applyBorder="1" applyProtection="1"/>
    <xf numFmtId="0" fontId="2" fillId="0" borderId="0" xfId="9" applyFont="1" applyBorder="1" applyAlignment="1" applyProtection="1">
      <alignment horizontal="left" vertical="center"/>
    </xf>
    <xf numFmtId="0" fontId="1" fillId="0" borderId="169" xfId="9" applyBorder="1" applyAlignment="1" applyProtection="1">
      <alignment vertical="center"/>
    </xf>
    <xf numFmtId="0" fontId="0" fillId="0" borderId="0" xfId="9" applyFont="1" applyAlignment="1" applyProtection="1">
      <alignment vertical="center"/>
    </xf>
    <xf numFmtId="3" fontId="2" fillId="0" borderId="0" xfId="9" applyNumberFormat="1" applyFont="1" applyAlignment="1" applyProtection="1">
      <alignment vertical="center"/>
    </xf>
    <xf numFmtId="0" fontId="2" fillId="0" borderId="0" xfId="9" applyFont="1" applyProtection="1"/>
    <xf numFmtId="0" fontId="0" fillId="0" borderId="27" xfId="9" applyFont="1" applyBorder="1" applyAlignment="1" applyProtection="1">
      <alignment vertical="center"/>
    </xf>
    <xf numFmtId="0" fontId="0" fillId="0" borderId="0" xfId="9" applyFont="1" applyAlignment="1" applyProtection="1">
      <alignment horizontal="left" vertical="center"/>
    </xf>
    <xf numFmtId="0" fontId="1" fillId="0" borderId="0" xfId="9" applyAlignment="1" applyProtection="1">
      <alignment horizontal="right" vertical="center"/>
    </xf>
    <xf numFmtId="0" fontId="0" fillId="0" borderId="0" xfId="9" applyFont="1" applyAlignment="1" applyProtection="1">
      <alignment horizontal="right" vertical="center"/>
    </xf>
    <xf numFmtId="0" fontId="1" fillId="0" borderId="222" xfId="9" applyBorder="1" applyProtection="1"/>
    <xf numFmtId="0" fontId="2" fillId="0" borderId="0" xfId="9" applyFont="1" applyAlignment="1" applyProtection="1">
      <alignment horizontal="left" vertical="center"/>
    </xf>
    <xf numFmtId="0" fontId="0" fillId="0" borderId="0" xfId="9" applyFont="1" applyAlignment="1" applyProtection="1">
      <alignment horizontal="right" vertical="center"/>
    </xf>
    <xf numFmtId="0" fontId="2" fillId="0" borderId="0" xfId="9" applyFont="1" applyAlignment="1" applyProtection="1">
      <alignment horizontal="left" vertical="center"/>
    </xf>
    <xf numFmtId="0" fontId="0" fillId="0" borderId="0" xfId="9" applyFont="1" applyAlignment="1" applyProtection="1">
      <alignment horizontal="right" vertical="center"/>
    </xf>
    <xf numFmtId="1" fontId="0" fillId="0" borderId="0" xfId="4" applyNumberFormat="1" applyFont="1"/>
    <xf numFmtId="1" fontId="38" fillId="0" borderId="0" xfId="4" applyNumberFormat="1" applyFont="1"/>
    <xf numFmtId="0" fontId="2" fillId="0" borderId="0" xfId="9" applyFont="1" applyAlignment="1" applyProtection="1">
      <alignment horizontal="left" vertical="center"/>
    </xf>
    <xf numFmtId="0" fontId="0" fillId="0" borderId="0" xfId="9" applyFont="1" applyAlignment="1" applyProtection="1">
      <alignment horizontal="right" vertical="center"/>
    </xf>
    <xf numFmtId="1" fontId="0" fillId="0" borderId="0" xfId="14" applyNumberFormat="1" applyFont="1"/>
    <xf numFmtId="1" fontId="38" fillId="0" borderId="0" xfId="14" applyNumberFormat="1" applyFont="1"/>
    <xf numFmtId="0" fontId="16" fillId="0" borderId="0" xfId="9" applyFont="1" applyProtection="1"/>
    <xf numFmtId="3" fontId="0" fillId="2" borderId="2" xfId="18" applyNumberFormat="1" applyFont="1" applyBorder="1" applyAlignment="1" applyProtection="1">
      <alignment horizontal="left" vertical="center"/>
      <protection locked="0"/>
    </xf>
    <xf numFmtId="3" fontId="1" fillId="0" borderId="0" xfId="9" applyNumberFormat="1" applyProtection="1"/>
    <xf numFmtId="2" fontId="28" fillId="0" borderId="191" xfId="12" applyNumberFormat="1" applyFont="1" applyBorder="1" applyAlignment="1" applyProtection="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horizontal="right" vertical="center" wrapText="1"/>
    </xf>
    <xf numFmtId="7" fontId="28" fillId="0" borderId="43" xfId="1" applyNumberFormat="1" applyFont="1" applyFill="1" applyBorder="1" applyAlignment="1" applyProtection="1">
      <alignment vertical="center" wrapText="1"/>
      <protection locked="0"/>
    </xf>
    <xf numFmtId="7" fontId="28" fillId="0" borderId="0" xfId="1" applyNumberFormat="1" applyFont="1" applyFill="1" applyBorder="1" applyAlignment="1" applyProtection="1">
      <alignment vertical="center" wrapText="1"/>
      <protection locked="0"/>
    </xf>
    <xf numFmtId="7" fontId="7" fillId="0" borderId="43" xfId="1" applyNumberFormat="1" applyFont="1" applyFill="1" applyBorder="1" applyAlignment="1" applyProtection="1">
      <alignment vertical="center" wrapText="1"/>
      <protection locked="0"/>
    </xf>
    <xf numFmtId="7" fontId="7" fillId="0" borderId="0" xfId="1" applyNumberFormat="1" applyFont="1" applyFill="1" applyBorder="1" applyAlignment="1" applyProtection="1">
      <alignment vertical="center" wrapText="1"/>
      <protection locked="0"/>
    </xf>
    <xf numFmtId="7" fontId="7" fillId="0" borderId="0" xfId="1" applyNumberFormat="1" applyFont="1" applyFill="1" applyBorder="1" applyAlignment="1" applyProtection="1">
      <alignment horizontal="center" vertical="center" wrapText="1"/>
    </xf>
    <xf numFmtId="0" fontId="0" fillId="0" borderId="0" xfId="0" applyFill="1" applyBorder="1" applyAlignment="1">
      <alignment horizontal="center"/>
    </xf>
    <xf numFmtId="0" fontId="0" fillId="0" borderId="0" xfId="0" applyFill="1"/>
    <xf numFmtId="0" fontId="2" fillId="0" borderId="0" xfId="0" applyFont="1" applyAlignment="1">
      <alignment horizontal="center" vertical="center"/>
    </xf>
    <xf numFmtId="0" fontId="25" fillId="0" borderId="0" xfId="0" applyFont="1" applyAlignment="1">
      <alignment horizontal="center" vertical="center"/>
    </xf>
    <xf numFmtId="0" fontId="0" fillId="0" borderId="0" xfId="0" applyAlignment="1" applyProtection="1">
      <alignment horizontal="center" wrapText="1"/>
    </xf>
    <xf numFmtId="0" fontId="14" fillId="0" borderId="0" xfId="0" applyFont="1" applyAlignment="1" applyProtection="1">
      <alignment horizontal="center" vertical="center" wrapText="1"/>
    </xf>
    <xf numFmtId="0" fontId="86" fillId="0" borderId="0" xfId="0" applyFont="1" applyBorder="1" applyAlignment="1" applyProtection="1">
      <alignment horizontal="center" vertical="center"/>
    </xf>
    <xf numFmtId="0" fontId="40" fillId="0" borderId="0" xfId="0" applyFont="1" applyBorder="1" applyAlignment="1" applyProtection="1">
      <alignment horizontal="center" vertical="center"/>
    </xf>
    <xf numFmtId="0" fontId="0" fillId="0" borderId="0" xfId="0" applyBorder="1" applyAlignment="1" applyProtection="1">
      <alignment horizontal="center"/>
    </xf>
    <xf numFmtId="0" fontId="15" fillId="0" borderId="171" xfId="0" applyFont="1" applyBorder="1" applyAlignment="1">
      <alignment horizontal="center" vertical="center" wrapText="1"/>
    </xf>
    <xf numFmtId="0" fontId="83" fillId="0" borderId="0" xfId="0" applyFont="1" applyBorder="1" applyAlignment="1" applyProtection="1">
      <alignment horizontal="center" vertical="center"/>
    </xf>
    <xf numFmtId="0" fontId="27" fillId="0" borderId="0" xfId="0" applyFont="1" applyAlignment="1">
      <alignment horizontal="center" vertical="center" wrapText="1"/>
    </xf>
    <xf numFmtId="0" fontId="87" fillId="0" borderId="0" xfId="0" applyFont="1" applyBorder="1" applyAlignment="1" applyProtection="1">
      <alignment horizontal="center" vertical="center"/>
    </xf>
    <xf numFmtId="0" fontId="77" fillId="0" borderId="0" xfId="0" applyFont="1" applyBorder="1" applyAlignment="1" applyProtection="1">
      <alignment horizontal="center" vertical="center"/>
    </xf>
    <xf numFmtId="0" fontId="14" fillId="0" borderId="0" xfId="0" applyFont="1" applyAlignment="1">
      <alignment horizontal="center" vertical="center" wrapText="1"/>
    </xf>
    <xf numFmtId="0" fontId="0" fillId="0" borderId="0" xfId="0" applyAlignment="1" applyProtection="1">
      <alignment horizontal="center"/>
    </xf>
    <xf numFmtId="0" fontId="17" fillId="4" borderId="0" xfId="5" applyFont="1" applyAlignment="1" applyProtection="1">
      <alignment horizontal="center" vertical="center"/>
    </xf>
    <xf numFmtId="0" fontId="77" fillId="0" borderId="5" xfId="0" applyFont="1" applyBorder="1" applyAlignment="1" applyProtection="1">
      <alignment horizontal="center" vertical="center"/>
    </xf>
    <xf numFmtId="0" fontId="26" fillId="4" borderId="0" xfId="5" applyFont="1" applyAlignment="1" applyProtection="1">
      <alignment horizontal="center" vertical="center"/>
    </xf>
    <xf numFmtId="0" fontId="27" fillId="2" borderId="71" xfId="2" applyFont="1" applyBorder="1" applyAlignment="1" applyProtection="1">
      <alignment horizontal="center" vertical="center"/>
      <protection locked="0"/>
    </xf>
    <xf numFmtId="0" fontId="27" fillId="2" borderId="91" xfId="2" applyFont="1" applyBorder="1" applyAlignment="1" applyProtection="1">
      <alignment horizontal="center" vertical="center"/>
      <protection locked="0"/>
    </xf>
    <xf numFmtId="0" fontId="27" fillId="2" borderId="196" xfId="2" applyFont="1" applyBorder="1" applyAlignment="1" applyProtection="1">
      <alignment horizontal="center" vertical="center"/>
      <protection locked="0"/>
    </xf>
    <xf numFmtId="0" fontId="27" fillId="2" borderId="37" xfId="2" applyFont="1" applyBorder="1" applyAlignment="1" applyProtection="1">
      <alignment horizontal="center" vertical="center"/>
      <protection locked="0"/>
    </xf>
    <xf numFmtId="0" fontId="30" fillId="0" borderId="0" xfId="0" applyFont="1" applyAlignment="1" applyProtection="1">
      <alignment horizontal="center" vertical="center" wrapText="1"/>
    </xf>
    <xf numFmtId="0" fontId="78" fillId="0" borderId="0" xfId="0" applyFont="1" applyAlignment="1" applyProtection="1">
      <alignment horizontal="center" vertical="center" wrapText="1"/>
    </xf>
    <xf numFmtId="0" fontId="14" fillId="0" borderId="0" xfId="0" applyFont="1" applyAlignment="1">
      <alignment horizontal="center" vertical="top"/>
    </xf>
    <xf numFmtId="0" fontId="0" fillId="0" borderId="203" xfId="0" applyFont="1" applyBorder="1" applyAlignment="1">
      <alignment horizontal="center" vertical="top" wrapText="1"/>
    </xf>
    <xf numFmtId="0" fontId="0" fillId="0" borderId="0" xfId="0" applyFont="1" applyBorder="1" applyAlignment="1">
      <alignment horizontal="center" vertical="top" wrapText="1"/>
    </xf>
    <xf numFmtId="0" fontId="14" fillId="0" borderId="0" xfId="0" applyFont="1" applyAlignment="1">
      <alignment horizontal="center" vertical="top" wrapText="1"/>
    </xf>
    <xf numFmtId="0" fontId="20" fillId="11" borderId="0" xfId="7" applyFont="1" applyFill="1" applyBorder="1" applyAlignment="1" applyProtection="1">
      <alignment horizontal="center" vertical="center"/>
    </xf>
    <xf numFmtId="0" fontId="0" fillId="0" borderId="0" xfId="0" applyFont="1" applyAlignment="1">
      <alignment horizontal="center" vertical="top" wrapText="1"/>
    </xf>
    <xf numFmtId="0" fontId="32" fillId="0" borderId="40" xfId="19" applyFont="1" applyBorder="1" applyAlignment="1" applyProtection="1">
      <alignment horizontal="left" vertical="top" wrapText="1"/>
    </xf>
    <xf numFmtId="0" fontId="32" fillId="0" borderId="0" xfId="19" applyFont="1" applyBorder="1" applyAlignment="1" applyProtection="1">
      <alignment horizontal="left" vertical="top" wrapText="1"/>
    </xf>
    <xf numFmtId="0" fontId="11" fillId="0" borderId="0" xfId="19" applyFont="1" applyAlignment="1" applyProtection="1">
      <alignment horizontal="center" vertical="center"/>
    </xf>
    <xf numFmtId="0" fontId="3" fillId="0" borderId="0" xfId="19" applyFont="1" applyAlignment="1" applyProtection="1">
      <alignment horizontal="center" vertical="center" wrapText="1"/>
    </xf>
    <xf numFmtId="0" fontId="8" fillId="0" borderId="0" xfId="19" applyFont="1" applyAlignment="1" applyProtection="1">
      <alignment horizontal="center" vertical="center" wrapText="1"/>
    </xf>
    <xf numFmtId="0" fontId="1" fillId="2" borderId="71" xfId="20" applyBorder="1" applyAlignment="1" applyProtection="1">
      <alignment horizontal="center" vertical="center"/>
      <protection locked="0"/>
    </xf>
    <xf numFmtId="0" fontId="1" fillId="2" borderId="91" xfId="20" applyBorder="1" applyAlignment="1" applyProtection="1">
      <alignment horizontal="center" vertical="center"/>
      <protection locked="0"/>
    </xf>
    <xf numFmtId="0" fontId="1" fillId="2" borderId="37" xfId="20" applyBorder="1" applyAlignment="1" applyProtection="1">
      <alignment horizontal="center" vertical="center"/>
      <protection locked="0"/>
    </xf>
    <xf numFmtId="0" fontId="1" fillId="2" borderId="71" xfId="20" applyFont="1" applyBorder="1" applyAlignment="1" applyProtection="1">
      <alignment horizontal="center" vertical="center"/>
      <protection locked="0"/>
    </xf>
    <xf numFmtId="0" fontId="0" fillId="2" borderId="71" xfId="20" applyFont="1" applyBorder="1" applyAlignment="1" applyProtection="1">
      <alignment horizontal="center" vertical="center"/>
      <protection locked="0"/>
    </xf>
    <xf numFmtId="0" fontId="1" fillId="0" borderId="0" xfId="9" applyAlignment="1" applyProtection="1">
      <alignment horizontal="left" vertical="center" wrapText="1"/>
    </xf>
    <xf numFmtId="0" fontId="1" fillId="0" borderId="44" xfId="9" applyBorder="1" applyAlignment="1" applyProtection="1">
      <alignment horizontal="left" vertical="center" wrapText="1"/>
    </xf>
    <xf numFmtId="0" fontId="7" fillId="2" borderId="106" xfId="18" applyFont="1" applyBorder="1" applyAlignment="1" applyProtection="1">
      <alignment horizontal="center" vertical="center" wrapText="1"/>
      <protection locked="0"/>
    </xf>
    <xf numFmtId="0" fontId="7" fillId="2" borderId="5" xfId="18" applyFont="1" applyBorder="1" applyAlignment="1" applyProtection="1">
      <alignment horizontal="center" vertical="center" wrapText="1"/>
      <protection locked="0"/>
    </xf>
    <xf numFmtId="0" fontId="7" fillId="2" borderId="143" xfId="18" applyFont="1" applyBorder="1" applyAlignment="1" applyProtection="1">
      <alignment horizontal="center" vertical="center" wrapText="1"/>
      <protection locked="0"/>
    </xf>
    <xf numFmtId="0" fontId="7" fillId="2" borderId="38" xfId="18" applyFont="1" applyBorder="1" applyAlignment="1" applyProtection="1">
      <alignment horizontal="center" vertical="center" wrapText="1"/>
      <protection locked="0"/>
    </xf>
    <xf numFmtId="0" fontId="7" fillId="2" borderId="20" xfId="18" applyFont="1" applyBorder="1" applyAlignment="1" applyProtection="1">
      <alignment horizontal="center" vertical="center" wrapText="1"/>
      <protection locked="0"/>
    </xf>
    <xf numFmtId="0" fontId="7" fillId="2" borderId="36" xfId="18" applyFont="1" applyBorder="1" applyAlignment="1" applyProtection="1">
      <alignment horizontal="center" vertical="center" wrapText="1"/>
      <protection locked="0"/>
    </xf>
    <xf numFmtId="0" fontId="22" fillId="0" borderId="0" xfId="9" applyFont="1" applyBorder="1" applyAlignment="1" applyProtection="1">
      <alignment horizontal="left" vertical="center"/>
    </xf>
    <xf numFmtId="0" fontId="32" fillId="2" borderId="71" xfId="20" applyFont="1" applyBorder="1" applyAlignment="1" applyProtection="1">
      <alignment horizontal="center" vertical="center"/>
      <protection locked="0"/>
    </xf>
    <xf numFmtId="0" fontId="32" fillId="2" borderId="91" xfId="20" applyFont="1" applyBorder="1" applyAlignment="1" applyProtection="1">
      <alignment horizontal="center" vertical="center"/>
      <protection locked="0"/>
    </xf>
    <xf numFmtId="0" fontId="32" fillId="2" borderId="37" xfId="20" applyFont="1" applyBorder="1" applyAlignment="1" applyProtection="1">
      <alignment horizontal="center" vertical="center"/>
      <protection locked="0"/>
    </xf>
    <xf numFmtId="49" fontId="0" fillId="0" borderId="71" xfId="18" applyNumberFormat="1" applyFont="1" applyFill="1" applyBorder="1" applyAlignment="1" applyProtection="1">
      <alignment horizontal="center" vertical="center"/>
      <protection locked="0"/>
    </xf>
    <xf numFmtId="49" fontId="1" fillId="0" borderId="91" xfId="18" applyNumberFormat="1" applyFont="1" applyFill="1" applyBorder="1" applyAlignment="1" applyProtection="1">
      <alignment horizontal="center" vertical="center"/>
      <protection locked="0"/>
    </xf>
    <xf numFmtId="49" fontId="1" fillId="0" borderId="37" xfId="18" applyNumberFormat="1" applyFont="1" applyFill="1" applyBorder="1" applyAlignment="1" applyProtection="1">
      <alignment horizontal="center" vertical="center"/>
      <protection locked="0"/>
    </xf>
    <xf numFmtId="0" fontId="0" fillId="2" borderId="37" xfId="20" applyFont="1" applyBorder="1" applyAlignment="1" applyProtection="1">
      <alignment horizontal="center" vertical="center"/>
      <protection locked="0"/>
    </xf>
    <xf numFmtId="0" fontId="2" fillId="0" borderId="0" xfId="9" applyFont="1" applyAlignment="1" applyProtection="1">
      <alignment horizontal="left" vertical="center" wrapText="1"/>
    </xf>
    <xf numFmtId="0" fontId="2" fillId="0" borderId="0" xfId="9" applyFont="1" applyAlignment="1" applyProtection="1">
      <alignment horizontal="left" vertical="center"/>
    </xf>
    <xf numFmtId="0" fontId="2" fillId="0" borderId="44" xfId="9" applyFont="1" applyBorder="1" applyAlignment="1" applyProtection="1">
      <alignment horizontal="left" vertical="center"/>
    </xf>
    <xf numFmtId="0" fontId="2" fillId="0" borderId="44" xfId="9" applyFont="1" applyBorder="1" applyAlignment="1" applyProtection="1">
      <alignment horizontal="left" vertical="center" wrapText="1"/>
    </xf>
    <xf numFmtId="0" fontId="0" fillId="0" borderId="0" xfId="9" applyFont="1" applyAlignment="1" applyProtection="1">
      <alignment horizontal="right" vertical="center"/>
    </xf>
    <xf numFmtId="0" fontId="0" fillId="0" borderId="43" xfId="0" applyBorder="1" applyAlignment="1" applyProtection="1">
      <alignment horizontal="left"/>
    </xf>
    <xf numFmtId="0" fontId="0" fillId="0" borderId="0" xfId="0" applyAlignment="1" applyProtection="1">
      <alignment horizontal="left"/>
    </xf>
    <xf numFmtId="0" fontId="31" fillId="0" borderId="40" xfId="11" applyBorder="1" applyAlignment="1" applyProtection="1">
      <alignment horizontal="left" vertical="center" wrapText="1"/>
    </xf>
    <xf numFmtId="0" fontId="4" fillId="2" borderId="71" xfId="18" applyFont="1" applyBorder="1" applyAlignment="1" applyProtection="1">
      <alignment horizontal="left" vertical="center" wrapText="1"/>
      <protection locked="0"/>
    </xf>
    <xf numFmtId="0" fontId="4" fillId="2" borderId="91" xfId="18" applyFont="1" applyBorder="1" applyAlignment="1" applyProtection="1">
      <alignment horizontal="left" vertical="center" wrapText="1"/>
      <protection locked="0"/>
    </xf>
    <xf numFmtId="0" fontId="4" fillId="2" borderId="37" xfId="18" applyFont="1" applyBorder="1" applyAlignment="1" applyProtection="1">
      <alignment horizontal="left" vertical="center" wrapText="1"/>
      <protection locked="0"/>
    </xf>
    <xf numFmtId="0" fontId="0" fillId="0" borderId="0" xfId="9" applyFont="1" applyAlignment="1" applyProtection="1">
      <alignment horizontal="left" vertical="center" wrapText="1"/>
    </xf>
    <xf numFmtId="0" fontId="1" fillId="0" borderId="0" xfId="9" applyAlignment="1" applyProtection="1">
      <alignment horizontal="left" vertical="center"/>
    </xf>
    <xf numFmtId="4" fontId="38" fillId="0" borderId="2" xfId="12" applyNumberFormat="1" applyFont="1" applyBorder="1" applyAlignment="1" applyProtection="1">
      <alignment horizontal="center" vertical="center"/>
    </xf>
    <xf numFmtId="0" fontId="36" fillId="0" borderId="106" xfId="12" applyFont="1" applyBorder="1" applyAlignment="1" applyProtection="1">
      <alignment horizontal="left" vertical="center" wrapText="1"/>
    </xf>
    <xf numFmtId="0" fontId="36" fillId="0" borderId="5" xfId="12" applyFont="1" applyBorder="1" applyAlignment="1" applyProtection="1">
      <alignment horizontal="left" vertical="center" wrapText="1"/>
    </xf>
    <xf numFmtId="0" fontId="36" fillId="0" borderId="143" xfId="12" applyFont="1" applyBorder="1" applyAlignment="1" applyProtection="1">
      <alignment horizontal="left" vertical="center" wrapText="1"/>
    </xf>
    <xf numFmtId="0" fontId="36" fillId="0" borderId="38" xfId="12" applyFont="1" applyBorder="1" applyAlignment="1" applyProtection="1">
      <alignment horizontal="left" vertical="center" wrapText="1"/>
    </xf>
    <xf numFmtId="0" fontId="36" fillId="0" borderId="20" xfId="12" applyFont="1" applyBorder="1" applyAlignment="1" applyProtection="1">
      <alignment horizontal="left" vertical="center" wrapText="1"/>
    </xf>
    <xf numFmtId="0" fontId="36" fillId="0" borderId="36" xfId="12" applyFont="1" applyBorder="1" applyAlignment="1" applyProtection="1">
      <alignment horizontal="left" vertical="center" wrapText="1"/>
    </xf>
    <xf numFmtId="0" fontId="58" fillId="0" borderId="71" xfId="12" applyFont="1" applyBorder="1" applyAlignment="1" applyProtection="1">
      <alignment horizontal="center"/>
    </xf>
    <xf numFmtId="0" fontId="58" fillId="0" borderId="37" xfId="12" applyFont="1" applyBorder="1" applyAlignment="1" applyProtection="1">
      <alignment horizontal="center"/>
    </xf>
    <xf numFmtId="0" fontId="52" fillId="0" borderId="0" xfId="12" applyFont="1" applyBorder="1" applyAlignment="1" applyProtection="1">
      <alignment horizontal="left" vertical="center" wrapText="1"/>
    </xf>
    <xf numFmtId="0" fontId="52" fillId="0" borderId="0" xfId="12" applyFont="1" applyBorder="1" applyAlignment="1" applyProtection="1">
      <alignment horizontal="center" vertical="center" wrapText="1"/>
    </xf>
    <xf numFmtId="0" fontId="20" fillId="8" borderId="71" xfId="12" applyFont="1" applyFill="1" applyBorder="1" applyAlignment="1" applyProtection="1">
      <alignment horizontal="center" vertical="center"/>
    </xf>
    <xf numFmtId="0" fontId="20" fillId="8" borderId="91" xfId="12" applyFont="1" applyFill="1" applyBorder="1" applyAlignment="1" applyProtection="1">
      <alignment horizontal="center" vertical="center"/>
    </xf>
    <xf numFmtId="0" fontId="20" fillId="8" borderId="37" xfId="12" applyFont="1" applyFill="1" applyBorder="1" applyAlignment="1" applyProtection="1">
      <alignment horizontal="center" vertical="center"/>
    </xf>
    <xf numFmtId="0" fontId="49" fillId="0" borderId="0" xfId="12" applyFont="1" applyBorder="1" applyAlignment="1" applyProtection="1">
      <alignment horizontal="left" vertical="center"/>
    </xf>
    <xf numFmtId="0" fontId="51" fillId="0" borderId="0" xfId="12" applyFont="1" applyBorder="1" applyAlignment="1" applyProtection="1">
      <alignment horizontal="left" vertical="center"/>
    </xf>
    <xf numFmtId="0" fontId="39" fillId="0" borderId="0" xfId="12" applyFont="1" applyAlignment="1" applyProtection="1">
      <alignment horizontal="center" vertical="center"/>
    </xf>
    <xf numFmtId="0" fontId="34" fillId="0" borderId="2" xfId="12" applyFont="1" applyBorder="1" applyAlignment="1" applyProtection="1">
      <alignment horizontal="center" vertical="center"/>
    </xf>
    <xf numFmtId="0" fontId="34" fillId="0" borderId="2" xfId="12" applyBorder="1" applyAlignment="1" applyProtection="1">
      <alignment horizontal="center" vertical="center"/>
    </xf>
    <xf numFmtId="0" fontId="95" fillId="0" borderId="5" xfId="12" applyFont="1" applyBorder="1" applyAlignment="1" applyProtection="1">
      <alignment horizontal="left" vertical="center"/>
    </xf>
    <xf numFmtId="0" fontId="1" fillId="7" borderId="20" xfId="8" applyFont="1" applyBorder="1" applyAlignment="1" applyProtection="1">
      <alignment horizontal="center" vertical="center"/>
      <protection locked="0"/>
    </xf>
    <xf numFmtId="0" fontId="1" fillId="7" borderId="20" xfId="8" applyBorder="1" applyAlignment="1" applyProtection="1">
      <alignment horizontal="center" vertical="center"/>
      <protection locked="0"/>
    </xf>
    <xf numFmtId="0" fontId="35" fillId="0" borderId="0" xfId="12" applyFont="1" applyFill="1" applyBorder="1" applyAlignment="1" applyProtection="1">
      <alignment horizontal="center" vertical="center"/>
    </xf>
    <xf numFmtId="4" fontId="1" fillId="0" borderId="71" xfId="10" applyNumberFormat="1" applyFill="1" applyBorder="1" applyAlignment="1" applyProtection="1">
      <alignment horizontal="center" vertical="center"/>
    </xf>
    <xf numFmtId="4" fontId="1" fillId="0" borderId="37" xfId="10" applyNumberFormat="1" applyFill="1" applyBorder="1" applyAlignment="1" applyProtection="1">
      <alignment horizontal="center" vertical="center"/>
    </xf>
    <xf numFmtId="4" fontId="36" fillId="0" borderId="2" xfId="12" applyNumberFormat="1" applyFont="1" applyFill="1" applyBorder="1" applyAlignment="1" applyProtection="1">
      <alignment horizontal="center" vertical="center"/>
    </xf>
    <xf numFmtId="0" fontId="36" fillId="0" borderId="2" xfId="12" applyFont="1" applyBorder="1" applyAlignment="1" applyProtection="1">
      <alignment horizontal="center" vertical="center"/>
    </xf>
    <xf numFmtId="0" fontId="36" fillId="0" borderId="2" xfId="12" applyFont="1" applyFill="1" applyBorder="1" applyAlignment="1" applyProtection="1">
      <alignment horizontal="left" vertical="center" wrapText="1"/>
    </xf>
    <xf numFmtId="0" fontId="36" fillId="0" borderId="2" xfId="12" applyFont="1" applyFill="1" applyBorder="1" applyAlignment="1" applyProtection="1">
      <alignment horizontal="left" vertical="center"/>
    </xf>
    <xf numFmtId="0" fontId="36" fillId="0" borderId="2" xfId="12" applyFont="1" applyBorder="1" applyAlignment="1" applyProtection="1">
      <alignment horizontal="left" vertical="center" wrapText="1"/>
    </xf>
    <xf numFmtId="0" fontId="36" fillId="0" borderId="2" xfId="12" applyFont="1" applyBorder="1" applyAlignment="1" applyProtection="1">
      <alignment horizontal="left" vertical="center"/>
    </xf>
    <xf numFmtId="49" fontId="1" fillId="7" borderId="38" xfId="8" applyNumberFormat="1" applyFont="1" applyBorder="1" applyAlignment="1" applyProtection="1">
      <alignment horizontal="left" vertical="center"/>
      <protection locked="0"/>
    </xf>
    <xf numFmtId="49" fontId="1" fillId="7" borderId="20" xfId="8" applyNumberFormat="1" applyFont="1" applyBorder="1" applyAlignment="1" applyProtection="1">
      <alignment horizontal="left" vertical="center"/>
      <protection locked="0"/>
    </xf>
    <xf numFmtId="49" fontId="1" fillId="7" borderId="20" xfId="8" applyNumberFormat="1" applyBorder="1" applyAlignment="1" applyProtection="1">
      <alignment horizontal="left" vertical="center"/>
      <protection locked="0"/>
    </xf>
    <xf numFmtId="49" fontId="1" fillId="7" borderId="36" xfId="8" applyNumberFormat="1" applyBorder="1" applyAlignment="1" applyProtection="1">
      <alignment horizontal="left" vertical="center"/>
      <protection locked="0"/>
    </xf>
    <xf numFmtId="2" fontId="1" fillId="7" borderId="71" xfId="8" applyNumberFormat="1" applyFont="1" applyBorder="1" applyAlignment="1" applyProtection="1">
      <alignment horizontal="left" vertical="center"/>
      <protection locked="0"/>
    </xf>
    <xf numFmtId="2" fontId="1" fillId="7" borderId="91" xfId="8" applyNumberFormat="1" applyFont="1" applyBorder="1" applyAlignment="1" applyProtection="1">
      <alignment horizontal="left" vertical="center"/>
      <protection locked="0"/>
    </xf>
    <xf numFmtId="2" fontId="1" fillId="7" borderId="91" xfId="8" applyNumberFormat="1" applyBorder="1" applyAlignment="1" applyProtection="1">
      <alignment horizontal="left" vertical="center"/>
      <protection locked="0"/>
    </xf>
    <xf numFmtId="2" fontId="1" fillId="7" borderId="37" xfId="8" applyNumberFormat="1" applyBorder="1" applyAlignment="1" applyProtection="1">
      <alignment horizontal="left" vertical="center"/>
      <protection locked="0"/>
    </xf>
    <xf numFmtId="0" fontId="4" fillId="0" borderId="44" xfId="12" applyFont="1" applyBorder="1" applyAlignment="1" applyProtection="1">
      <alignment horizontal="left" vertical="center"/>
    </xf>
    <xf numFmtId="2" fontId="1" fillId="7" borderId="173" xfId="8" applyNumberFormat="1" applyFont="1" applyBorder="1" applyAlignment="1" applyProtection="1">
      <alignment horizontal="left" vertical="center"/>
      <protection locked="0"/>
    </xf>
    <xf numFmtId="2" fontId="1" fillId="7" borderId="156" xfId="8" applyNumberFormat="1" applyFont="1" applyBorder="1" applyAlignment="1" applyProtection="1">
      <alignment horizontal="left" vertical="center"/>
      <protection locked="0"/>
    </xf>
    <xf numFmtId="2" fontId="1" fillId="7" borderId="156" xfId="8" applyNumberFormat="1" applyBorder="1" applyAlignment="1" applyProtection="1">
      <alignment horizontal="left" vertical="center"/>
      <protection locked="0"/>
    </xf>
    <xf numFmtId="2" fontId="1" fillId="7" borderId="174" xfId="8" applyNumberFormat="1" applyBorder="1" applyAlignment="1" applyProtection="1">
      <alignment horizontal="left" vertical="center"/>
      <protection locked="0"/>
    </xf>
    <xf numFmtId="2" fontId="1" fillId="7" borderId="175" xfId="8" applyNumberFormat="1" applyFont="1" applyBorder="1" applyAlignment="1" applyProtection="1">
      <alignment horizontal="left" vertical="center"/>
      <protection locked="0"/>
    </xf>
    <xf numFmtId="2" fontId="1" fillId="7" borderId="176" xfId="8" applyNumberFormat="1" applyFont="1" applyBorder="1" applyAlignment="1" applyProtection="1">
      <alignment horizontal="left" vertical="center"/>
      <protection locked="0"/>
    </xf>
    <xf numFmtId="2" fontId="1" fillId="7" borderId="176" xfId="8" applyNumberFormat="1" applyBorder="1" applyAlignment="1" applyProtection="1">
      <alignment horizontal="left" vertical="center"/>
      <protection locked="0"/>
    </xf>
    <xf numFmtId="2" fontId="1" fillId="7" borderId="177" xfId="8" applyNumberFormat="1" applyBorder="1" applyAlignment="1" applyProtection="1">
      <alignment horizontal="left" vertical="center"/>
      <protection locked="0"/>
    </xf>
    <xf numFmtId="49" fontId="1" fillId="7" borderId="71" xfId="8" applyNumberFormat="1" applyFont="1" applyBorder="1" applyAlignment="1" applyProtection="1">
      <alignment horizontal="left" vertical="center"/>
      <protection locked="0"/>
    </xf>
    <xf numFmtId="49" fontId="1" fillId="7" borderId="91" xfId="8" applyNumberFormat="1" applyFont="1" applyBorder="1" applyAlignment="1" applyProtection="1">
      <alignment horizontal="left" vertical="center"/>
      <protection locked="0"/>
    </xf>
    <xf numFmtId="49" fontId="1" fillId="7" borderId="91" xfId="8" applyNumberFormat="1" applyBorder="1" applyAlignment="1" applyProtection="1">
      <alignment horizontal="left" vertical="center"/>
      <protection locked="0"/>
    </xf>
    <xf numFmtId="49" fontId="1" fillId="7" borderId="37" xfId="8" applyNumberFormat="1" applyBorder="1" applyAlignment="1" applyProtection="1">
      <alignment horizontal="left" vertical="center"/>
      <protection locked="0"/>
    </xf>
    <xf numFmtId="0" fontId="37" fillId="0" borderId="0" xfId="12" applyFont="1" applyAlignment="1" applyProtection="1">
      <alignment horizontal="center"/>
    </xf>
    <xf numFmtId="0" fontId="34" fillId="0" borderId="71" xfId="12" applyNumberFormat="1" applyBorder="1" applyAlignment="1" applyProtection="1">
      <alignment horizontal="center" vertical="center"/>
    </xf>
    <xf numFmtId="0" fontId="34" fillId="0" borderId="37" xfId="12" applyNumberFormat="1" applyBorder="1" applyAlignment="1" applyProtection="1">
      <alignment horizontal="center" vertical="center"/>
    </xf>
    <xf numFmtId="0" fontId="1" fillId="5" borderId="71" xfId="6" applyBorder="1" applyAlignment="1" applyProtection="1">
      <alignment horizontal="center"/>
    </xf>
    <xf numFmtId="0" fontId="1" fillId="5" borderId="91" xfId="6" applyBorder="1" applyAlignment="1" applyProtection="1">
      <alignment horizontal="center"/>
    </xf>
    <xf numFmtId="0" fontId="1" fillId="5" borderId="37" xfId="6" applyBorder="1" applyAlignment="1" applyProtection="1">
      <alignment horizontal="center"/>
    </xf>
    <xf numFmtId="0" fontId="1" fillId="2" borderId="71" xfId="16" applyFont="1" applyBorder="1" applyAlignment="1" applyProtection="1">
      <alignment horizontal="center"/>
    </xf>
    <xf numFmtId="0" fontId="1" fillId="2" borderId="91" xfId="16" applyBorder="1" applyAlignment="1" applyProtection="1">
      <alignment horizontal="center"/>
    </xf>
    <xf numFmtId="0" fontId="1" fillId="2" borderId="37" xfId="16" applyBorder="1" applyAlignment="1" applyProtection="1">
      <alignment horizontal="center"/>
    </xf>
    <xf numFmtId="0" fontId="28" fillId="0" borderId="0" xfId="12" applyFont="1" applyFill="1" applyBorder="1" applyAlignment="1" applyProtection="1">
      <alignment horizontal="left" vertical="center" wrapText="1"/>
    </xf>
    <xf numFmtId="0" fontId="29" fillId="8" borderId="2" xfId="12" applyFont="1" applyFill="1" applyBorder="1" applyAlignment="1" applyProtection="1">
      <alignment horizontal="center" vertical="center"/>
    </xf>
    <xf numFmtId="0" fontId="75" fillId="8" borderId="71" xfId="12" applyFont="1" applyFill="1" applyBorder="1" applyAlignment="1" applyProtection="1">
      <alignment horizontal="center" vertical="center"/>
    </xf>
    <xf numFmtId="0" fontId="75" fillId="8" borderId="37" xfId="12" applyFont="1" applyFill="1" applyBorder="1" applyAlignment="1" applyProtection="1">
      <alignment horizontal="center" vertical="center"/>
    </xf>
    <xf numFmtId="2" fontId="95" fillId="0" borderId="131" xfId="12" applyNumberFormat="1" applyFont="1" applyBorder="1" applyAlignment="1" applyProtection="1">
      <alignment horizontal="center" vertical="center" wrapText="1"/>
    </xf>
    <xf numFmtId="2" fontId="95" fillId="0" borderId="23" xfId="12" applyNumberFormat="1" applyFont="1" applyBorder="1" applyAlignment="1" applyProtection="1">
      <alignment horizontal="center" vertical="center" wrapText="1"/>
    </xf>
    <xf numFmtId="2" fontId="95" fillId="0" borderId="16" xfId="12" applyNumberFormat="1" applyFont="1" applyBorder="1" applyAlignment="1" applyProtection="1">
      <alignment horizontal="center" vertical="center" wrapText="1"/>
    </xf>
    <xf numFmtId="0" fontId="36" fillId="0" borderId="71" xfId="12" applyFont="1" applyBorder="1" applyAlignment="1" applyProtection="1">
      <alignment horizontal="left" vertical="center" wrapText="1"/>
    </xf>
    <xf numFmtId="0" fontId="36" fillId="0" borderId="91" xfId="12" applyFont="1" applyBorder="1" applyAlignment="1" applyProtection="1">
      <alignment horizontal="left" vertical="center" wrapText="1"/>
    </xf>
    <xf numFmtId="0" fontId="36" fillId="0" borderId="37" xfId="12" applyFont="1" applyBorder="1" applyAlignment="1" applyProtection="1">
      <alignment horizontal="left" vertical="center" wrapText="1"/>
    </xf>
    <xf numFmtId="49" fontId="38" fillId="0" borderId="2" xfId="12" applyNumberFormat="1" applyFont="1" applyBorder="1" applyAlignment="1" applyProtection="1">
      <alignment horizontal="center" vertical="center"/>
    </xf>
    <xf numFmtId="4" fontId="38" fillId="0" borderId="71" xfId="12" applyNumberFormat="1" applyFont="1" applyBorder="1" applyAlignment="1" applyProtection="1">
      <alignment horizontal="center" vertical="center"/>
    </xf>
    <xf numFmtId="4" fontId="38" fillId="0" borderId="37" xfId="12" applyNumberFormat="1" applyFont="1" applyBorder="1" applyAlignment="1" applyProtection="1">
      <alignment horizontal="center" vertical="center"/>
    </xf>
    <xf numFmtId="0" fontId="36" fillId="0" borderId="71" xfId="12" applyFont="1" applyBorder="1" applyAlignment="1" applyProtection="1">
      <alignment horizontal="left" vertical="center"/>
    </xf>
    <xf numFmtId="0" fontId="36" fillId="0" borderId="91" xfId="12" applyFont="1" applyBorder="1" applyAlignment="1" applyProtection="1">
      <alignment horizontal="left" vertical="center"/>
    </xf>
    <xf numFmtId="0" fontId="36" fillId="0" borderId="37" xfId="12" applyFont="1" applyBorder="1" applyAlignment="1" applyProtection="1">
      <alignment horizontal="left" vertical="center"/>
    </xf>
    <xf numFmtId="49" fontId="36" fillId="0" borderId="2" xfId="12" applyNumberFormat="1" applyFont="1" applyFill="1" applyBorder="1" applyAlignment="1" applyProtection="1">
      <alignment horizontal="center" vertical="center" wrapText="1"/>
    </xf>
    <xf numFmtId="4" fontId="59" fillId="0" borderId="2" xfId="12" applyNumberFormat="1" applyFont="1" applyBorder="1" applyAlignment="1" applyProtection="1">
      <alignment horizontal="center" vertical="center"/>
    </xf>
    <xf numFmtId="0" fontId="1" fillId="2" borderId="2" xfId="2" applyFont="1" applyBorder="1" applyAlignment="1" applyProtection="1">
      <alignment horizontal="center" vertical="center"/>
      <protection locked="0"/>
    </xf>
    <xf numFmtId="9" fontId="59" fillId="0" borderId="2" xfId="12" applyNumberFormat="1" applyFont="1" applyFill="1" applyBorder="1" applyAlignment="1" applyProtection="1">
      <alignment horizontal="center" vertical="center" wrapText="1"/>
    </xf>
    <xf numFmtId="0" fontId="1" fillId="2" borderId="2" xfId="2" applyFont="1" applyBorder="1" applyAlignment="1" applyProtection="1">
      <alignment horizontal="left" vertical="center"/>
      <protection locked="0"/>
    </xf>
    <xf numFmtId="0" fontId="1" fillId="2" borderId="2" xfId="2" applyBorder="1" applyAlignment="1" applyProtection="1">
      <alignment horizontal="left" vertical="center"/>
      <protection locked="0"/>
    </xf>
    <xf numFmtId="0" fontId="11" fillId="2" borderId="188" xfId="2" applyFont="1" applyBorder="1" applyAlignment="1" applyProtection="1">
      <alignment horizontal="left" vertical="center" wrapText="1"/>
      <protection locked="0"/>
    </xf>
    <xf numFmtId="0" fontId="11" fillId="2" borderId="150" xfId="2" applyFont="1" applyBorder="1" applyAlignment="1" applyProtection="1">
      <alignment horizontal="left" vertical="center" wrapText="1"/>
      <protection locked="0"/>
    </xf>
    <xf numFmtId="0" fontId="11" fillId="2" borderId="189" xfId="2" applyFont="1" applyBorder="1" applyAlignment="1" applyProtection="1">
      <alignment horizontal="left" vertical="center" wrapText="1"/>
      <protection locked="0"/>
    </xf>
    <xf numFmtId="167" fontId="29" fillId="0" borderId="191" xfId="21" applyNumberFormat="1" applyFont="1" applyBorder="1" applyAlignment="1" applyProtection="1">
      <alignment horizontal="right" vertical="center"/>
    </xf>
    <xf numFmtId="0" fontId="39" fillId="0" borderId="5" xfId="12" applyFont="1" applyBorder="1" applyAlignment="1" applyProtection="1">
      <alignment horizontal="center" vertical="center"/>
    </xf>
    <xf numFmtId="0" fontId="34" fillId="0" borderId="71" xfId="21" applyFont="1" applyBorder="1" applyAlignment="1" applyProtection="1">
      <alignment horizontal="center" vertical="center"/>
    </xf>
    <xf numFmtId="0" fontId="34" fillId="0" borderId="91" xfId="21" applyFont="1" applyBorder="1" applyAlignment="1" applyProtection="1">
      <alignment horizontal="center" vertical="center"/>
    </xf>
    <xf numFmtId="0" fontId="36" fillId="0" borderId="23" xfId="21" applyFont="1" applyFill="1" applyBorder="1" applyAlignment="1" applyProtection="1">
      <alignment horizontal="center" vertical="center"/>
    </xf>
    <xf numFmtId="0" fontId="36" fillId="0" borderId="220" xfId="21" applyFont="1" applyFill="1" applyBorder="1" applyAlignment="1" applyProtection="1">
      <alignment horizontal="center" vertical="center"/>
    </xf>
    <xf numFmtId="167" fontId="38" fillId="0" borderId="20" xfId="21" applyNumberFormat="1" applyFont="1" applyFill="1" applyBorder="1" applyAlignment="1" applyProtection="1">
      <alignment horizontal="right" vertical="center"/>
    </xf>
    <xf numFmtId="167" fontId="38" fillId="0" borderId="150" xfId="21" applyNumberFormat="1" applyFont="1" applyFill="1" applyBorder="1" applyAlignment="1" applyProtection="1">
      <alignment horizontal="right" vertical="center"/>
    </xf>
    <xf numFmtId="167" fontId="29" fillId="0" borderId="191" xfId="21" applyNumberFormat="1" applyFont="1" applyFill="1" applyBorder="1" applyAlignment="1" applyProtection="1">
      <alignment horizontal="right" vertical="center"/>
    </xf>
    <xf numFmtId="0" fontId="34" fillId="0" borderId="38" xfId="21" applyFont="1" applyBorder="1" applyAlignment="1" applyProtection="1">
      <alignment horizontal="center" vertical="center"/>
    </xf>
    <xf numFmtId="0" fontId="34" fillId="0" borderId="20" xfId="21" applyFont="1" applyBorder="1" applyAlignment="1" applyProtection="1">
      <alignment horizontal="center" vertical="center"/>
    </xf>
    <xf numFmtId="0" fontId="34" fillId="0" borderId="172" xfId="12" applyFont="1" applyBorder="1" applyAlignment="1" applyProtection="1">
      <alignment horizontal="center" vertical="center"/>
    </xf>
    <xf numFmtId="0" fontId="34" fillId="0" borderId="169" xfId="12" applyFont="1" applyBorder="1" applyAlignment="1" applyProtection="1">
      <alignment horizontal="center" vertical="center"/>
    </xf>
    <xf numFmtId="168" fontId="36" fillId="0" borderId="2" xfId="12" applyNumberFormat="1" applyFont="1" applyFill="1" applyBorder="1" applyAlignment="1" applyProtection="1">
      <alignment horizontal="center" vertical="center"/>
    </xf>
    <xf numFmtId="167" fontId="38" fillId="0" borderId="0" xfId="12" applyNumberFormat="1" applyFont="1" applyFill="1" applyBorder="1" applyAlignment="1" applyProtection="1">
      <alignment horizontal="right" vertical="center"/>
    </xf>
    <xf numFmtId="0" fontId="20" fillId="0" borderId="2" xfId="12" applyFont="1" applyBorder="1" applyAlignment="1" applyProtection="1">
      <alignment horizontal="center" vertical="center" wrapText="1"/>
    </xf>
    <xf numFmtId="0" fontId="38" fillId="0" borderId="172" xfId="12" applyFont="1" applyFill="1" applyBorder="1" applyAlignment="1" applyProtection="1">
      <alignment horizontal="left" vertical="center"/>
    </xf>
    <xf numFmtId="0" fontId="38" fillId="0" borderId="169" xfId="12" applyFont="1" applyFill="1" applyBorder="1" applyAlignment="1" applyProtection="1">
      <alignment horizontal="left" vertical="center"/>
    </xf>
    <xf numFmtId="9" fontId="38" fillId="0" borderId="131" xfId="12" applyNumberFormat="1" applyFont="1" applyBorder="1" applyAlignment="1" applyProtection="1">
      <alignment horizontal="center" vertical="center"/>
    </xf>
    <xf numFmtId="9" fontId="38" fillId="0" borderId="23" xfId="12" applyNumberFormat="1" applyFont="1" applyBorder="1" applyAlignment="1" applyProtection="1">
      <alignment horizontal="center" vertical="center"/>
    </xf>
    <xf numFmtId="9" fontId="38" fillId="0" borderId="16" xfId="12" applyNumberFormat="1" applyFont="1" applyBorder="1" applyAlignment="1" applyProtection="1">
      <alignment horizontal="center" vertical="center"/>
    </xf>
    <xf numFmtId="0" fontId="38" fillId="0" borderId="43" xfId="12" applyFont="1" applyFill="1" applyBorder="1" applyAlignment="1" applyProtection="1">
      <alignment horizontal="left" vertical="center"/>
    </xf>
    <xf numFmtId="0" fontId="38" fillId="0" borderId="0" xfId="12" applyFont="1" applyFill="1" applyBorder="1" applyAlignment="1" applyProtection="1">
      <alignment horizontal="left" vertical="center"/>
    </xf>
    <xf numFmtId="0" fontId="29" fillId="8" borderId="71" xfId="12" applyFont="1" applyFill="1" applyBorder="1" applyAlignment="1" applyProtection="1">
      <alignment horizontal="center" vertical="center" wrapText="1"/>
    </xf>
    <xf numFmtId="0" fontId="29" fillId="8" borderId="91" xfId="12" applyFont="1" applyFill="1" applyBorder="1" applyAlignment="1" applyProtection="1">
      <alignment horizontal="center" vertical="center" wrapText="1"/>
    </xf>
    <xf numFmtId="0" fontId="36" fillId="0" borderId="106" xfId="12" applyFont="1" applyFill="1" applyBorder="1" applyAlignment="1" applyProtection="1">
      <alignment vertical="center" wrapText="1"/>
    </xf>
    <xf numFmtId="0" fontId="36" fillId="0" borderId="143" xfId="12" applyFont="1" applyFill="1" applyBorder="1" applyAlignment="1" applyProtection="1">
      <alignment vertical="center"/>
    </xf>
    <xf numFmtId="0" fontId="36" fillId="0" borderId="43" xfId="12" applyFont="1" applyFill="1" applyBorder="1" applyAlignment="1" applyProtection="1">
      <alignment vertical="center"/>
    </xf>
    <xf numFmtId="0" fontId="36" fillId="0" borderId="44" xfId="12" applyFont="1" applyFill="1" applyBorder="1" applyAlignment="1" applyProtection="1">
      <alignment vertical="center"/>
    </xf>
    <xf numFmtId="0" fontId="36" fillId="0" borderId="38" xfId="12" applyFont="1" applyFill="1" applyBorder="1" applyAlignment="1" applyProtection="1">
      <alignment vertical="center"/>
    </xf>
    <xf numFmtId="0" fontId="36" fillId="0" borderId="36" xfId="12" applyFont="1" applyFill="1" applyBorder="1" applyAlignment="1" applyProtection="1">
      <alignment vertical="center"/>
    </xf>
    <xf numFmtId="0" fontId="36" fillId="0" borderId="38" xfId="12" applyFont="1" applyBorder="1" applyAlignment="1" applyProtection="1">
      <alignment horizontal="center" vertical="center"/>
    </xf>
    <xf numFmtId="0" fontId="36" fillId="0" borderId="36" xfId="12" applyFont="1" applyBorder="1" applyAlignment="1" applyProtection="1">
      <alignment horizontal="center" vertical="center"/>
    </xf>
    <xf numFmtId="0" fontId="36" fillId="0" borderId="71" xfId="12" applyFont="1" applyFill="1" applyBorder="1" applyAlignment="1" applyProtection="1">
      <alignment vertical="center"/>
    </xf>
    <xf numFmtId="0" fontId="36" fillId="0" borderId="37" xfId="12" applyFont="1" applyFill="1" applyBorder="1" applyAlignment="1" applyProtection="1">
      <alignment vertical="center"/>
    </xf>
    <xf numFmtId="0" fontId="36" fillId="0" borderId="106" xfId="12" applyFont="1" applyBorder="1" applyAlignment="1" applyProtection="1">
      <alignment vertical="center" wrapText="1"/>
    </xf>
    <xf numFmtId="0" fontId="36" fillId="0" borderId="143" xfId="12" applyFont="1" applyBorder="1" applyAlignment="1" applyProtection="1">
      <alignment vertical="center"/>
    </xf>
    <xf numFmtId="0" fontId="36" fillId="0" borderId="43" xfId="12" applyFont="1" applyBorder="1" applyAlignment="1" applyProtection="1">
      <alignment vertical="center"/>
    </xf>
    <xf numFmtId="0" fontId="36" fillId="0" borderId="44" xfId="12" applyFont="1" applyBorder="1" applyAlignment="1" applyProtection="1">
      <alignment vertical="center"/>
    </xf>
    <xf numFmtId="0" fontId="36" fillId="0" borderId="38" xfId="12" applyFont="1" applyBorder="1" applyAlignment="1" applyProtection="1">
      <alignment vertical="center"/>
    </xf>
    <xf numFmtId="0" fontId="36" fillId="0" borderId="36" xfId="12" applyFont="1" applyBorder="1" applyAlignment="1" applyProtection="1">
      <alignment vertical="center"/>
    </xf>
    <xf numFmtId="0" fontId="34" fillId="0" borderId="0" xfId="12" applyFont="1" applyFill="1" applyBorder="1" applyAlignment="1" applyProtection="1">
      <alignment horizontal="left" vertical="center" wrapText="1"/>
    </xf>
    <xf numFmtId="0" fontId="36" fillId="0" borderId="71" xfId="12" applyFont="1" applyBorder="1" applyAlignment="1" applyProtection="1">
      <alignment vertical="center"/>
    </xf>
    <xf numFmtId="0" fontId="36" fillId="0" borderId="37" xfId="12" applyFont="1" applyBorder="1" applyAlignment="1" applyProtection="1">
      <alignment vertical="center"/>
    </xf>
    <xf numFmtId="0" fontId="36" fillId="0" borderId="143" xfId="12" applyFont="1" applyBorder="1" applyAlignment="1" applyProtection="1">
      <alignment vertical="center" wrapText="1"/>
    </xf>
    <xf numFmtId="0" fontId="36" fillId="0" borderId="43" xfId="12" applyFont="1" applyBorder="1" applyAlignment="1" applyProtection="1">
      <alignment vertical="center" wrapText="1"/>
    </xf>
    <xf numFmtId="0" fontId="36" fillId="0" borderId="44" xfId="12" applyFont="1" applyBorder="1" applyAlignment="1" applyProtection="1">
      <alignment vertical="center" wrapText="1"/>
    </xf>
    <xf numFmtId="0" fontId="52" fillId="0" borderId="0" xfId="12" applyFont="1" applyBorder="1" applyAlignment="1" applyProtection="1">
      <alignment horizontal="left" vertical="center"/>
    </xf>
    <xf numFmtId="0" fontId="106" fillId="0" borderId="2" xfId="12" applyFont="1" applyBorder="1" applyAlignment="1" applyProtection="1">
      <alignment horizontal="center" vertical="center" wrapText="1"/>
    </xf>
    <xf numFmtId="167" fontId="29" fillId="0" borderId="191" xfId="12" applyNumberFormat="1" applyFont="1" applyBorder="1" applyAlignment="1" applyProtection="1">
      <alignment horizontal="right" vertical="center"/>
    </xf>
    <xf numFmtId="0" fontId="20" fillId="8" borderId="71" xfId="12" applyFont="1" applyFill="1" applyBorder="1" applyAlignment="1" applyProtection="1">
      <alignment horizontal="center"/>
    </xf>
    <xf numFmtId="0" fontId="20" fillId="8" borderId="91" xfId="12" applyFont="1" applyFill="1" applyBorder="1" applyAlignment="1" applyProtection="1">
      <alignment horizontal="center"/>
    </xf>
    <xf numFmtId="0" fontId="20" fillId="8" borderId="37" xfId="12" applyFont="1" applyFill="1" applyBorder="1" applyAlignment="1" applyProtection="1">
      <alignment horizontal="center"/>
    </xf>
    <xf numFmtId="167" fontId="38" fillId="0" borderId="5" xfId="12" applyNumberFormat="1" applyFont="1" applyFill="1" applyBorder="1" applyAlignment="1" applyProtection="1">
      <alignment horizontal="right" vertical="center"/>
    </xf>
    <xf numFmtId="0" fontId="36" fillId="0" borderId="106" xfId="12" applyFont="1" applyBorder="1" applyAlignment="1" applyProtection="1">
      <alignment horizontal="left" vertical="center"/>
    </xf>
    <xf numFmtId="0" fontId="36" fillId="0" borderId="143" xfId="12" applyFont="1" applyBorder="1" applyAlignment="1" applyProtection="1">
      <alignment horizontal="left" vertical="center"/>
    </xf>
    <xf numFmtId="0" fontId="36" fillId="0" borderId="38" xfId="12" applyFont="1" applyBorder="1" applyAlignment="1" applyProtection="1">
      <alignment horizontal="left" vertical="center"/>
    </xf>
    <xf numFmtId="0" fontId="36" fillId="0" borderId="36" xfId="12" applyFont="1" applyBorder="1" applyAlignment="1" applyProtection="1">
      <alignment horizontal="left" vertical="center"/>
    </xf>
    <xf numFmtId="4" fontId="36" fillId="0" borderId="2" xfId="12" applyNumberFormat="1" applyFont="1" applyBorder="1" applyAlignment="1" applyProtection="1">
      <alignment horizontal="center" vertical="center"/>
    </xf>
    <xf numFmtId="0" fontId="1" fillId="2" borderId="71" xfId="2" applyFont="1" applyBorder="1" applyAlignment="1" applyProtection="1">
      <alignment horizontal="center" vertical="center"/>
      <protection locked="0"/>
    </xf>
    <xf numFmtId="0" fontId="1" fillId="2" borderId="91" xfId="2" applyFont="1" applyBorder="1" applyAlignment="1" applyProtection="1">
      <alignment horizontal="center" vertical="center"/>
      <protection locked="0"/>
    </xf>
    <xf numFmtId="0" fontId="1" fillId="2" borderId="37" xfId="2" applyFont="1" applyBorder="1" applyAlignment="1" applyProtection="1">
      <alignment horizontal="center" vertical="center"/>
      <protection locked="0"/>
    </xf>
    <xf numFmtId="49" fontId="36" fillId="0" borderId="2" xfId="12" applyNumberFormat="1" applyFont="1" applyBorder="1" applyAlignment="1" applyProtection="1">
      <alignment horizontal="center"/>
    </xf>
    <xf numFmtId="49" fontId="36" fillId="0" borderId="71" xfId="12" applyNumberFormat="1" applyFont="1" applyBorder="1" applyAlignment="1" applyProtection="1">
      <alignment horizontal="center"/>
    </xf>
    <xf numFmtId="0" fontId="56" fillId="0" borderId="178" xfId="21" applyFont="1" applyBorder="1" applyAlignment="1" applyProtection="1">
      <alignment horizontal="center" vertical="center"/>
    </xf>
    <xf numFmtId="0" fontId="56" fillId="0" borderId="179" xfId="21" applyFont="1" applyBorder="1" applyAlignment="1" applyProtection="1">
      <alignment horizontal="center" vertical="center"/>
    </xf>
    <xf numFmtId="0" fontId="56" fillId="0" borderId="180" xfId="21" applyFont="1" applyBorder="1" applyAlignment="1" applyProtection="1">
      <alignment horizontal="center" vertical="center"/>
    </xf>
    <xf numFmtId="0" fontId="10" fillId="2" borderId="182" xfId="2" applyFont="1" applyBorder="1" applyAlignment="1" applyProtection="1">
      <alignment horizontal="center" vertical="center"/>
      <protection locked="0"/>
    </xf>
    <xf numFmtId="0" fontId="10" fillId="2" borderId="5" xfId="2" applyFont="1" applyBorder="1" applyAlignment="1" applyProtection="1">
      <alignment horizontal="center" vertical="center"/>
      <protection locked="0"/>
    </xf>
    <xf numFmtId="0" fontId="10" fillId="2" borderId="183" xfId="2" applyFont="1" applyBorder="1" applyAlignment="1" applyProtection="1">
      <alignment horizontal="center" vertical="center"/>
      <protection locked="0"/>
    </xf>
    <xf numFmtId="0" fontId="10" fillId="2" borderId="184" xfId="2" applyFont="1" applyBorder="1" applyAlignment="1" applyProtection="1">
      <alignment horizontal="center" vertical="center"/>
      <protection locked="0"/>
    </xf>
    <xf numFmtId="0" fontId="10" fillId="2" borderId="185" xfId="2" applyFont="1" applyBorder="1" applyAlignment="1" applyProtection="1">
      <alignment horizontal="center" vertical="center"/>
      <protection locked="0"/>
    </xf>
    <xf numFmtId="0" fontId="10" fillId="2" borderId="186" xfId="2" applyFont="1" applyBorder="1" applyAlignment="1" applyProtection="1">
      <alignment horizontal="center" vertical="center"/>
      <protection locked="0"/>
    </xf>
    <xf numFmtId="0" fontId="34" fillId="0" borderId="179" xfId="12" applyFont="1" applyBorder="1" applyAlignment="1" applyProtection="1">
      <alignment horizontal="left" vertical="center" wrapText="1"/>
    </xf>
    <xf numFmtId="0" fontId="34" fillId="0" borderId="0" xfId="12" applyFont="1" applyBorder="1" applyAlignment="1" applyProtection="1">
      <alignment horizontal="left" vertical="center" wrapText="1"/>
    </xf>
    <xf numFmtId="0" fontId="36" fillId="0" borderId="106" xfId="12" applyFont="1" applyBorder="1" applyAlignment="1" applyProtection="1">
      <alignment horizontal="center" vertical="center"/>
    </xf>
    <xf numFmtId="0" fontId="36" fillId="0" borderId="5" xfId="12" applyFont="1" applyBorder="1" applyAlignment="1" applyProtection="1">
      <alignment horizontal="center" vertical="center"/>
    </xf>
    <xf numFmtId="0" fontId="36" fillId="0" borderId="143" xfId="12" applyFont="1" applyBorder="1" applyAlignment="1" applyProtection="1">
      <alignment horizontal="center" vertical="center"/>
    </xf>
    <xf numFmtId="167" fontId="3" fillId="0" borderId="71" xfId="8" applyNumberFormat="1" applyFont="1" applyFill="1" applyBorder="1" applyAlignment="1" applyProtection="1">
      <alignment horizontal="center" vertical="center"/>
    </xf>
    <xf numFmtId="167" fontId="3" fillId="0" borderId="91" xfId="8" applyNumberFormat="1" applyFont="1" applyFill="1" applyBorder="1" applyAlignment="1" applyProtection="1">
      <alignment horizontal="center" vertical="center"/>
    </xf>
    <xf numFmtId="167" fontId="3" fillId="0" borderId="37" xfId="8" applyNumberFormat="1" applyFont="1" applyFill="1" applyBorder="1" applyAlignment="1" applyProtection="1">
      <alignment horizontal="center" vertical="center"/>
    </xf>
    <xf numFmtId="0" fontId="20" fillId="8" borderId="2" xfId="12" applyFont="1" applyFill="1" applyBorder="1" applyAlignment="1" applyProtection="1">
      <alignment horizontal="center" vertical="center"/>
    </xf>
    <xf numFmtId="0" fontId="101" fillId="0" borderId="2" xfId="12" applyFont="1" applyBorder="1" applyAlignment="1" applyProtection="1">
      <alignment horizontal="center" vertical="center"/>
    </xf>
    <xf numFmtId="44" fontId="101" fillId="0" borderId="2" xfId="15" applyFont="1" applyBorder="1" applyAlignment="1" applyProtection="1">
      <alignment horizontal="center" vertical="center"/>
    </xf>
    <xf numFmtId="0" fontId="1" fillId="2" borderId="71" xfId="2" applyFont="1" applyBorder="1" applyAlignment="1" applyProtection="1">
      <alignment horizontal="center"/>
      <protection locked="0"/>
    </xf>
    <xf numFmtId="0" fontId="1" fillId="2" borderId="91" xfId="2" applyBorder="1" applyAlignment="1" applyProtection="1">
      <alignment horizontal="center"/>
      <protection locked="0"/>
    </xf>
    <xf numFmtId="0" fontId="1" fillId="2" borderId="37" xfId="2" applyBorder="1" applyAlignment="1" applyProtection="1">
      <alignment horizontal="center"/>
      <protection locked="0"/>
    </xf>
    <xf numFmtId="2" fontId="34" fillId="0" borderId="71" xfId="12" applyNumberFormat="1" applyBorder="1" applyAlignment="1" applyProtection="1">
      <alignment horizontal="center" vertical="center"/>
    </xf>
    <xf numFmtId="0" fontId="34" fillId="0" borderId="91" xfId="12" applyBorder="1" applyAlignment="1" applyProtection="1">
      <alignment horizontal="center" vertical="center"/>
    </xf>
    <xf numFmtId="0" fontId="34" fillId="0" borderId="37" xfId="12" applyBorder="1" applyAlignment="1" applyProtection="1">
      <alignment horizontal="center" vertical="center"/>
    </xf>
    <xf numFmtId="4" fontId="34" fillId="0" borderId="71" xfId="12" applyNumberFormat="1" applyBorder="1" applyAlignment="1" applyProtection="1">
      <alignment horizontal="center" vertical="center"/>
    </xf>
    <xf numFmtId="167" fontId="1" fillId="2" borderId="71" xfId="2" applyNumberFormat="1" applyFont="1" applyBorder="1" applyAlignment="1" applyProtection="1">
      <alignment horizontal="center" vertical="center"/>
      <protection locked="0"/>
    </xf>
    <xf numFmtId="167" fontId="1" fillId="2" borderId="37" xfId="2" applyNumberFormat="1" applyBorder="1" applyAlignment="1" applyProtection="1">
      <alignment horizontal="center" vertical="center"/>
      <protection locked="0"/>
    </xf>
    <xf numFmtId="0" fontId="4" fillId="2" borderId="2" xfId="2" applyFont="1" applyBorder="1" applyAlignment="1" applyProtection="1">
      <alignment horizontal="center" vertical="center" wrapText="1"/>
      <protection locked="0"/>
    </xf>
    <xf numFmtId="0" fontId="4" fillId="2" borderId="71" xfId="2" applyFont="1" applyBorder="1" applyAlignment="1" applyProtection="1">
      <alignment horizontal="center" vertical="center" wrapText="1"/>
      <protection locked="0"/>
    </xf>
    <xf numFmtId="0" fontId="4" fillId="2" borderId="91" xfId="2" applyFont="1" applyBorder="1" applyAlignment="1" applyProtection="1">
      <alignment horizontal="center" vertical="center" wrapText="1"/>
      <protection locked="0"/>
    </xf>
    <xf numFmtId="0" fontId="4" fillId="2" borderId="37" xfId="2" applyFont="1" applyBorder="1" applyAlignment="1" applyProtection="1">
      <alignment horizontal="center" vertical="center" wrapText="1"/>
      <protection locked="0"/>
    </xf>
    <xf numFmtId="0" fontId="25" fillId="0" borderId="5" xfId="0" applyFont="1" applyBorder="1" applyAlignment="1">
      <alignment horizontal="right" vertical="center"/>
    </xf>
    <xf numFmtId="0" fontId="2" fillId="0" borderId="5" xfId="0" applyFont="1" applyBorder="1" applyAlignment="1">
      <alignment horizontal="center" vertical="center"/>
    </xf>
    <xf numFmtId="0" fontId="10" fillId="0" borderId="54" xfId="0" applyFont="1" applyBorder="1" applyAlignment="1">
      <alignment horizontal="center" vertical="center"/>
    </xf>
    <xf numFmtId="0" fontId="10" fillId="0" borderId="0" xfId="0" applyFont="1" applyAlignment="1">
      <alignment horizontal="left" vertical="center"/>
    </xf>
    <xf numFmtId="0" fontId="27" fillId="2" borderId="102" xfId="2" applyFont="1" applyBorder="1" applyAlignment="1" applyProtection="1">
      <alignment horizontal="center" vertical="center"/>
      <protection locked="0"/>
    </xf>
    <xf numFmtId="0" fontId="27" fillId="2" borderId="76" xfId="2" applyFont="1" applyBorder="1" applyAlignment="1" applyProtection="1">
      <alignment horizontal="center" vertical="center"/>
      <protection locked="0"/>
    </xf>
    <xf numFmtId="0" fontId="2" fillId="0" borderId="5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1" fillId="2" borderId="61" xfId="2" applyBorder="1" applyAlignment="1" applyProtection="1">
      <alignment horizontal="center" vertical="center"/>
      <protection locked="0"/>
    </xf>
    <xf numFmtId="0" fontId="1" fillId="2" borderId="62" xfId="2" applyBorder="1" applyAlignment="1" applyProtection="1">
      <alignment horizontal="center" vertical="center"/>
      <protection locked="0"/>
    </xf>
    <xf numFmtId="0" fontId="10"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0" fontId="1" fillId="2" borderId="63" xfId="2" applyBorder="1" applyAlignment="1" applyProtection="1">
      <alignment horizontal="center" vertical="center"/>
      <protection locked="0"/>
    </xf>
    <xf numFmtId="0" fontId="0" fillId="2" borderId="61" xfId="2" applyFont="1" applyBorder="1" applyAlignment="1" applyProtection="1">
      <alignment horizontal="center" vertical="center"/>
      <protection locked="0"/>
    </xf>
    <xf numFmtId="0" fontId="0" fillId="0" borderId="38" xfId="0" applyBorder="1" applyAlignment="1">
      <alignment horizontal="center" vertical="center" wrapText="1"/>
    </xf>
    <xf numFmtId="0" fontId="0" fillId="0" borderId="20" xfId="0" applyBorder="1" applyAlignment="1">
      <alignment horizontal="center" vertical="center" wrapText="1"/>
    </xf>
    <xf numFmtId="0" fontId="1" fillId="2" borderId="204" xfId="2" applyBorder="1" applyAlignment="1" applyProtection="1">
      <alignment horizontal="center" vertical="center" wrapText="1"/>
      <protection locked="0"/>
    </xf>
    <xf numFmtId="0" fontId="1" fillId="2" borderId="124" xfId="2" applyBorder="1" applyAlignment="1" applyProtection="1">
      <alignment horizontal="center" vertical="center" wrapText="1"/>
      <protection locked="0"/>
    </xf>
    <xf numFmtId="0" fontId="1" fillId="2" borderId="125" xfId="2" applyBorder="1" applyAlignment="1" applyProtection="1">
      <alignment horizontal="center" vertical="center" wrapText="1"/>
      <protection locked="0"/>
    </xf>
    <xf numFmtId="0" fontId="1" fillId="2" borderId="10" xfId="2" applyBorder="1" applyAlignment="1" applyProtection="1">
      <alignment horizontal="center" vertical="center" wrapText="1"/>
      <protection locked="0"/>
    </xf>
    <xf numFmtId="0" fontId="1" fillId="2" borderId="116" xfId="2" applyBorder="1" applyAlignment="1" applyProtection="1">
      <alignment horizontal="center" vertical="center" wrapText="1"/>
      <protection locked="0"/>
    </xf>
    <xf numFmtId="0" fontId="1" fillId="2" borderId="122" xfId="2" applyBorder="1" applyAlignment="1" applyProtection="1">
      <alignment horizontal="center" vertical="center" wrapText="1"/>
      <protection locked="0"/>
    </xf>
    <xf numFmtId="0" fontId="1" fillId="2" borderId="12" xfId="2" applyBorder="1" applyAlignment="1" applyProtection="1">
      <alignment horizontal="center" vertical="center" wrapText="1"/>
      <protection locked="0"/>
    </xf>
    <xf numFmtId="0" fontId="1" fillId="2" borderId="113" xfId="2" applyBorder="1" applyAlignment="1" applyProtection="1">
      <alignment horizontal="center" vertical="center" wrapText="1"/>
      <protection locked="0"/>
    </xf>
    <xf numFmtId="0" fontId="1" fillId="2" borderId="126" xfId="2" applyBorder="1" applyAlignment="1" applyProtection="1">
      <alignment horizontal="center" vertical="center" wrapText="1"/>
      <protection locked="0"/>
    </xf>
    <xf numFmtId="0" fontId="1" fillId="2" borderId="18" xfId="2" applyBorder="1" applyAlignment="1" applyProtection="1">
      <alignment horizontal="center" vertical="center" wrapText="1"/>
      <protection locked="0"/>
    </xf>
    <xf numFmtId="0" fontId="1" fillId="2" borderId="117" xfId="2" applyBorder="1" applyAlignment="1" applyProtection="1">
      <alignment horizontal="center" vertical="center" wrapText="1"/>
      <protection locked="0"/>
    </xf>
    <xf numFmtId="164" fontId="1" fillId="2" borderId="122" xfId="2" applyNumberFormat="1" applyBorder="1" applyAlignment="1" applyProtection="1">
      <alignment horizontal="center" vertical="center"/>
      <protection locked="0"/>
    </xf>
    <xf numFmtId="164" fontId="1" fillId="2" borderId="12" xfId="2" applyNumberFormat="1" applyBorder="1" applyAlignment="1" applyProtection="1">
      <alignment horizontal="center" vertical="center"/>
      <protection locked="0"/>
    </xf>
    <xf numFmtId="1" fontId="0" fillId="0" borderId="122" xfId="0" applyNumberFormat="1" applyBorder="1" applyAlignment="1">
      <alignment horizontal="center" vertical="center"/>
    </xf>
    <xf numFmtId="1" fontId="0" fillId="0" borderId="12" xfId="0" applyNumberFormat="1" applyBorder="1" applyAlignment="1">
      <alignment horizontal="center" vertical="center"/>
    </xf>
    <xf numFmtId="0" fontId="12" fillId="0" borderId="229" xfId="0" applyFont="1" applyBorder="1" applyAlignment="1">
      <alignment horizontal="center" vertical="center"/>
    </xf>
    <xf numFmtId="0" fontId="12" fillId="0" borderId="228" xfId="0" applyFont="1" applyBorder="1" applyAlignment="1">
      <alignment horizontal="center" vertical="center"/>
    </xf>
    <xf numFmtId="0" fontId="4" fillId="2" borderId="122" xfId="2" applyFont="1" applyBorder="1" applyAlignment="1" applyProtection="1">
      <alignment horizontal="center" vertical="center" wrapText="1"/>
      <protection locked="0"/>
    </xf>
    <xf numFmtId="0" fontId="4" fillId="2" borderId="12" xfId="2" applyFont="1" applyBorder="1" applyAlignment="1" applyProtection="1">
      <alignment horizontal="center" vertical="center" wrapText="1"/>
      <protection locked="0"/>
    </xf>
    <xf numFmtId="0" fontId="15" fillId="2" borderId="205" xfId="2" applyFont="1" applyBorder="1" applyAlignment="1" applyProtection="1">
      <alignment horizontal="center" vertical="center" textRotation="90"/>
      <protection locked="0"/>
    </xf>
    <xf numFmtId="0" fontId="1" fillId="2" borderId="205" xfId="2" applyBorder="1" applyAlignment="1" applyProtection="1">
      <alignment horizontal="center" vertical="center" textRotation="90"/>
      <protection locked="0"/>
    </xf>
    <xf numFmtId="166" fontId="7" fillId="3" borderId="127" xfId="1" applyNumberFormat="1" applyFont="1" applyFill="1" applyBorder="1" applyAlignment="1" applyProtection="1">
      <alignment horizontal="center" vertical="center"/>
      <protection locked="0"/>
    </xf>
    <xf numFmtId="166" fontId="7" fillId="3" borderId="31" xfId="1" applyNumberFormat="1" applyFont="1" applyFill="1" applyBorder="1" applyAlignment="1" applyProtection="1">
      <alignment horizontal="center" vertical="center"/>
      <protection locked="0"/>
    </xf>
    <xf numFmtId="0" fontId="4" fillId="2" borderId="126" xfId="2" applyFont="1" applyBorder="1" applyAlignment="1" applyProtection="1">
      <alignment horizontal="center" vertical="center" wrapText="1"/>
      <protection locked="0"/>
    </xf>
    <xf numFmtId="0" fontId="4" fillId="2" borderId="56" xfId="2" applyFont="1" applyBorder="1" applyAlignment="1" applyProtection="1">
      <alignment horizontal="center" vertical="center" wrapText="1"/>
      <protection locked="0"/>
    </xf>
    <xf numFmtId="0" fontId="4" fillId="2" borderId="18" xfId="2" applyFont="1" applyBorder="1" applyAlignment="1" applyProtection="1">
      <alignment horizontal="center" vertical="center" wrapText="1"/>
      <protection locked="0"/>
    </xf>
    <xf numFmtId="0" fontId="4" fillId="2" borderId="57" xfId="2" applyFont="1" applyBorder="1" applyAlignment="1" applyProtection="1">
      <alignment horizontal="center" vertical="center" wrapText="1"/>
      <protection locked="0"/>
    </xf>
    <xf numFmtId="0" fontId="0" fillId="2" borderId="125" xfId="2" applyFont="1" applyBorder="1" applyAlignment="1" applyProtection="1">
      <alignment horizontal="center" vertical="center" wrapText="1"/>
      <protection locked="0"/>
    </xf>
    <xf numFmtId="0" fontId="0" fillId="2" borderId="10" xfId="2" applyFont="1" applyBorder="1" applyAlignment="1" applyProtection="1">
      <alignment horizontal="center" vertical="center" wrapText="1"/>
      <protection locked="0"/>
    </xf>
    <xf numFmtId="0" fontId="0" fillId="0" borderId="2" xfId="0" applyFont="1" applyBorder="1" applyAlignment="1">
      <alignment horizontal="center" vertical="center"/>
    </xf>
    <xf numFmtId="0" fontId="0" fillId="2" borderId="9" xfId="2" applyFont="1" applyBorder="1" applyAlignment="1" applyProtection="1">
      <alignment horizontal="center" vertical="center" wrapText="1"/>
      <protection locked="0"/>
    </xf>
    <xf numFmtId="164" fontId="1" fillId="2" borderId="11" xfId="2" applyNumberFormat="1" applyBorder="1" applyAlignment="1" applyProtection="1">
      <alignment horizontal="center" vertical="center"/>
      <protection locked="0"/>
    </xf>
    <xf numFmtId="0" fontId="1" fillId="2" borderId="9" xfId="2" applyBorder="1" applyAlignment="1" applyProtection="1">
      <alignment horizontal="center" vertical="center" wrapText="1"/>
      <protection locked="0"/>
    </xf>
    <xf numFmtId="0" fontId="4" fillId="2" borderId="17" xfId="2" applyFont="1" applyBorder="1" applyAlignment="1" applyProtection="1">
      <alignment horizontal="center" vertical="center" wrapText="1"/>
      <protection locked="0"/>
    </xf>
    <xf numFmtId="0" fontId="4" fillId="2" borderId="59" xfId="2" applyFont="1" applyBorder="1" applyAlignment="1" applyProtection="1">
      <alignment horizontal="center" vertical="center" wrapText="1"/>
      <protection locked="0"/>
    </xf>
    <xf numFmtId="166" fontId="7" fillId="3" borderId="30" xfId="1" applyNumberFormat="1" applyFont="1" applyFill="1" applyBorder="1" applyAlignment="1" applyProtection="1">
      <alignment horizontal="center" vertical="center"/>
      <protection locked="0"/>
    </xf>
    <xf numFmtId="0" fontId="1" fillId="2" borderId="17" xfId="2" applyBorder="1" applyAlignment="1" applyProtection="1">
      <alignment horizontal="center" vertical="center" wrapText="1"/>
      <protection locked="0"/>
    </xf>
    <xf numFmtId="0" fontId="4" fillId="2" borderId="11" xfId="2" applyFont="1" applyBorder="1" applyAlignment="1" applyProtection="1">
      <alignment horizontal="center" vertical="center" wrapText="1"/>
      <protection locked="0"/>
    </xf>
    <xf numFmtId="0" fontId="1" fillId="2" borderId="206" xfId="2" applyBorder="1" applyAlignment="1" applyProtection="1">
      <alignment horizontal="center" vertical="center" textRotation="90"/>
      <protection locked="0"/>
    </xf>
    <xf numFmtId="0" fontId="1" fillId="2" borderId="207" xfId="2" applyBorder="1" applyAlignment="1" applyProtection="1">
      <alignment horizontal="center" vertical="center" wrapText="1"/>
      <protection locked="0"/>
    </xf>
    <xf numFmtId="0" fontId="0" fillId="2" borderId="116" xfId="2" applyFont="1" applyBorder="1" applyAlignment="1" applyProtection="1">
      <alignment horizontal="center" vertical="center" wrapText="1"/>
      <protection locked="0"/>
    </xf>
    <xf numFmtId="164" fontId="1" fillId="2" borderId="113" xfId="2" applyNumberFormat="1" applyBorder="1" applyAlignment="1" applyProtection="1">
      <alignment horizontal="center" vertical="center"/>
      <protection locked="0"/>
    </xf>
    <xf numFmtId="1" fontId="0" fillId="0" borderId="113" xfId="0" applyNumberFormat="1" applyBorder="1" applyAlignment="1">
      <alignment horizontal="center" vertical="center"/>
    </xf>
    <xf numFmtId="0" fontId="4" fillId="2" borderId="117" xfId="2" applyFont="1" applyBorder="1" applyAlignment="1" applyProtection="1">
      <alignment horizontal="center" vertical="center" wrapText="1"/>
      <protection locked="0"/>
    </xf>
    <xf numFmtId="0" fontId="4" fillId="2" borderId="118" xfId="2" applyFont="1" applyBorder="1" applyAlignment="1" applyProtection="1">
      <alignment horizontal="center" vertical="center" wrapText="1"/>
      <protection locked="0"/>
    </xf>
    <xf numFmtId="166" fontId="7" fillId="3" borderId="119" xfId="1" applyNumberFormat="1" applyFont="1" applyFill="1" applyBorder="1" applyAlignment="1" applyProtection="1">
      <alignment horizontal="center" vertical="center"/>
      <protection locked="0"/>
    </xf>
    <xf numFmtId="0" fontId="2" fillId="0" borderId="0" xfId="0" applyFont="1" applyAlignment="1">
      <alignment horizontal="center"/>
    </xf>
    <xf numFmtId="0" fontId="0" fillId="2" borderId="61" xfId="2" applyFont="1" applyBorder="1" applyAlignment="1">
      <alignment horizontal="center" vertical="center" wrapText="1"/>
    </xf>
    <xf numFmtId="0" fontId="0" fillId="2" borderId="63" xfId="2" applyFont="1" applyBorder="1" applyAlignment="1">
      <alignment horizontal="center" vertical="center" wrapText="1"/>
    </xf>
    <xf numFmtId="0" fontId="0" fillId="2" borderId="62" xfId="2" applyFont="1" applyBorder="1" applyAlignment="1">
      <alignment horizontal="center" vertical="center" wrapText="1"/>
    </xf>
    <xf numFmtId="44" fontId="8" fillId="0" borderId="35" xfId="1" applyFont="1" applyBorder="1" applyAlignment="1">
      <alignment horizontal="center" vertical="center"/>
    </xf>
    <xf numFmtId="44" fontId="8" fillId="0" borderId="0" xfId="1" applyFont="1" applyBorder="1" applyAlignment="1">
      <alignment horizontal="center" vertical="center"/>
    </xf>
    <xf numFmtId="0" fontId="2" fillId="0" borderId="43" xfId="0" applyFont="1" applyBorder="1" applyAlignment="1">
      <alignment horizontal="left" vertical="top"/>
    </xf>
    <xf numFmtId="0" fontId="2" fillId="0" borderId="0" xfId="0" applyFont="1" applyBorder="1" applyAlignment="1">
      <alignment horizontal="left" vertical="top"/>
    </xf>
    <xf numFmtId="0" fontId="2" fillId="0" borderId="101" xfId="0" applyFont="1" applyBorder="1" applyAlignment="1">
      <alignment horizontal="left" vertical="center"/>
    </xf>
    <xf numFmtId="0" fontId="2" fillId="0" borderId="35" xfId="0" applyFont="1" applyBorder="1" applyAlignment="1">
      <alignment horizontal="left" vertical="center"/>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0" fillId="0" borderId="20" xfId="0" applyBorder="1" applyAlignment="1" applyProtection="1">
      <alignment horizontal="center"/>
      <protection locked="0"/>
    </xf>
    <xf numFmtId="0" fontId="0" fillId="0" borderId="5" xfId="0" applyBorder="1" applyAlignment="1">
      <alignment horizontal="center"/>
    </xf>
    <xf numFmtId="0" fontId="12" fillId="0" borderId="230" xfId="0" applyFont="1" applyBorder="1" applyAlignment="1">
      <alignment horizontal="center" vertical="center"/>
    </xf>
    <xf numFmtId="0" fontId="4" fillId="2" borderId="113" xfId="2" applyFont="1" applyBorder="1" applyAlignment="1" applyProtection="1">
      <alignment horizontal="center" vertical="center" wrapText="1"/>
      <protection locked="0"/>
    </xf>
    <xf numFmtId="0" fontId="15" fillId="2" borderId="123" xfId="2" applyFont="1" applyBorder="1" applyAlignment="1" applyProtection="1">
      <alignment horizontal="center" vertical="center" textRotation="90"/>
      <protection locked="0"/>
    </xf>
    <xf numFmtId="0" fontId="1" fillId="2" borderId="122" xfId="2" applyBorder="1" applyAlignment="1" applyProtection="1">
      <alignment horizontal="center" vertical="center" textRotation="90"/>
      <protection locked="0"/>
    </xf>
    <xf numFmtId="0" fontId="0" fillId="0" borderId="2" xfId="0" applyBorder="1" applyAlignment="1">
      <alignment horizontal="lef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8" fillId="0" borderId="224" xfId="0" applyFont="1" applyBorder="1" applyAlignment="1">
      <alignment horizontal="center"/>
    </xf>
    <xf numFmtId="0" fontId="8" fillId="0" borderId="222" xfId="0" applyFont="1" applyBorder="1" applyAlignment="1">
      <alignment horizontal="center"/>
    </xf>
    <xf numFmtId="0" fontId="8" fillId="0" borderId="225" xfId="0" applyFont="1" applyBorder="1" applyAlignment="1">
      <alignment horizontal="center"/>
    </xf>
    <xf numFmtId="0" fontId="0" fillId="0" borderId="34" xfId="0" applyBorder="1" applyAlignment="1">
      <alignment horizontal="center" vertical="center" wrapText="1"/>
    </xf>
    <xf numFmtId="0" fontId="0" fillId="0" borderId="46" xfId="0"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64"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106" xfId="0" applyNumberFormat="1" applyBorder="1" applyAlignment="1">
      <alignment horizontal="center" vertical="center"/>
    </xf>
    <xf numFmtId="0" fontId="0" fillId="0" borderId="143" xfId="0" applyNumberFormat="1" applyBorder="1" applyAlignment="1">
      <alignment horizontal="center" vertical="center"/>
    </xf>
    <xf numFmtId="0" fontId="0" fillId="0" borderId="38" xfId="0" applyNumberFormat="1" applyBorder="1" applyAlignment="1">
      <alignment horizontal="center" vertical="center"/>
    </xf>
    <xf numFmtId="0" fontId="0" fillId="0" borderId="36" xfId="0" applyNumberFormat="1" applyBorder="1" applyAlignment="1">
      <alignment horizontal="center" vertical="center"/>
    </xf>
    <xf numFmtId="0" fontId="0" fillId="0" borderId="66" xfId="0" applyBorder="1" applyAlignment="1">
      <alignment horizontal="center" vertical="center" textRotation="90" wrapText="1"/>
    </xf>
    <xf numFmtId="0" fontId="0" fillId="0" borderId="69" xfId="0" applyBorder="1" applyAlignment="1">
      <alignment horizontal="center" vertical="center" textRotation="90" wrapText="1"/>
    </xf>
    <xf numFmtId="0" fontId="0" fillId="0" borderId="45" xfId="0" applyBorder="1" applyAlignment="1">
      <alignment horizontal="center" vertical="center" textRotation="90" wrapText="1"/>
    </xf>
    <xf numFmtId="0" fontId="0" fillId="0" borderId="49" xfId="0" applyBorder="1" applyAlignment="1">
      <alignment horizontal="center" vertical="center" wrapText="1"/>
    </xf>
    <xf numFmtId="0" fontId="0" fillId="0" borderId="56" xfId="0" applyBorder="1" applyAlignment="1">
      <alignment horizontal="center" vertical="center" wrapText="1"/>
    </xf>
    <xf numFmtId="0" fontId="0" fillId="0" borderId="43"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8" fillId="0" borderId="223" xfId="0" applyFont="1" applyBorder="1" applyAlignment="1">
      <alignment horizontal="center"/>
    </xf>
    <xf numFmtId="0" fontId="0" fillId="0" borderId="71" xfId="0" applyBorder="1" applyAlignment="1">
      <alignment horizontal="center" vertical="center"/>
    </xf>
    <xf numFmtId="0" fontId="0" fillId="0" borderId="91" xfId="0" applyBorder="1" applyAlignment="1">
      <alignment horizontal="center" vertical="center"/>
    </xf>
    <xf numFmtId="0" fontId="0" fillId="0" borderId="37" xfId="0" applyBorder="1" applyAlignment="1">
      <alignment horizontal="center" vertical="center"/>
    </xf>
    <xf numFmtId="0" fontId="2" fillId="0" borderId="0" xfId="0" applyFont="1" applyAlignment="1">
      <alignment horizontal="center" vertical="center" wrapText="1"/>
    </xf>
    <xf numFmtId="1" fontId="0" fillId="0" borderId="11" xfId="0" applyNumberFormat="1" applyBorder="1" applyAlignment="1">
      <alignment horizontal="center" vertical="center"/>
    </xf>
    <xf numFmtId="165" fontId="1" fillId="2" borderId="6" xfId="2" applyNumberFormat="1" applyBorder="1" applyAlignment="1" applyProtection="1">
      <alignment horizontal="center" vertical="center"/>
      <protection locked="0"/>
    </xf>
    <xf numFmtId="165" fontId="1" fillId="2" borderId="21" xfId="2" applyNumberFormat="1" applyBorder="1" applyAlignment="1" applyProtection="1">
      <alignment horizontal="center" vertical="center"/>
      <protection locked="0"/>
    </xf>
    <xf numFmtId="165" fontId="1" fillId="2" borderId="22" xfId="2" applyNumberFormat="1" applyBorder="1" applyAlignment="1" applyProtection="1">
      <alignment horizontal="center" vertical="center"/>
      <protection locked="0"/>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25" fillId="0" borderId="0" xfId="0" applyFont="1" applyAlignment="1">
      <alignment horizontal="center" vertical="center"/>
    </xf>
    <xf numFmtId="0" fontId="7" fillId="3" borderId="61" xfId="3" applyFont="1" applyBorder="1" applyAlignment="1">
      <alignment horizontal="center" vertical="center" wrapText="1"/>
    </xf>
    <xf numFmtId="0" fontId="7" fillId="3" borderId="63" xfId="3" applyFont="1" applyBorder="1" applyAlignment="1">
      <alignment horizontal="center" vertical="center" wrapText="1"/>
    </xf>
    <xf numFmtId="0" fontId="7" fillId="3" borderId="62" xfId="3" applyFont="1" applyBorder="1" applyAlignment="1">
      <alignment horizontal="center" vertical="center" wrapText="1"/>
    </xf>
    <xf numFmtId="0" fontId="15" fillId="2" borderId="206" xfId="2" applyFont="1" applyBorder="1" applyAlignment="1" applyProtection="1">
      <alignment horizontal="center" vertical="center" textRotation="90"/>
      <protection locked="0"/>
    </xf>
    <xf numFmtId="0" fontId="0" fillId="0" borderId="2" xfId="0" applyBorder="1" applyAlignment="1">
      <alignment horizontal="center" vertical="center" textRotation="90" wrapText="1"/>
    </xf>
    <xf numFmtId="0" fontId="0" fillId="0" borderId="23" xfId="0" applyBorder="1" applyAlignment="1">
      <alignment horizontal="center" textRotation="90" wrapText="1"/>
    </xf>
    <xf numFmtId="0" fontId="0" fillId="0" borderId="16" xfId="0" applyBorder="1" applyAlignment="1">
      <alignment horizontal="center" textRotation="90" wrapText="1"/>
    </xf>
    <xf numFmtId="0" fontId="15" fillId="0" borderId="4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8"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left" vertical="center"/>
    </xf>
    <xf numFmtId="0" fontId="0" fillId="0" borderId="36" xfId="0" applyBorder="1" applyAlignment="1">
      <alignment horizontal="center" vertical="center" textRotation="90" wrapText="1"/>
    </xf>
    <xf numFmtId="0" fontId="0" fillId="0" borderId="37" xfId="0" applyBorder="1" applyAlignment="1">
      <alignment horizontal="center" vertical="center" textRotation="90"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0" borderId="41" xfId="0" applyBorder="1" applyAlignment="1">
      <alignment horizontal="center" wrapText="1"/>
    </xf>
    <xf numFmtId="0" fontId="0" fillId="0" borderId="40" xfId="0" applyBorder="1" applyAlignment="1">
      <alignment horizontal="center" wrapText="1"/>
    </xf>
    <xf numFmtId="0" fontId="0" fillId="0" borderId="47" xfId="0" applyBorder="1" applyAlignment="1">
      <alignment horizontal="center" wrapText="1"/>
    </xf>
    <xf numFmtId="49" fontId="0" fillId="0" borderId="71" xfId="0" applyNumberFormat="1" applyBorder="1" applyAlignment="1">
      <alignment horizontal="center" vertical="center"/>
    </xf>
    <xf numFmtId="49" fontId="0" fillId="0" borderId="91" xfId="0" applyNumberFormat="1" applyBorder="1" applyAlignment="1">
      <alignment horizontal="center" vertical="center"/>
    </xf>
    <xf numFmtId="49" fontId="0" fillId="0" borderId="37" xfId="0" applyNumberFormat="1" applyBorder="1" applyAlignment="1">
      <alignment horizontal="center" vertical="center"/>
    </xf>
    <xf numFmtId="0" fontId="3" fillId="0" borderId="0" xfId="0" applyFont="1" applyAlignment="1">
      <alignment horizontal="center" vertical="center"/>
    </xf>
    <xf numFmtId="0" fontId="0" fillId="0" borderId="44" xfId="0" applyBorder="1" applyAlignment="1">
      <alignment horizontal="center" vertical="center" wrapText="1"/>
    </xf>
    <xf numFmtId="0" fontId="1" fillId="2" borderId="165" xfId="2" applyBorder="1" applyAlignment="1" applyProtection="1">
      <alignment horizontal="center" vertical="center" textRotation="90" wrapText="1"/>
      <protection locked="0"/>
    </xf>
    <xf numFmtId="0" fontId="1" fillId="2" borderId="166" xfId="2" applyBorder="1" applyAlignment="1" applyProtection="1">
      <alignment horizontal="center" vertical="center" textRotation="90" wrapText="1"/>
      <protection locked="0"/>
    </xf>
    <xf numFmtId="0" fontId="1" fillId="2" borderId="168" xfId="2" applyBorder="1" applyAlignment="1" applyProtection="1">
      <alignment horizontal="center" vertical="center" textRotation="90" wrapText="1"/>
      <protection locked="0"/>
    </xf>
    <xf numFmtId="0" fontId="1" fillId="2" borderId="7" xfId="2" applyBorder="1" applyAlignment="1" applyProtection="1">
      <alignment horizontal="center" vertical="center" textRotation="90" wrapText="1"/>
      <protection locked="0"/>
    </xf>
    <xf numFmtId="0" fontId="1" fillId="2" borderId="8" xfId="2" applyBorder="1" applyAlignment="1" applyProtection="1">
      <alignment horizontal="center" vertical="center" textRotation="90" wrapText="1"/>
      <protection locked="0"/>
    </xf>
    <xf numFmtId="0" fontId="1" fillId="2" borderId="164" xfId="2" applyBorder="1" applyAlignment="1" applyProtection="1">
      <alignment horizontal="center" vertical="center" textRotation="90" wrapText="1"/>
      <protection locked="0"/>
    </xf>
    <xf numFmtId="0" fontId="1" fillId="2" borderId="167" xfId="2" applyBorder="1" applyAlignment="1" applyProtection="1">
      <alignment horizontal="center" vertical="center" textRotation="90" wrapText="1"/>
      <protection locked="0"/>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6" xfId="0" applyFont="1" applyBorder="1" applyAlignment="1">
      <alignment horizontal="center" vertical="center" wrapText="1"/>
    </xf>
    <xf numFmtId="0" fontId="12" fillId="0" borderId="227" xfId="0" applyFont="1" applyBorder="1" applyAlignment="1">
      <alignment horizontal="center" vertical="center"/>
    </xf>
    <xf numFmtId="0" fontId="1" fillId="2" borderId="11" xfId="2" applyBorder="1" applyAlignment="1" applyProtection="1">
      <alignment horizontal="center" vertical="center" wrapText="1"/>
      <protection locked="0"/>
    </xf>
    <xf numFmtId="0" fontId="0" fillId="0" borderId="106" xfId="0" applyBorder="1" applyAlignment="1">
      <alignment horizontal="left" vertical="center" wrapText="1"/>
    </xf>
    <xf numFmtId="0" fontId="0" fillId="0" borderId="5" xfId="0" applyBorder="1" applyAlignment="1">
      <alignment horizontal="left" vertical="center" wrapText="1"/>
    </xf>
    <xf numFmtId="0" fontId="0" fillId="0" borderId="43"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center" vertical="center"/>
    </xf>
    <xf numFmtId="7" fontId="11" fillId="2" borderId="2" xfId="2" applyNumberFormat="1" applyFont="1" applyBorder="1" applyAlignment="1" applyProtection="1">
      <alignment horizontal="center" vertical="center" wrapText="1"/>
      <protection locked="0"/>
    </xf>
    <xf numFmtId="7" fontId="7" fillId="3" borderId="2" xfId="1" applyNumberFormat="1" applyFont="1" applyFill="1" applyBorder="1" applyAlignment="1" applyProtection="1">
      <alignment horizontal="center" vertical="center" wrapText="1"/>
      <protection locked="0"/>
    </xf>
    <xf numFmtId="0" fontId="0" fillId="0" borderId="0" xfId="0" applyAlignment="1">
      <alignment horizontal="center" textRotation="90"/>
    </xf>
    <xf numFmtId="0" fontId="0" fillId="0" borderId="0" xfId="0" applyBorder="1" applyAlignment="1">
      <alignment horizontal="center" textRotation="90" wrapText="1"/>
    </xf>
    <xf numFmtId="0" fontId="2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right" vertical="center"/>
    </xf>
    <xf numFmtId="0" fontId="0" fillId="0" borderId="0" xfId="0" applyAlignment="1">
      <alignment horizontal="left" vertical="center"/>
    </xf>
    <xf numFmtId="0" fontId="1" fillId="2" borderId="12" xfId="2" applyBorder="1" applyAlignment="1" applyProtection="1">
      <alignment horizontal="center" vertical="center" textRotation="90"/>
      <protection locked="0"/>
    </xf>
    <xf numFmtId="0" fontId="1" fillId="2" borderId="113" xfId="2" applyBorder="1" applyAlignment="1" applyProtection="1">
      <alignment horizontal="center" vertical="center" textRotation="90"/>
      <protection locked="0"/>
    </xf>
    <xf numFmtId="0" fontId="1" fillId="2" borderId="122" xfId="2" applyBorder="1" applyAlignment="1" applyProtection="1">
      <alignment horizontal="center" vertical="center"/>
      <protection locked="0"/>
    </xf>
    <xf numFmtId="0" fontId="1" fillId="2" borderId="12" xfId="2" applyBorder="1" applyAlignment="1" applyProtection="1">
      <alignment horizontal="center" vertical="center"/>
      <protection locked="0"/>
    </xf>
    <xf numFmtId="0" fontId="1" fillId="2" borderId="113" xfId="2" applyBorder="1" applyAlignment="1" applyProtection="1">
      <alignment horizontal="center" vertical="center"/>
      <protection locked="0"/>
    </xf>
    <xf numFmtId="44" fontId="7" fillId="3" borderId="127" xfId="1" applyFont="1" applyFill="1" applyBorder="1" applyAlignment="1" applyProtection="1">
      <alignment horizontal="center" vertical="center"/>
      <protection locked="0"/>
    </xf>
    <xf numFmtId="44" fontId="7" fillId="3" borderId="31" xfId="1" applyFont="1" applyFill="1" applyBorder="1" applyAlignment="1" applyProtection="1">
      <alignment horizontal="center" vertical="center"/>
      <protection locked="0"/>
    </xf>
    <xf numFmtId="44" fontId="7" fillId="3" borderId="119" xfId="1" applyFont="1" applyFill="1" applyBorder="1" applyAlignment="1" applyProtection="1">
      <alignment horizontal="center" vertical="center"/>
      <protection locked="0"/>
    </xf>
    <xf numFmtId="0" fontId="12" fillId="0" borderId="235" xfId="0" applyFont="1" applyBorder="1" applyAlignment="1">
      <alignment horizontal="center" vertical="center"/>
    </xf>
    <xf numFmtId="0" fontId="12" fillId="0" borderId="232" xfId="0" applyFont="1" applyBorder="1" applyAlignment="1">
      <alignment horizontal="center" vertical="center"/>
    </xf>
    <xf numFmtId="0" fontId="12" fillId="0" borderId="233" xfId="0" applyFont="1" applyBorder="1" applyAlignment="1">
      <alignment horizontal="center" vertical="center"/>
    </xf>
    <xf numFmtId="0" fontId="12" fillId="0" borderId="236" xfId="0" applyFont="1" applyBorder="1" applyAlignment="1">
      <alignment horizontal="center" vertical="center"/>
    </xf>
    <xf numFmtId="0" fontId="1" fillId="2" borderId="8" xfId="2" applyBorder="1" applyAlignment="1" applyProtection="1">
      <alignment horizontal="center" vertical="center" wrapText="1"/>
      <protection locked="0"/>
    </xf>
    <xf numFmtId="0" fontId="1" fillId="2" borderId="115" xfId="2" applyBorder="1" applyAlignment="1" applyProtection="1">
      <alignment horizontal="center" vertical="center" wrapText="1"/>
      <protection locked="0"/>
    </xf>
    <xf numFmtId="0" fontId="4" fillId="2" borderId="197" xfId="2" applyFont="1" applyBorder="1" applyAlignment="1" applyProtection="1">
      <alignment horizontal="center" vertical="center" wrapText="1"/>
      <protection locked="0"/>
    </xf>
    <xf numFmtId="0" fontId="4" fillId="2" borderId="39" xfId="2" applyFont="1" applyBorder="1" applyAlignment="1" applyProtection="1">
      <alignment horizontal="center" vertical="center" wrapText="1"/>
      <protection locked="0"/>
    </xf>
    <xf numFmtId="0" fontId="1" fillId="2" borderId="124" xfId="2" applyBorder="1" applyAlignment="1" applyProtection="1">
      <alignment horizontal="center" vertical="center" textRotation="90" wrapText="1"/>
      <protection locked="0"/>
    </xf>
    <xf numFmtId="0" fontId="1" fillId="2" borderId="115" xfId="2" applyBorder="1" applyAlignment="1" applyProtection="1">
      <alignment horizontal="center" vertical="center" textRotation="90" wrapText="1"/>
      <protection locked="0"/>
    </xf>
    <xf numFmtId="164" fontId="1" fillId="2" borderId="123" xfId="2" applyNumberFormat="1" applyBorder="1" applyAlignment="1" applyProtection="1">
      <alignment horizontal="center" vertical="center"/>
      <protection locked="0"/>
    </xf>
    <xf numFmtId="164" fontId="1" fillId="2" borderId="13" xfId="2" applyNumberFormat="1" applyBorder="1" applyAlignment="1" applyProtection="1">
      <alignment horizontal="center" vertical="center"/>
      <protection locked="0"/>
    </xf>
    <xf numFmtId="164" fontId="1" fillId="2" borderId="1" xfId="2" applyNumberFormat="1" applyBorder="1" applyAlignment="1" applyProtection="1">
      <alignment horizontal="center" vertical="center"/>
      <protection locked="0"/>
    </xf>
    <xf numFmtId="164" fontId="1" fillId="2" borderId="100" xfId="2" applyNumberFormat="1" applyBorder="1" applyAlignment="1" applyProtection="1">
      <alignment horizontal="center" vertical="center"/>
      <protection locked="0"/>
    </xf>
    <xf numFmtId="164" fontId="1" fillId="2" borderId="114" xfId="2" applyNumberFormat="1" applyBorder="1" applyAlignment="1" applyProtection="1">
      <alignment horizontal="center" vertical="center"/>
      <protection locked="0"/>
    </xf>
    <xf numFmtId="0" fontId="12" fillId="0" borderId="234" xfId="0" applyFont="1" applyBorder="1" applyAlignment="1">
      <alignment horizontal="center" vertical="center"/>
    </xf>
    <xf numFmtId="0" fontId="1" fillId="2" borderId="11" xfId="2" applyBorder="1" applyAlignment="1" applyProtection="1">
      <alignment horizontal="center" vertical="center" textRotation="90"/>
      <protection locked="0"/>
    </xf>
    <xf numFmtId="0" fontId="1" fillId="2" borderId="7" xfId="2" applyBorder="1" applyAlignment="1" applyProtection="1">
      <alignment horizontal="center" vertical="center" wrapText="1"/>
      <protection locked="0"/>
    </xf>
    <xf numFmtId="0" fontId="10" fillId="0" borderId="0" xfId="0" applyFont="1" applyAlignment="1">
      <alignment horizontal="left" vertical="top"/>
    </xf>
    <xf numFmtId="0" fontId="3" fillId="0" borderId="24" xfId="0" applyFont="1" applyBorder="1" applyAlignment="1">
      <alignment horizontal="center" vertical="center"/>
    </xf>
    <xf numFmtId="0" fontId="14" fillId="2" borderId="6" xfId="2" applyFont="1" applyBorder="1" applyAlignment="1" applyProtection="1">
      <alignment horizontal="center" vertical="center"/>
      <protection locked="0"/>
    </xf>
    <xf numFmtId="0" fontId="14" fillId="2" borderId="21" xfId="2" applyFont="1" applyBorder="1" applyAlignment="1" applyProtection="1">
      <alignment horizontal="center" vertical="center"/>
      <protection locked="0"/>
    </xf>
    <xf numFmtId="0" fontId="14" fillId="2" borderId="22" xfId="2" applyFont="1" applyBorder="1" applyAlignment="1" applyProtection="1">
      <alignment horizontal="center" vertical="center"/>
      <protection locked="0"/>
    </xf>
    <xf numFmtId="0" fontId="14" fillId="2" borderId="61" xfId="2" applyFont="1" applyBorder="1" applyAlignment="1" applyProtection="1">
      <alignment horizontal="center" vertical="center"/>
      <protection locked="0"/>
    </xf>
    <xf numFmtId="0" fontId="14" fillId="2" borderId="63" xfId="2" applyFont="1" applyBorder="1" applyAlignment="1" applyProtection="1">
      <alignment horizontal="center" vertical="center"/>
      <protection locked="0"/>
    </xf>
    <xf numFmtId="0" fontId="14" fillId="2" borderId="62" xfId="2" applyFont="1" applyBorder="1" applyAlignment="1" applyProtection="1">
      <alignment horizontal="center" vertical="center"/>
      <protection locked="0"/>
    </xf>
    <xf numFmtId="0" fontId="7"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12" fillId="0" borderId="231" xfId="0" applyFont="1" applyBorder="1" applyAlignment="1">
      <alignment horizontal="center" vertical="center"/>
    </xf>
    <xf numFmtId="0" fontId="0" fillId="0" borderId="0" xfId="0" applyBorder="1" applyAlignment="1">
      <alignment horizontal="center" vertical="center" wrapText="1"/>
    </xf>
    <xf numFmtId="44" fontId="7" fillId="3" borderId="30" xfId="1" applyFont="1" applyFill="1" applyBorder="1" applyAlignment="1" applyProtection="1">
      <alignment horizontal="center" vertical="center"/>
      <protection locked="0"/>
    </xf>
    <xf numFmtId="0" fontId="2" fillId="0" borderId="89" xfId="0" applyFont="1" applyBorder="1" applyAlignment="1">
      <alignment horizontal="center"/>
    </xf>
    <xf numFmtId="0" fontId="2" fillId="0" borderId="43" xfId="0" applyFont="1" applyBorder="1" applyAlignment="1">
      <alignment horizontal="left" vertical="center"/>
    </xf>
    <xf numFmtId="0" fontId="2" fillId="0" borderId="0" xfId="0" applyFont="1" applyBorder="1" applyAlignment="1">
      <alignment horizontal="left" vertical="center"/>
    </xf>
    <xf numFmtId="0" fontId="0" fillId="0" borderId="2" xfId="0" applyBorder="1" applyAlignment="1">
      <alignment horizontal="left" wrapText="1"/>
    </xf>
    <xf numFmtId="0" fontId="0" fillId="0" borderId="2" xfId="0" applyBorder="1" applyAlignment="1">
      <alignment horizontal="left"/>
    </xf>
    <xf numFmtId="167" fontId="15" fillId="2" borderId="2" xfId="2" applyNumberFormat="1" applyFont="1" applyBorder="1" applyAlignment="1" applyProtection="1">
      <alignment horizontal="center" vertical="center" wrapText="1"/>
      <protection locked="0"/>
    </xf>
    <xf numFmtId="167" fontId="7" fillId="3" borderId="2" xfId="3" applyNumberFormat="1" applyFont="1" applyBorder="1" applyAlignment="1" applyProtection="1">
      <alignment horizontal="center" vertical="center"/>
      <protection locked="0"/>
    </xf>
    <xf numFmtId="0" fontId="0" fillId="0" borderId="0" xfId="0" applyBorder="1" applyAlignment="1">
      <alignment horizontal="center"/>
    </xf>
    <xf numFmtId="0" fontId="1" fillId="2" borderId="11" xfId="2" applyBorder="1" applyAlignment="1" applyProtection="1">
      <alignment horizontal="center" vertical="center"/>
      <protection locked="0"/>
    </xf>
    <xf numFmtId="164" fontId="1" fillId="2" borderId="14" xfId="2" applyNumberFormat="1" applyBorder="1" applyAlignment="1" applyProtection="1">
      <alignment horizontal="center" vertical="center"/>
      <protection locked="0"/>
    </xf>
    <xf numFmtId="0" fontId="2" fillId="0" borderId="0" xfId="0" applyFont="1" applyBorder="1" applyAlignment="1">
      <alignment horizontal="right" vertical="center"/>
    </xf>
    <xf numFmtId="0" fontId="2" fillId="0" borderId="89" xfId="0" applyFont="1" applyBorder="1" applyAlignment="1">
      <alignment horizontal="right" vertical="center"/>
    </xf>
    <xf numFmtId="0" fontId="0" fillId="0" borderId="0" xfId="0" applyFont="1" applyBorder="1" applyAlignment="1">
      <alignment horizontal="center" vertical="center" wrapText="1"/>
    </xf>
    <xf numFmtId="0" fontId="0" fillId="2" borderId="51" xfId="2" applyFont="1" applyBorder="1" applyAlignment="1" applyProtection="1">
      <alignment horizontal="center" vertical="center" wrapText="1"/>
      <protection locked="0"/>
    </xf>
    <xf numFmtId="0" fontId="1" fillId="2" borderId="51" xfId="2" applyBorder="1" applyAlignment="1" applyProtection="1">
      <alignment horizontal="center" vertical="center" wrapText="1"/>
      <protection locked="0"/>
    </xf>
    <xf numFmtId="0" fontId="7" fillId="3" borderId="51" xfId="3" applyFont="1" applyBorder="1" applyAlignment="1" applyProtection="1">
      <alignment horizontal="center" vertical="center" wrapText="1"/>
      <protection locked="0"/>
    </xf>
    <xf numFmtId="0" fontId="1" fillId="2" borderId="133" xfId="2" applyFont="1" applyBorder="1" applyAlignment="1" applyProtection="1">
      <alignment horizontal="center" vertical="center" wrapText="1"/>
      <protection locked="0"/>
    </xf>
    <xf numFmtId="0" fontId="1" fillId="2" borderId="134" xfId="2" applyFont="1" applyBorder="1" applyAlignment="1" applyProtection="1">
      <alignment horizontal="center" vertical="center" wrapText="1"/>
      <protection locked="0"/>
    </xf>
    <xf numFmtId="0" fontId="1" fillId="2" borderId="135" xfId="2" applyFont="1" applyBorder="1" applyAlignment="1" applyProtection="1">
      <alignment horizontal="center" vertical="center" wrapText="1"/>
      <protection locked="0"/>
    </xf>
    <xf numFmtId="164" fontId="4" fillId="2" borderId="142" xfId="2" applyNumberFormat="1" applyFont="1" applyBorder="1" applyAlignment="1" applyProtection="1">
      <alignment horizontal="center" vertical="center" wrapText="1"/>
      <protection locked="0"/>
    </xf>
    <xf numFmtId="164" fontId="4" fillId="2" borderId="84" xfId="2" applyNumberFormat="1" applyFont="1" applyBorder="1" applyAlignment="1" applyProtection="1">
      <alignment horizontal="center" vertical="center" wrapText="1"/>
      <protection locked="0"/>
    </xf>
    <xf numFmtId="164" fontId="4" fillId="2" borderId="214" xfId="2" applyNumberFormat="1" applyFont="1" applyBorder="1" applyAlignment="1" applyProtection="1">
      <alignment horizontal="center" vertical="center" wrapText="1"/>
      <protection locked="0"/>
    </xf>
    <xf numFmtId="164" fontId="4" fillId="2" borderId="215" xfId="2" applyNumberFormat="1" applyFont="1" applyBorder="1" applyAlignment="1" applyProtection="1">
      <alignment horizontal="center" vertical="center" wrapText="1"/>
      <protection locked="0"/>
    </xf>
    <xf numFmtId="164" fontId="4" fillId="2" borderId="218" xfId="2" applyNumberFormat="1" applyFont="1" applyBorder="1" applyAlignment="1" applyProtection="1">
      <alignment horizontal="center" vertical="center" wrapText="1"/>
      <protection locked="0"/>
    </xf>
    <xf numFmtId="44" fontId="8" fillId="0" borderId="0" xfId="0" applyNumberFormat="1" applyFont="1" applyAlignment="1">
      <alignment horizontal="center" vertical="center"/>
    </xf>
    <xf numFmtId="44" fontId="0" fillId="0" borderId="0" xfId="0" applyNumberFormat="1" applyBorder="1" applyAlignment="1">
      <alignment horizontal="center"/>
    </xf>
    <xf numFmtId="0" fontId="0" fillId="0" borderId="0" xfId="0" applyAlignment="1">
      <alignment horizontal="center"/>
    </xf>
    <xf numFmtId="44" fontId="14" fillId="0" borderId="239" xfId="0" applyNumberFormat="1" applyFont="1" applyBorder="1" applyAlignment="1">
      <alignment horizontal="center" vertical="center" textRotation="90"/>
    </xf>
    <xf numFmtId="44" fontId="14" fillId="0" borderId="237" xfId="0" applyNumberFormat="1" applyFont="1" applyBorder="1" applyAlignment="1">
      <alignment horizontal="center" vertical="center" textRotation="90"/>
    </xf>
    <xf numFmtId="0" fontId="1" fillId="2" borderId="6" xfId="2" applyFont="1" applyBorder="1" applyAlignment="1" applyProtection="1">
      <alignment horizontal="center" vertical="center" wrapText="1"/>
      <protection locked="0"/>
    </xf>
    <xf numFmtId="0" fontId="1" fillId="2" borderId="21" xfId="2" applyFont="1" applyBorder="1" applyAlignment="1" applyProtection="1">
      <alignment horizontal="center" vertical="center" wrapText="1"/>
      <protection locked="0"/>
    </xf>
    <xf numFmtId="0" fontId="1" fillId="2" borderId="82" xfId="2" applyFont="1" applyBorder="1" applyAlignment="1" applyProtection="1">
      <alignment horizontal="center" vertical="center" wrapText="1"/>
      <protection locked="0"/>
    </xf>
    <xf numFmtId="164" fontId="4" fillId="2" borderId="81" xfId="2" applyNumberFormat="1" applyFont="1" applyBorder="1" applyAlignment="1" applyProtection="1">
      <alignment horizontal="center"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68" xfId="0" applyBorder="1" applyAlignment="1">
      <alignment horizontal="center" vertical="center" wrapText="1"/>
    </xf>
    <xf numFmtId="0" fontId="0" fillId="0" borderId="72" xfId="0" applyBorder="1" applyAlignment="1">
      <alignment horizontal="center" vertical="center" wrapText="1"/>
    </xf>
    <xf numFmtId="0" fontId="0" fillId="0" borderId="36" xfId="0" applyBorder="1" applyAlignment="1">
      <alignment horizontal="center" vertical="center" wrapText="1"/>
    </xf>
    <xf numFmtId="0" fontId="0" fillId="0" borderId="64" xfId="0" applyBorder="1" applyAlignment="1">
      <alignment horizontal="center" vertical="center" wrapText="1"/>
    </xf>
    <xf numFmtId="0" fontId="0" fillId="0" borderId="23" xfId="0" applyBorder="1" applyAlignment="1">
      <alignment horizontal="center" vertical="center" wrapText="1"/>
    </xf>
    <xf numFmtId="0" fontId="0" fillId="0" borderId="214" xfId="0" applyBorder="1" applyAlignment="1">
      <alignment horizontal="center" vertical="center" wrapText="1"/>
    </xf>
    <xf numFmtId="0" fontId="0" fillId="0" borderId="215" xfId="0" applyBorder="1" applyAlignment="1">
      <alignment horizontal="center" vertical="center" wrapText="1"/>
    </xf>
    <xf numFmtId="0" fontId="0" fillId="0" borderId="216" xfId="0" applyBorder="1" applyAlignment="1">
      <alignment horizontal="center" vertical="center" wrapText="1"/>
    </xf>
    <xf numFmtId="0" fontId="8" fillId="0" borderId="222" xfId="0" applyFont="1" applyBorder="1" applyAlignment="1">
      <alignment horizontal="center" vertical="center"/>
    </xf>
    <xf numFmtId="0" fontId="1" fillId="2" borderId="73" xfId="2" applyFont="1" applyBorder="1" applyAlignment="1" applyProtection="1">
      <alignment horizontal="center" vertical="center" wrapText="1"/>
      <protection locked="0"/>
    </xf>
    <xf numFmtId="0" fontId="1" fillId="2" borderId="74" xfId="2" applyFont="1" applyBorder="1" applyAlignment="1" applyProtection="1">
      <alignment horizontal="center" vertical="center" wrapText="1"/>
      <protection locked="0"/>
    </xf>
    <xf numFmtId="0" fontId="1" fillId="2" borderId="75" xfId="2" applyFont="1" applyBorder="1" applyAlignment="1" applyProtection="1">
      <alignment horizontal="center" vertical="center" wrapText="1"/>
      <protection locked="0"/>
    </xf>
    <xf numFmtId="0" fontId="1" fillId="2" borderId="128" xfId="2" applyFont="1" applyBorder="1" applyAlignment="1" applyProtection="1">
      <alignment horizontal="center" vertical="center" wrapText="1"/>
      <protection locked="0"/>
    </xf>
    <xf numFmtId="0" fontId="1" fillId="2" borderId="129" xfId="2" applyFont="1" applyBorder="1" applyAlignment="1" applyProtection="1">
      <alignment horizontal="center" vertical="center" wrapText="1"/>
      <protection locked="0"/>
    </xf>
    <xf numFmtId="0" fontId="1" fillId="2" borderId="130" xfId="2" applyFont="1" applyBorder="1" applyAlignment="1" applyProtection="1">
      <alignment horizontal="center" vertical="center" wrapText="1"/>
      <protection locked="0"/>
    </xf>
    <xf numFmtId="3" fontId="0" fillId="0" borderId="35" xfId="0" applyNumberFormat="1" applyFont="1" applyBorder="1" applyAlignment="1">
      <alignment horizontal="right"/>
    </xf>
    <xf numFmtId="3" fontId="0" fillId="0" borderId="0" xfId="0" applyNumberFormat="1" applyFont="1" applyBorder="1" applyAlignment="1">
      <alignment horizontal="right"/>
    </xf>
    <xf numFmtId="0" fontId="0" fillId="0" borderId="67" xfId="0" applyBorder="1" applyAlignment="1">
      <alignment horizontal="center" vertical="center" wrapText="1"/>
    </xf>
    <xf numFmtId="0" fontId="0" fillId="0" borderId="70" xfId="0" applyBorder="1" applyAlignment="1">
      <alignment horizontal="center" vertical="center" wrapText="1"/>
    </xf>
    <xf numFmtId="0" fontId="18" fillId="0" borderId="0" xfId="0" applyFont="1" applyBorder="1" applyAlignment="1">
      <alignment horizontal="center"/>
    </xf>
    <xf numFmtId="0" fontId="8" fillId="0" borderId="5" xfId="0" applyFont="1" applyBorder="1" applyAlignment="1">
      <alignment horizontal="center" vertical="center"/>
    </xf>
    <xf numFmtId="0" fontId="2" fillId="0" borderId="237" xfId="0" applyFont="1" applyBorder="1" applyAlignment="1">
      <alignment horizontal="center" vertical="center" textRotation="90" wrapText="1"/>
    </xf>
    <xf numFmtId="0" fontId="2" fillId="0" borderId="238" xfId="0" applyFont="1" applyBorder="1" applyAlignment="1">
      <alignment horizontal="center" vertical="center" textRotation="90" wrapText="1"/>
    </xf>
    <xf numFmtId="0" fontId="7" fillId="0" borderId="6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5" xfId="0" applyFont="1" applyBorder="1" applyAlignment="1">
      <alignment horizontal="center" vertical="center" wrapText="1"/>
    </xf>
    <xf numFmtId="164" fontId="4" fillId="2" borderId="217" xfId="2" applyNumberFormat="1" applyFont="1" applyBorder="1" applyAlignment="1" applyProtection="1">
      <alignment horizontal="center" vertical="center" wrapText="1"/>
      <protection locked="0"/>
    </xf>
    <xf numFmtId="0" fontId="2" fillId="0" borderId="89" xfId="0" applyFont="1" applyBorder="1" applyAlignment="1">
      <alignment horizontal="center" vertical="center"/>
    </xf>
    <xf numFmtId="0" fontId="0" fillId="0" borderId="213" xfId="0" applyBorder="1" applyAlignment="1">
      <alignment horizontal="center" vertical="center" wrapText="1"/>
    </xf>
    <xf numFmtId="0" fontId="0" fillId="0" borderId="170" xfId="0" applyBorder="1" applyAlignment="1">
      <alignment horizontal="center" vertical="center" wrapText="1"/>
    </xf>
    <xf numFmtId="0" fontId="0" fillId="0" borderId="209" xfId="0" applyBorder="1" applyAlignment="1">
      <alignment horizontal="center" vertical="center" wrapText="1"/>
    </xf>
    <xf numFmtId="0" fontId="0" fillId="0" borderId="131" xfId="0" applyBorder="1" applyAlignment="1">
      <alignment horizontal="center" vertical="center" wrapText="1"/>
    </xf>
    <xf numFmtId="1" fontId="0" fillId="0" borderId="106" xfId="0" applyNumberFormat="1" applyBorder="1" applyAlignment="1">
      <alignment horizontal="center" vertical="center"/>
    </xf>
    <xf numFmtId="1" fontId="0" fillId="0" borderId="5" xfId="0" applyNumberFormat="1" applyBorder="1" applyAlignment="1">
      <alignment horizontal="center" vertical="center"/>
    </xf>
    <xf numFmtId="1" fontId="0" fillId="0" borderId="143" xfId="0" applyNumberFormat="1" applyBorder="1" applyAlignment="1">
      <alignment horizontal="center" vertical="center"/>
    </xf>
    <xf numFmtId="1" fontId="0" fillId="0" borderId="38" xfId="0" applyNumberFormat="1" applyBorder="1" applyAlignment="1">
      <alignment horizontal="center" vertical="center"/>
    </xf>
    <xf numFmtId="1" fontId="0" fillId="0" borderId="20" xfId="0" applyNumberFormat="1" applyBorder="1" applyAlignment="1">
      <alignment horizontal="center" vertical="center"/>
    </xf>
    <xf numFmtId="1" fontId="0" fillId="0" borderId="36" xfId="0" applyNumberFormat="1" applyBorder="1" applyAlignment="1">
      <alignment horizontal="center" vertical="center"/>
    </xf>
    <xf numFmtId="165" fontId="0" fillId="0" borderId="71" xfId="0" applyNumberFormat="1" applyBorder="1" applyAlignment="1">
      <alignment horizontal="center" vertical="center"/>
    </xf>
    <xf numFmtId="165" fontId="0" fillId="0" borderId="91" xfId="0" applyNumberFormat="1" applyBorder="1" applyAlignment="1">
      <alignment horizontal="center" vertical="center"/>
    </xf>
    <xf numFmtId="165" fontId="0" fillId="0" borderId="37" xfId="0" applyNumberFormat="1" applyBorder="1" applyAlignment="1">
      <alignment horizontal="center" vertical="center"/>
    </xf>
    <xf numFmtId="0" fontId="7" fillId="3" borderId="64" xfId="3" applyFont="1" applyBorder="1" applyAlignment="1" applyProtection="1">
      <alignment horizontal="center" vertical="center" wrapText="1"/>
      <protection locked="0"/>
    </xf>
    <xf numFmtId="0" fontId="7" fillId="3" borderId="23" xfId="3" applyFont="1" applyBorder="1" applyAlignment="1" applyProtection="1">
      <alignment horizontal="center" vertical="center" wrapText="1"/>
      <protection locked="0"/>
    </xf>
    <xf numFmtId="0" fontId="4" fillId="0" borderId="214" xfId="0" applyFont="1" applyBorder="1" applyAlignment="1">
      <alignment horizontal="center" vertical="center" wrapText="1"/>
    </xf>
    <xf numFmtId="0" fontId="4" fillId="0" borderId="215" xfId="0" applyFont="1" applyBorder="1" applyAlignment="1">
      <alignment horizontal="center" vertical="center" wrapText="1"/>
    </xf>
    <xf numFmtId="0" fontId="7" fillId="3" borderId="131" xfId="3" applyFont="1" applyBorder="1" applyAlignment="1" applyProtection="1">
      <alignment horizontal="center" vertical="center" wrapText="1"/>
      <protection locked="0"/>
    </xf>
    <xf numFmtId="0" fontId="4" fillId="0" borderId="217" xfId="0" applyFont="1" applyBorder="1" applyAlignment="1">
      <alignment horizontal="center" vertical="center" wrapText="1"/>
    </xf>
    <xf numFmtId="0" fontId="4" fillId="0" borderId="219"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218" xfId="0" applyFont="1" applyBorder="1" applyAlignment="1">
      <alignment horizontal="center" vertical="center" wrapText="1"/>
    </xf>
    <xf numFmtId="3" fontId="0" fillId="0" borderId="35" xfId="0" applyNumberFormat="1" applyFont="1" applyBorder="1" applyAlignment="1">
      <alignment horizontal="right" vertical="center"/>
    </xf>
    <xf numFmtId="3" fontId="0" fillId="0" borderId="0" xfId="0" applyNumberFormat="1" applyFont="1" applyBorder="1" applyAlignment="1">
      <alignment horizontal="right" vertical="center"/>
    </xf>
    <xf numFmtId="0" fontId="8" fillId="0" borderId="0" xfId="0" applyFont="1" applyAlignment="1">
      <alignment horizontal="center" vertical="center"/>
    </xf>
    <xf numFmtId="0" fontId="0" fillId="0" borderId="51" xfId="0" applyBorder="1" applyAlignment="1">
      <alignment horizontal="center" vertical="center"/>
    </xf>
    <xf numFmtId="0" fontId="0" fillId="0" borderId="0" xfId="0" applyFont="1" applyAlignment="1">
      <alignment horizontal="left" vertical="top" wrapText="1"/>
    </xf>
    <xf numFmtId="49" fontId="0" fillId="0" borderId="63" xfId="0" applyNumberFormat="1" applyBorder="1" applyAlignment="1" applyProtection="1">
      <alignment horizontal="center" vertical="center"/>
      <protection locked="0"/>
    </xf>
    <xf numFmtId="0" fontId="1" fillId="2" borderId="53" xfId="2" applyBorder="1" applyAlignment="1" applyProtection="1">
      <alignment horizontal="center" vertical="center"/>
      <protection locked="0"/>
    </xf>
    <xf numFmtId="0" fontId="1" fillId="2" borderId="54" xfId="2" applyBorder="1" applyAlignment="1" applyProtection="1">
      <alignment horizontal="center" vertical="center"/>
      <protection locked="0"/>
    </xf>
    <xf numFmtId="0" fontId="1" fillId="2" borderId="55" xfId="2" applyBorder="1" applyAlignment="1" applyProtection="1">
      <alignment horizontal="center" vertical="center"/>
      <protection locked="0"/>
    </xf>
    <xf numFmtId="0" fontId="0" fillId="2" borderId="63" xfId="2" applyFont="1" applyBorder="1" applyAlignment="1" applyProtection="1">
      <alignment horizontal="center" vertical="center"/>
      <protection locked="0"/>
    </xf>
    <xf numFmtId="0" fontId="0" fillId="2" borderId="62" xfId="2" applyFont="1" applyBorder="1" applyAlignment="1" applyProtection="1">
      <alignment horizontal="center" vertical="center"/>
      <protection locked="0"/>
    </xf>
    <xf numFmtId="0" fontId="27" fillId="2" borderId="52" xfId="2" applyFont="1" applyBorder="1" applyAlignment="1" applyProtection="1">
      <alignment horizontal="center" vertical="center"/>
      <protection locked="0"/>
    </xf>
    <xf numFmtId="0" fontId="27" fillId="2" borderId="111" xfId="2" applyFont="1" applyBorder="1" applyAlignment="1" applyProtection="1">
      <alignment horizontal="center" vertical="center"/>
      <protection locked="0"/>
    </xf>
    <xf numFmtId="0" fontId="27" fillId="2" borderId="53" xfId="2" applyFont="1" applyBorder="1" applyAlignment="1" applyProtection="1">
      <alignment horizontal="center" vertical="center"/>
      <protection locked="0"/>
    </xf>
    <xf numFmtId="0" fontId="27" fillId="2" borderId="55" xfId="2" applyFont="1" applyBorder="1" applyAlignment="1" applyProtection="1">
      <alignment horizontal="center" vertical="center"/>
      <protection locked="0"/>
    </xf>
    <xf numFmtId="0" fontId="20" fillId="0" borderId="6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44" fontId="8" fillId="0" borderId="35" xfId="0" applyNumberFormat="1" applyFont="1" applyBorder="1" applyAlignment="1">
      <alignment horizontal="center" vertical="center"/>
    </xf>
    <xf numFmtId="0" fontId="3" fillId="0" borderId="35" xfId="0" applyFont="1" applyBorder="1" applyAlignment="1">
      <alignment horizontal="center" vertical="center"/>
    </xf>
    <xf numFmtId="0" fontId="2" fillId="0" borderId="0" xfId="0" applyFont="1" applyAlignment="1">
      <alignment horizontal="left" vertical="top" wrapText="1"/>
    </xf>
    <xf numFmtId="44" fontId="0" fillId="0" borderId="241" xfId="0" applyNumberFormat="1" applyBorder="1" applyAlignment="1">
      <alignment horizontal="center" vertical="center" textRotation="90"/>
    </xf>
    <xf numFmtId="0" fontId="0" fillId="0" borderId="241" xfId="0" applyBorder="1" applyAlignment="1">
      <alignment horizontal="center" vertical="center" textRotation="90"/>
    </xf>
    <xf numFmtId="0" fontId="0" fillId="0" borderId="239" xfId="0" applyBorder="1" applyAlignment="1">
      <alignment horizontal="center" vertical="center" textRotation="90"/>
    </xf>
    <xf numFmtId="0" fontId="0" fillId="2" borderId="147" xfId="2" applyFont="1" applyBorder="1" applyAlignment="1" applyProtection="1">
      <alignment horizontal="center" vertical="center" wrapText="1"/>
      <protection locked="0"/>
    </xf>
    <xf numFmtId="0" fontId="1" fillId="2" borderId="148" xfId="2" applyBorder="1" applyAlignment="1" applyProtection="1">
      <alignment horizontal="center" vertical="center" wrapText="1"/>
      <protection locked="0"/>
    </xf>
    <xf numFmtId="44" fontId="0" fillId="0" borderId="240" xfId="0" applyNumberFormat="1" applyBorder="1" applyAlignment="1">
      <alignment horizontal="center" vertical="center" textRotation="90"/>
    </xf>
    <xf numFmtId="0" fontId="1" fillId="2" borderId="149" xfId="2" applyBorder="1" applyAlignment="1" applyProtection="1">
      <alignment horizontal="center" vertical="center" wrapText="1"/>
      <protection locked="0"/>
    </xf>
    <xf numFmtId="3" fontId="0" fillId="0" borderId="35" xfId="0" applyNumberFormat="1" applyFont="1" applyBorder="1" applyAlignment="1">
      <alignment horizontal="center" vertical="center"/>
    </xf>
    <xf numFmtId="0" fontId="0" fillId="0" borderId="248" xfId="0" applyBorder="1" applyAlignment="1">
      <alignment horizontal="center" vertical="center" textRotation="90"/>
    </xf>
    <xf numFmtId="0" fontId="0" fillId="0" borderId="88" xfId="0" applyBorder="1" applyAlignment="1">
      <alignment horizontal="center" vertical="center"/>
    </xf>
    <xf numFmtId="0" fontId="12" fillId="0" borderId="246" xfId="0" applyFont="1" applyBorder="1" applyAlignment="1">
      <alignment horizontal="center" vertical="center"/>
    </xf>
    <xf numFmtId="0" fontId="12" fillId="0" borderId="243" xfId="0" applyFont="1" applyBorder="1" applyAlignment="1">
      <alignment horizontal="center" vertical="center"/>
    </xf>
    <xf numFmtId="0" fontId="12" fillId="0" borderId="244" xfId="0" applyFont="1" applyBorder="1" applyAlignment="1">
      <alignment horizontal="center" vertical="center"/>
    </xf>
    <xf numFmtId="0" fontId="12" fillId="0" borderId="247" xfId="0" applyFont="1" applyBorder="1" applyAlignment="1">
      <alignment horizontal="center" vertical="center"/>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0" fillId="0" borderId="49" xfId="0" applyBorder="1" applyAlignment="1">
      <alignment horizontal="center" vertical="center"/>
    </xf>
    <xf numFmtId="0" fontId="12" fillId="0" borderId="245" xfId="0" applyFont="1" applyBorder="1" applyAlignment="1">
      <alignment horizontal="center" vertical="center"/>
    </xf>
    <xf numFmtId="0" fontId="4" fillId="0" borderId="107" xfId="0" applyFont="1" applyBorder="1" applyAlignment="1">
      <alignment horizontal="center" vertical="center"/>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46" xfId="0" applyFont="1" applyBorder="1" applyAlignment="1">
      <alignment horizontal="center" vertical="center" wrapText="1"/>
    </xf>
    <xf numFmtId="0" fontId="12" fillId="0" borderId="242" xfId="0" applyFont="1" applyBorder="1" applyAlignment="1">
      <alignment horizontal="center" vertical="center"/>
    </xf>
    <xf numFmtId="0" fontId="4" fillId="0" borderId="131" xfId="0" applyFont="1" applyBorder="1" applyAlignment="1">
      <alignment horizontal="center" vertical="center"/>
    </xf>
    <xf numFmtId="0" fontId="4" fillId="0" borderId="144"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06" xfId="0" applyBorder="1" applyAlignment="1">
      <alignment horizontal="center" vertical="center"/>
    </xf>
    <xf numFmtId="0" fontId="0" fillId="0" borderId="143"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43" xfId="0" applyBorder="1" applyAlignment="1" applyProtection="1">
      <alignment horizontal="center"/>
    </xf>
    <xf numFmtId="0" fontId="0" fillId="0" borderId="54" xfId="0" applyBorder="1" applyAlignment="1" applyProtection="1">
      <alignment vertical="center"/>
    </xf>
    <xf numFmtId="0" fontId="0" fillId="0" borderId="63" xfId="0" applyBorder="1" applyAlignment="1" applyProtection="1">
      <alignment vertical="center" wrapText="1"/>
    </xf>
    <xf numFmtId="0" fontId="0" fillId="0" borderId="172" xfId="0" applyBorder="1" applyAlignment="1" applyProtection="1">
      <alignment horizontal="center"/>
    </xf>
    <xf numFmtId="0" fontId="0" fillId="0" borderId="169" xfId="0" applyBorder="1" applyAlignment="1" applyProtection="1">
      <alignment horizontal="center"/>
    </xf>
    <xf numFmtId="0" fontId="2" fillId="0" borderId="35"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5" xfId="0" applyBorder="1" applyAlignment="1">
      <alignment horizontal="center" vertical="center"/>
    </xf>
    <xf numFmtId="0" fontId="11" fillId="0" borderId="0" xfId="0" applyFont="1" applyAlignment="1">
      <alignment horizontal="center" vertical="center"/>
    </xf>
    <xf numFmtId="0" fontId="0" fillId="0" borderId="110"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69" xfId="0" applyBorder="1" applyAlignment="1" applyProtection="1">
      <alignment horizontal="left" vertical="center" wrapText="1"/>
    </xf>
    <xf numFmtId="0" fontId="0" fillId="0" borderId="63" xfId="0" applyBorder="1" applyAlignment="1" applyProtection="1">
      <alignment vertical="center"/>
    </xf>
    <xf numFmtId="0" fontId="0" fillId="0" borderId="266" xfId="0" applyBorder="1" applyAlignment="1" applyProtection="1">
      <alignment vertical="center"/>
    </xf>
    <xf numFmtId="0" fontId="0" fillId="0" borderId="171" xfId="0" applyBorder="1" applyAlignment="1" applyProtection="1">
      <alignment horizontal="left" vertical="center" wrapText="1"/>
    </xf>
    <xf numFmtId="0" fontId="0" fillId="0" borderId="265" xfId="0" applyBorder="1" applyAlignment="1" applyProtection="1">
      <alignment vertical="center" wrapText="1"/>
    </xf>
    <xf numFmtId="0" fontId="0" fillId="0" borderId="266" xfId="0" applyBorder="1" applyAlignment="1" applyProtection="1">
      <alignment vertical="center" wrapText="1"/>
    </xf>
    <xf numFmtId="0" fontId="0" fillId="0" borderId="171" xfId="0" applyBorder="1" applyAlignment="1" applyProtection="1">
      <alignment vertical="center" wrapText="1"/>
    </xf>
    <xf numFmtId="0" fontId="2" fillId="0" borderId="0" xfId="0" applyFont="1" applyBorder="1" applyAlignment="1" applyProtection="1">
      <alignment horizontal="center" vertical="center" textRotation="90"/>
    </xf>
    <xf numFmtId="0" fontId="2" fillId="0" borderId="43" xfId="0" applyFont="1" applyBorder="1" applyAlignment="1" applyProtection="1">
      <alignment horizontal="center" vertical="center" textRotation="90"/>
    </xf>
    <xf numFmtId="0" fontId="2" fillId="0" borderId="44" xfId="0" applyFont="1" applyBorder="1" applyAlignment="1" applyProtection="1">
      <alignment horizontal="center" vertical="center" textRotation="90"/>
    </xf>
    <xf numFmtId="0" fontId="0" fillId="0" borderId="0" xfId="0" applyAlignment="1" applyProtection="1">
      <alignment horizontal="center" vertical="center"/>
    </xf>
    <xf numFmtId="0" fontId="4" fillId="0" borderId="44"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0" fillId="0" borderId="0" xfId="0" applyBorder="1" applyAlignment="1" applyProtection="1">
      <alignment horizontal="center" vertical="center"/>
    </xf>
    <xf numFmtId="0" fontId="4" fillId="0" borderId="143" xfId="0" applyFont="1" applyBorder="1" applyAlignment="1" applyProtection="1">
      <alignment horizontal="center" vertical="center" wrapText="1"/>
      <protection locked="0"/>
    </xf>
    <xf numFmtId="0" fontId="4" fillId="0" borderId="106" xfId="0" applyFont="1" applyBorder="1" applyAlignment="1" applyProtection="1">
      <alignment horizontal="center" vertical="center" wrapText="1"/>
      <protection locked="0"/>
    </xf>
    <xf numFmtId="0" fontId="4" fillId="0" borderId="131"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0" fillId="0" borderId="0" xfId="0" applyFont="1" applyAlignment="1" applyProtection="1">
      <alignment horizontal="center"/>
    </xf>
    <xf numFmtId="0" fontId="0" fillId="0" borderId="262" xfId="0" applyBorder="1" applyAlignment="1" applyProtection="1">
      <alignment horizontal="center" vertical="center"/>
      <protection locked="0"/>
    </xf>
    <xf numFmtId="0" fontId="0" fillId="0" borderId="263" xfId="0" applyBorder="1" applyAlignment="1" applyProtection="1">
      <alignment horizontal="center"/>
      <protection locked="0"/>
    </xf>
    <xf numFmtId="0" fontId="0" fillId="0" borderId="38" xfId="0" applyBorder="1" applyAlignment="1" applyProtection="1">
      <alignment horizontal="center" vertical="center"/>
      <protection locked="0"/>
    </xf>
    <xf numFmtId="0" fontId="1" fillId="2" borderId="5" xfId="2" applyBorder="1" applyAlignment="1" applyProtection="1">
      <alignment horizontal="center" vertical="center" wrapText="1"/>
      <protection locked="0"/>
    </xf>
    <xf numFmtId="0" fontId="1" fillId="2" borderId="0" xfId="2" applyBorder="1" applyAlignment="1" applyProtection="1">
      <alignment horizontal="center" vertical="center" wrapText="1"/>
      <protection locked="0"/>
    </xf>
    <xf numFmtId="0" fontId="1" fillId="2" borderId="93" xfId="2" applyBorder="1" applyAlignment="1" applyProtection="1">
      <alignment horizontal="center" vertical="center" wrapText="1"/>
      <protection locked="0"/>
    </xf>
    <xf numFmtId="0" fontId="1" fillId="2" borderId="94" xfId="2" applyBorder="1" applyAlignment="1" applyProtection="1">
      <alignment horizontal="center" vertical="center" wrapText="1"/>
      <protection locked="0"/>
    </xf>
    <xf numFmtId="0" fontId="1" fillId="2" borderId="133" xfId="2" applyBorder="1" applyAlignment="1" applyProtection="1">
      <alignment horizontal="center" vertical="center"/>
      <protection locked="0"/>
    </xf>
    <xf numFmtId="0" fontId="1" fillId="2" borderId="134" xfId="2" applyBorder="1" applyAlignment="1" applyProtection="1">
      <alignment horizontal="center" vertical="center"/>
      <protection locked="0"/>
    </xf>
    <xf numFmtId="0" fontId="1" fillId="2" borderId="40" xfId="2" applyBorder="1" applyAlignment="1" applyProtection="1">
      <alignment horizontal="center" vertical="center" wrapText="1"/>
      <protection locked="0"/>
    </xf>
    <xf numFmtId="0" fontId="1" fillId="2" borderId="121" xfId="2" applyBorder="1" applyAlignment="1" applyProtection="1">
      <alignment horizontal="center" vertical="center" wrapText="1"/>
      <protection locked="0"/>
    </xf>
    <xf numFmtId="0" fontId="1" fillId="2" borderId="24" xfId="2" applyBorder="1" applyAlignment="1" applyProtection="1">
      <alignment horizontal="center" vertical="center" wrapText="1"/>
      <protection locked="0"/>
    </xf>
    <xf numFmtId="0" fontId="1" fillId="2" borderId="145" xfId="2" applyBorder="1" applyAlignment="1" applyProtection="1">
      <alignment horizontal="center" vertical="center" wrapText="1"/>
      <protection locked="0"/>
    </xf>
    <xf numFmtId="0" fontId="1" fillId="2" borderId="6" xfId="2" applyBorder="1" applyAlignment="1" applyProtection="1">
      <alignment horizontal="center" vertical="center"/>
      <protection locked="0"/>
    </xf>
    <xf numFmtId="0" fontId="1" fillId="2" borderId="21" xfId="2" applyBorder="1" applyAlignment="1" applyProtection="1">
      <alignment horizontal="center" vertical="center"/>
      <protection locked="0"/>
    </xf>
    <xf numFmtId="164" fontId="1" fillId="2" borderId="40" xfId="2" applyNumberFormat="1" applyBorder="1" applyAlignment="1" applyProtection="1">
      <alignment horizontal="center" vertical="center" wrapText="1"/>
      <protection locked="0"/>
    </xf>
    <xf numFmtId="164" fontId="1" fillId="2" borderId="0" xfId="2" applyNumberFormat="1" applyBorder="1" applyAlignment="1" applyProtection="1">
      <alignment horizontal="center" vertical="center" wrapText="1"/>
      <protection locked="0"/>
    </xf>
    <xf numFmtId="164" fontId="1" fillId="2" borderId="5" xfId="2" applyNumberFormat="1" applyBorder="1" applyAlignment="1" applyProtection="1">
      <alignment horizontal="center" vertical="center" wrapText="1"/>
      <protection locked="0"/>
    </xf>
    <xf numFmtId="0" fontId="1" fillId="2" borderId="82" xfId="2" applyBorder="1" applyAlignment="1" applyProtection="1">
      <alignment horizontal="center" vertical="center"/>
      <protection locked="0"/>
    </xf>
    <xf numFmtId="0" fontId="25" fillId="0" borderId="0" xfId="0" applyFont="1" applyBorder="1" applyAlignment="1">
      <alignment horizontal="center" vertical="center"/>
    </xf>
    <xf numFmtId="0" fontId="14" fillId="2" borderId="82" xfId="2" applyFont="1" applyBorder="1" applyAlignment="1" applyProtection="1">
      <alignment horizontal="center" vertical="center"/>
      <protection locked="0"/>
    </xf>
    <xf numFmtId="0" fontId="8" fillId="0" borderId="223" xfId="0" applyFont="1" applyBorder="1" applyAlignment="1">
      <alignment horizontal="center" vertical="center"/>
    </xf>
    <xf numFmtId="0" fontId="8" fillId="0" borderId="224" xfId="0" applyFont="1" applyBorder="1" applyAlignment="1">
      <alignment horizontal="center" vertical="center"/>
    </xf>
    <xf numFmtId="0" fontId="0" fillId="0" borderId="33" xfId="0" applyBorder="1" applyAlignment="1">
      <alignment horizontal="center" vertical="center" wrapText="1"/>
    </xf>
    <xf numFmtId="0" fontId="0" fillId="0" borderId="45" xfId="0" applyBorder="1" applyAlignment="1">
      <alignment horizontal="center" vertical="center" wrapText="1"/>
    </xf>
    <xf numFmtId="0" fontId="0" fillId="0" borderId="4"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1" fillId="2" borderId="128" xfId="2" applyBorder="1" applyAlignment="1" applyProtection="1">
      <alignment horizontal="center" vertical="center"/>
      <protection locked="0"/>
    </xf>
    <xf numFmtId="0" fontId="1" fillId="2" borderId="129" xfId="2" applyBorder="1" applyAlignment="1" applyProtection="1">
      <alignment horizontal="center" vertical="center"/>
      <protection locked="0"/>
    </xf>
    <xf numFmtId="0" fontId="1" fillId="2" borderId="73" xfId="2" applyBorder="1" applyAlignment="1" applyProtection="1">
      <alignment horizontal="center" vertical="center"/>
      <protection locked="0"/>
    </xf>
    <xf numFmtId="0" fontId="1" fillId="2" borderId="74" xfId="2" applyBorder="1" applyAlignment="1" applyProtection="1">
      <alignment horizontal="center" vertical="center"/>
      <protection locked="0"/>
    </xf>
    <xf numFmtId="0" fontId="4" fillId="2" borderId="15" xfId="2" applyFont="1" applyBorder="1" applyAlignment="1" applyProtection="1">
      <alignment horizontal="center" vertical="center" wrapText="1"/>
      <protection locked="0"/>
    </xf>
    <xf numFmtId="0" fontId="1" fillId="2" borderId="25" xfId="2" applyBorder="1" applyAlignment="1" applyProtection="1">
      <alignment horizontal="center" vertical="center" wrapText="1"/>
      <protection locked="0"/>
    </xf>
    <xf numFmtId="164" fontId="1" fillId="2" borderId="95" xfId="2" applyNumberFormat="1" applyBorder="1" applyAlignment="1" applyProtection="1">
      <alignment horizontal="center" vertical="center" wrapText="1"/>
      <protection locked="0"/>
    </xf>
    <xf numFmtId="0" fontId="1" fillId="2" borderId="85" xfId="2" applyBorder="1" applyAlignment="1" applyProtection="1">
      <alignment horizontal="center" vertical="center"/>
      <protection locked="0"/>
    </xf>
    <xf numFmtId="0" fontId="1" fillId="2" borderId="86" xfId="2" applyBorder="1" applyAlignment="1" applyProtection="1">
      <alignment horizontal="center" vertical="center"/>
      <protection locked="0"/>
    </xf>
    <xf numFmtId="164" fontId="4" fillId="2" borderId="126" xfId="2" applyNumberFormat="1" applyFont="1" applyBorder="1" applyAlignment="1" applyProtection="1">
      <alignment horizontal="center" vertical="center" wrapText="1"/>
      <protection locked="0"/>
    </xf>
    <xf numFmtId="164" fontId="4" fillId="2" borderId="40" xfId="2" applyNumberFormat="1" applyFont="1" applyBorder="1" applyAlignment="1" applyProtection="1">
      <alignment horizontal="center" vertical="center" wrapText="1"/>
      <protection locked="0"/>
    </xf>
    <xf numFmtId="164" fontId="4" fillId="2" borderId="18" xfId="2" applyNumberFormat="1" applyFont="1" applyBorder="1" applyAlignment="1" applyProtection="1">
      <alignment horizontal="center" vertical="center" wrapText="1"/>
      <protection locked="0"/>
    </xf>
    <xf numFmtId="164" fontId="4" fillId="2" borderId="0" xfId="2" applyNumberFormat="1" applyFont="1" applyBorder="1" applyAlignment="1" applyProtection="1">
      <alignment horizontal="center" vertical="center" wrapText="1"/>
      <protection locked="0"/>
    </xf>
    <xf numFmtId="164" fontId="4" fillId="2" borderId="17" xfId="2" applyNumberFormat="1" applyFont="1" applyBorder="1" applyAlignment="1" applyProtection="1">
      <alignment horizontal="center" vertical="center" wrapText="1"/>
      <protection locked="0"/>
    </xf>
    <xf numFmtId="164" fontId="4" fillId="2" borderId="5" xfId="2" applyNumberFormat="1" applyFont="1" applyBorder="1" applyAlignment="1" applyProtection="1">
      <alignment horizontal="center" vertical="center" wrapText="1"/>
      <protection locked="0"/>
    </xf>
    <xf numFmtId="0" fontId="1" fillId="2" borderId="19" xfId="2" applyBorder="1" applyAlignment="1" applyProtection="1">
      <alignment horizontal="center" vertical="center" wrapText="1"/>
      <protection locked="0"/>
    </xf>
    <xf numFmtId="0" fontId="1" fillId="2" borderId="26" xfId="2" applyBorder="1" applyAlignment="1" applyProtection="1">
      <alignment horizontal="center" vertical="center" wrapText="1"/>
      <protection locked="0"/>
    </xf>
    <xf numFmtId="164" fontId="4" fillId="2" borderId="19" xfId="2" applyNumberFormat="1" applyFont="1" applyBorder="1" applyAlignment="1" applyProtection="1">
      <alignment horizontal="center" vertical="center" wrapText="1"/>
      <protection locked="0"/>
    </xf>
    <xf numFmtId="164" fontId="4" fillId="2" borderId="95" xfId="2" applyNumberFormat="1" applyFont="1" applyBorder="1" applyAlignment="1" applyProtection="1">
      <alignment horizontal="center" vertical="center" wrapText="1"/>
      <protection locked="0"/>
    </xf>
    <xf numFmtId="0" fontId="1" fillId="2" borderId="95" xfId="2" applyBorder="1" applyAlignment="1" applyProtection="1">
      <alignment horizontal="center" vertical="center" wrapText="1"/>
      <protection locked="0"/>
    </xf>
    <xf numFmtId="0" fontId="1" fillId="2" borderId="96" xfId="2" applyBorder="1" applyAlignment="1" applyProtection="1">
      <alignment horizontal="center" vertical="center" wrapText="1"/>
      <protection locked="0"/>
    </xf>
    <xf numFmtId="0" fontId="1" fillId="2" borderId="250" xfId="2" applyBorder="1" applyAlignment="1" applyProtection="1">
      <alignment horizontal="center" vertical="center"/>
      <protection locked="0"/>
    </xf>
    <xf numFmtId="0" fontId="1" fillId="2" borderId="251" xfId="2" applyBorder="1" applyAlignment="1" applyProtection="1">
      <alignment horizontal="center" vertical="center"/>
      <protection locked="0"/>
    </xf>
    <xf numFmtId="0" fontId="1" fillId="2" borderId="252" xfId="2" applyBorder="1" applyAlignment="1" applyProtection="1">
      <alignment horizontal="center" vertical="center" wrapText="1"/>
      <protection locked="0"/>
    </xf>
    <xf numFmtId="0" fontId="1" fillId="2" borderId="54" xfId="2" applyBorder="1" applyAlignment="1" applyProtection="1">
      <alignment horizontal="center" vertical="center" wrapText="1"/>
      <protection locked="0"/>
    </xf>
    <xf numFmtId="0" fontId="1" fillId="2" borderId="112" xfId="2" applyBorder="1" applyAlignment="1" applyProtection="1">
      <alignment horizontal="center" vertical="center" wrapText="1"/>
      <protection locked="0"/>
    </xf>
    <xf numFmtId="164" fontId="4" fillId="2" borderId="117" xfId="2" applyNumberFormat="1" applyFont="1" applyBorder="1" applyAlignment="1" applyProtection="1">
      <alignment horizontal="center" vertical="center" wrapText="1"/>
      <protection locked="0"/>
    </xf>
    <xf numFmtId="164" fontId="4" fillId="2" borderId="54" xfId="2" applyNumberFormat="1" applyFont="1" applyBorder="1" applyAlignment="1" applyProtection="1">
      <alignment horizontal="center" vertical="center" wrapText="1"/>
      <protection locked="0"/>
    </xf>
    <xf numFmtId="164" fontId="1" fillId="2" borderId="54" xfId="2" applyNumberFormat="1" applyBorder="1" applyAlignment="1" applyProtection="1">
      <alignment horizontal="center" vertical="center" wrapText="1"/>
      <protection locked="0"/>
    </xf>
    <xf numFmtId="44" fontId="1" fillId="2" borderId="61" xfId="2" applyNumberFormat="1" applyBorder="1" applyAlignment="1" applyProtection="1">
      <alignment horizontal="center" vertical="center"/>
      <protection locked="0"/>
    </xf>
    <xf numFmtId="44" fontId="1" fillId="2" borderId="63" xfId="2" applyNumberFormat="1" applyBorder="1" applyAlignment="1" applyProtection="1">
      <alignment horizontal="center" vertical="center"/>
      <protection locked="0"/>
    </xf>
    <xf numFmtId="44" fontId="1" fillId="2" borderId="62" xfId="2" applyNumberFormat="1" applyBorder="1" applyAlignment="1" applyProtection="1">
      <alignment horizontal="center" vertical="center"/>
      <protection locked="0"/>
    </xf>
    <xf numFmtId="44" fontId="7" fillId="3" borderId="51" xfId="1" applyFont="1" applyFill="1" applyBorder="1" applyAlignment="1" applyProtection="1">
      <alignment horizontal="center" vertical="center"/>
      <protection locked="0"/>
    </xf>
    <xf numFmtId="0" fontId="0" fillId="0" borderId="131" xfId="0" applyNumberFormat="1" applyBorder="1" applyAlignment="1">
      <alignment horizontal="center" vertical="center"/>
    </xf>
    <xf numFmtId="0" fontId="0" fillId="0" borderId="16" xfId="0" applyNumberFormat="1" applyBorder="1" applyAlignment="1">
      <alignment horizontal="center" vertical="center"/>
    </xf>
    <xf numFmtId="44" fontId="7" fillId="3" borderId="32" xfId="1" applyFont="1" applyFill="1" applyBorder="1" applyAlignment="1" applyProtection="1">
      <alignment horizontal="center" vertical="center"/>
      <protection locked="0"/>
    </xf>
    <xf numFmtId="0" fontId="25" fillId="0" borderId="5" xfId="0" applyFont="1" applyBorder="1" applyAlignment="1">
      <alignment horizontal="center" vertical="center"/>
    </xf>
    <xf numFmtId="0" fontId="1" fillId="2" borderId="133" xfId="2" applyBorder="1" applyAlignment="1" applyProtection="1">
      <alignment horizontal="center" vertical="center" wrapText="1"/>
      <protection locked="0"/>
    </xf>
    <xf numFmtId="0" fontId="1" fillId="2" borderId="135" xfId="2"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69" xfId="0" applyBorder="1" applyAlignment="1">
      <alignment horizontal="center" vertical="center" wrapText="1"/>
    </xf>
    <xf numFmtId="164" fontId="1" fillId="2" borderId="142" xfId="2" applyNumberFormat="1" applyBorder="1" applyAlignment="1" applyProtection="1">
      <alignment horizontal="center" vertical="center" wrapText="1"/>
      <protection locked="0"/>
    </xf>
    <xf numFmtId="164" fontId="1" fillId="2" borderId="84" xfId="2" applyNumberFormat="1" applyBorder="1" applyAlignment="1" applyProtection="1">
      <alignment horizontal="center" vertical="center" wrapText="1"/>
      <protection locked="0"/>
    </xf>
    <xf numFmtId="164" fontId="1" fillId="2" borderId="81" xfId="2" applyNumberFormat="1" applyBorder="1" applyAlignment="1" applyProtection="1">
      <alignment horizontal="center" vertical="center" wrapText="1"/>
      <protection locked="0"/>
    </xf>
    <xf numFmtId="0" fontId="1" fillId="2" borderId="73" xfId="2" applyBorder="1" applyAlignment="1" applyProtection="1">
      <alignment horizontal="center" vertical="center" wrapText="1"/>
      <protection locked="0"/>
    </xf>
    <xf numFmtId="0" fontId="1" fillId="2" borderId="75" xfId="2" applyBorder="1" applyAlignment="1" applyProtection="1">
      <alignment horizontal="center" vertical="center" wrapText="1"/>
      <protection locked="0"/>
    </xf>
    <xf numFmtId="165" fontId="1" fillId="2" borderId="61" xfId="2" applyNumberFormat="1" applyBorder="1" applyAlignment="1" applyProtection="1">
      <alignment horizontal="center" vertical="center"/>
      <protection locked="0"/>
    </xf>
    <xf numFmtId="165" fontId="1" fillId="2" borderId="63" xfId="2" applyNumberFormat="1" applyBorder="1" applyAlignment="1" applyProtection="1">
      <alignment horizontal="center" vertical="center"/>
      <protection locked="0"/>
    </xf>
    <xf numFmtId="165" fontId="1" fillId="2" borderId="62" xfId="2" applyNumberFormat="1" applyBorder="1" applyAlignment="1" applyProtection="1">
      <alignment horizontal="center" vertical="center"/>
      <protection locked="0"/>
    </xf>
    <xf numFmtId="0" fontId="2" fillId="0" borderId="89" xfId="0" applyFont="1" applyBorder="1" applyAlignment="1">
      <alignment horizontal="center" vertical="center" wrapText="1"/>
    </xf>
    <xf numFmtId="164" fontId="1" fillId="2" borderId="202" xfId="2" applyNumberFormat="1" applyBorder="1" applyAlignment="1" applyProtection="1">
      <alignment horizontal="center" vertical="center" wrapText="1"/>
      <protection locked="0"/>
    </xf>
    <xf numFmtId="0" fontId="2" fillId="0" borderId="0" xfId="0" applyFont="1" applyAlignment="1" applyProtection="1">
      <alignment horizontal="center"/>
    </xf>
    <xf numFmtId="0" fontId="2" fillId="0" borderId="0" xfId="0" applyFont="1" applyAlignment="1" applyProtection="1">
      <alignment horizontal="center" vertical="center" wrapText="1"/>
    </xf>
    <xf numFmtId="0" fontId="2" fillId="0" borderId="89" xfId="0" applyFont="1" applyBorder="1" applyAlignment="1" applyProtection="1">
      <alignment horizontal="center" vertical="center" wrapText="1"/>
    </xf>
    <xf numFmtId="0" fontId="0" fillId="0" borderId="131"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8" fillId="0" borderId="106"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59" xfId="0" applyFont="1" applyBorder="1" applyAlignment="1" applyProtection="1">
      <alignment horizontal="center" vertical="center"/>
    </xf>
    <xf numFmtId="0" fontId="10" fillId="0" borderId="0" xfId="0" applyFont="1" applyAlignment="1" applyProtection="1">
      <alignment horizontal="center" vertical="center"/>
    </xf>
    <xf numFmtId="0" fontId="2" fillId="0" borderId="0" xfId="0" applyFont="1" applyAlignment="1" applyProtection="1">
      <alignment horizontal="center" vertical="center"/>
    </xf>
    <xf numFmtId="49" fontId="0" fillId="0" borderId="2" xfId="0" applyNumberFormat="1" applyBorder="1" applyAlignment="1" applyProtection="1">
      <alignment horizontal="center" vertical="center"/>
    </xf>
    <xf numFmtId="0" fontId="0" fillId="0" borderId="71" xfId="0" applyBorder="1" applyAlignment="1" applyProtection="1">
      <alignment horizontal="center" vertical="center"/>
    </xf>
    <xf numFmtId="0" fontId="0" fillId="0" borderId="91" xfId="0" applyBorder="1" applyAlignment="1" applyProtection="1">
      <alignment horizontal="center" vertical="center"/>
    </xf>
    <xf numFmtId="0" fontId="0" fillId="0" borderId="37" xfId="0" applyBorder="1" applyAlignment="1" applyProtection="1">
      <alignment horizontal="center" vertical="center"/>
    </xf>
    <xf numFmtId="0" fontId="0" fillId="0" borderId="2" xfId="0" applyBorder="1" applyAlignment="1" applyProtection="1">
      <alignment horizontal="center" vertical="center"/>
    </xf>
    <xf numFmtId="0" fontId="2" fillId="0" borderId="28"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12" fillId="0" borderId="231" xfId="0" applyFont="1" applyBorder="1" applyAlignment="1" applyProtection="1">
      <alignment horizontal="center" vertical="center"/>
    </xf>
    <xf numFmtId="0" fontId="12" fillId="0" borderId="233" xfId="0" applyFont="1" applyBorder="1" applyAlignment="1" applyProtection="1">
      <alignment horizontal="center" vertical="center"/>
    </xf>
    <xf numFmtId="0" fontId="12" fillId="0" borderId="234" xfId="0" applyFont="1" applyBorder="1" applyAlignment="1" applyProtection="1">
      <alignment horizontal="center" vertical="center"/>
    </xf>
    <xf numFmtId="0" fontId="1" fillId="2" borderId="155" xfId="2" applyBorder="1" applyAlignment="1" applyProtection="1">
      <alignment horizontal="center" vertical="center" wrapText="1"/>
      <protection locked="0"/>
    </xf>
    <xf numFmtId="0" fontId="1" fillId="2" borderId="89" xfId="2" applyBorder="1" applyAlignment="1" applyProtection="1">
      <alignment horizontal="center" vertical="center" wrapText="1"/>
      <protection locked="0"/>
    </xf>
    <xf numFmtId="1" fontId="4" fillId="2" borderId="77" xfId="2" applyNumberFormat="1" applyFont="1" applyBorder="1" applyAlignment="1" applyProtection="1">
      <alignment horizontal="center" vertical="center" wrapText="1"/>
      <protection locked="0"/>
    </xf>
    <xf numFmtId="1" fontId="4" fillId="2" borderId="156" xfId="2" applyNumberFormat="1" applyFont="1" applyBorder="1" applyAlignment="1" applyProtection="1">
      <alignment horizontal="center" vertical="center" wrapText="1"/>
      <protection locked="0"/>
    </xf>
    <xf numFmtId="1" fontId="4" fillId="2" borderId="157" xfId="2" applyNumberFormat="1" applyFont="1" applyBorder="1" applyAlignment="1" applyProtection="1">
      <alignment horizontal="center" vertical="center" wrapText="1"/>
      <protection locked="0"/>
    </xf>
    <xf numFmtId="44" fontId="0" fillId="0" borderId="2" xfId="1" applyFont="1" applyBorder="1" applyAlignment="1" applyProtection="1">
      <alignment horizontal="center" vertical="center"/>
    </xf>
    <xf numFmtId="44" fontId="0" fillId="0" borderId="131" xfId="1" applyFont="1" applyBorder="1" applyAlignment="1" applyProtection="1">
      <alignment horizontal="center" vertical="center"/>
    </xf>
    <xf numFmtId="0" fontId="4" fillId="2" borderId="61" xfId="2" applyFont="1" applyBorder="1" applyAlignment="1" applyProtection="1">
      <alignment horizontal="center" vertical="center" wrapText="1"/>
      <protection locked="0"/>
    </xf>
    <xf numFmtId="0" fontId="4" fillId="2" borderId="63" xfId="2" applyFont="1" applyBorder="1" applyAlignment="1" applyProtection="1">
      <alignment horizontal="center" vertical="center" wrapText="1"/>
      <protection locked="0"/>
    </xf>
    <xf numFmtId="0" fontId="4" fillId="2" borderId="158" xfId="2" applyFont="1" applyBorder="1" applyAlignment="1" applyProtection="1">
      <alignment horizontal="center" vertical="center" wrapText="1"/>
      <protection locked="0"/>
    </xf>
    <xf numFmtId="0" fontId="4" fillId="2" borderId="52" xfId="2" applyFont="1" applyBorder="1" applyAlignment="1" applyProtection="1">
      <alignment horizontal="center" vertical="center" wrapText="1"/>
      <protection locked="0"/>
    </xf>
    <xf numFmtId="0" fontId="4" fillId="2" borderId="110" xfId="2" applyFont="1" applyBorder="1" applyAlignment="1" applyProtection="1">
      <alignment horizontal="center" vertical="center" wrapText="1"/>
      <protection locked="0"/>
    </xf>
    <xf numFmtId="0" fontId="4" fillId="2" borderId="159" xfId="2" applyFont="1" applyBorder="1" applyAlignment="1" applyProtection="1">
      <alignment horizontal="center" vertical="center" wrapText="1"/>
      <protection locked="0"/>
    </xf>
    <xf numFmtId="0" fontId="0" fillId="0" borderId="16" xfId="0" applyBorder="1" applyAlignment="1" applyProtection="1">
      <alignment horizontal="center" vertical="center" textRotation="90" wrapText="1"/>
    </xf>
    <xf numFmtId="0" fontId="0" fillId="0" borderId="2" xfId="0" applyBorder="1" applyAlignment="1" applyProtection="1">
      <alignment horizontal="center" vertical="center" textRotation="90" wrapText="1"/>
    </xf>
    <xf numFmtId="0" fontId="0" fillId="0" borderId="36" xfId="0" applyBorder="1" applyAlignment="1" applyProtection="1">
      <alignment horizontal="center" vertical="center" textRotation="90" wrapText="1"/>
    </xf>
    <xf numFmtId="0" fontId="0" fillId="0" borderId="37" xfId="0" applyBorder="1" applyAlignment="1" applyProtection="1">
      <alignment horizontal="center" vertical="center" textRotation="90" wrapText="1"/>
    </xf>
    <xf numFmtId="0" fontId="0" fillId="0" borderId="41"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64"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58" xfId="0" applyBorder="1" applyAlignment="1" applyProtection="1">
      <alignment horizontal="center" vertical="center" wrapText="1"/>
    </xf>
    <xf numFmtId="44" fontId="0" fillId="0" borderId="49" xfId="1" applyFont="1" applyBorder="1" applyAlignment="1" applyProtection="1">
      <alignment horizontal="center" vertical="center"/>
    </xf>
    <xf numFmtId="0" fontId="12" fillId="0" borderId="235" xfId="0" applyFont="1" applyBorder="1" applyAlignment="1" applyProtection="1">
      <alignment horizontal="center" vertical="center"/>
    </xf>
    <xf numFmtId="0" fontId="1" fillId="2" borderId="160" xfId="2" applyBorder="1" applyAlignment="1" applyProtection="1">
      <alignment horizontal="center" vertical="center" wrapText="1"/>
      <protection locked="0"/>
    </xf>
    <xf numFmtId="1" fontId="4" fillId="2" borderId="137" xfId="2" applyNumberFormat="1" applyFont="1" applyBorder="1" applyAlignment="1" applyProtection="1">
      <alignment horizontal="center" vertical="center" wrapText="1"/>
      <protection locked="0"/>
    </xf>
    <xf numFmtId="1" fontId="4" fillId="2" borderId="161" xfId="2" applyNumberFormat="1" applyFont="1" applyBorder="1" applyAlignment="1" applyProtection="1">
      <alignment horizontal="center" vertical="center" wrapText="1"/>
      <protection locked="0"/>
    </xf>
    <xf numFmtId="1" fontId="4" fillId="2" borderId="162" xfId="2" applyNumberFormat="1" applyFont="1" applyBorder="1" applyAlignment="1" applyProtection="1">
      <alignment horizontal="center" vertical="center" wrapText="1"/>
      <protection locked="0"/>
    </xf>
    <xf numFmtId="0" fontId="1" fillId="2" borderId="163" xfId="2" applyBorder="1" applyAlignment="1" applyProtection="1">
      <alignment horizontal="center" vertical="center" wrapText="1"/>
      <protection locked="0"/>
    </xf>
    <xf numFmtId="0" fontId="8" fillId="0" borderId="35" xfId="0" applyFont="1" applyBorder="1" applyAlignment="1" applyProtection="1">
      <alignment horizontal="center" vertical="center"/>
    </xf>
    <xf numFmtId="44" fontId="8" fillId="0" borderId="35" xfId="1" applyFont="1" applyBorder="1" applyAlignment="1" applyProtection="1">
      <alignment horizontal="center" vertical="center"/>
    </xf>
    <xf numFmtId="0" fontId="25" fillId="0" borderId="0" xfId="0" applyFont="1" applyAlignment="1" applyProtection="1">
      <alignment horizontal="center" vertical="center"/>
    </xf>
    <xf numFmtId="0" fontId="2" fillId="0" borderId="89" xfId="0" applyFont="1" applyBorder="1" applyAlignment="1" applyProtection="1">
      <alignment horizontal="center" vertical="center"/>
    </xf>
    <xf numFmtId="0" fontId="0" fillId="2" borderId="61" xfId="2" applyFont="1" applyBorder="1" applyAlignment="1" applyProtection="1">
      <alignment horizontal="center" vertical="center" wrapText="1"/>
    </xf>
    <xf numFmtId="0" fontId="0" fillId="2" borderId="63" xfId="2" applyFont="1" applyBorder="1" applyAlignment="1" applyProtection="1">
      <alignment horizontal="center" vertical="center" wrapText="1"/>
    </xf>
    <xf numFmtId="0" fontId="0" fillId="2" borderId="62" xfId="2" applyFont="1" applyBorder="1" applyAlignment="1" applyProtection="1">
      <alignment horizontal="center" vertical="center" wrapText="1"/>
    </xf>
    <xf numFmtId="0" fontId="0" fillId="0" borderId="5" xfId="0" applyBorder="1" applyAlignment="1" applyProtection="1">
      <alignment horizontal="center"/>
    </xf>
    <xf numFmtId="0" fontId="7" fillId="3" borderId="61" xfId="3" applyFont="1" applyBorder="1" applyAlignment="1" applyProtection="1">
      <alignment horizontal="center" vertical="center" wrapText="1"/>
    </xf>
    <xf numFmtId="0" fontId="7" fillId="3" borderId="63" xfId="3" applyFont="1" applyBorder="1" applyAlignment="1" applyProtection="1">
      <alignment horizontal="center" vertical="center" wrapText="1"/>
    </xf>
    <xf numFmtId="0" fontId="7" fillId="3" borderId="62" xfId="3" applyFont="1" applyBorder="1" applyAlignment="1" applyProtection="1">
      <alignment horizontal="center" vertical="center" wrapText="1"/>
    </xf>
    <xf numFmtId="7" fontId="28" fillId="3" borderId="71" xfId="1" applyNumberFormat="1" applyFont="1" applyFill="1" applyBorder="1" applyAlignment="1" applyProtection="1">
      <alignment horizontal="center" vertical="center" wrapText="1"/>
      <protection locked="0"/>
    </xf>
    <xf numFmtId="7" fontId="28" fillId="3" borderId="91" xfId="1" applyNumberFormat="1" applyFont="1" applyFill="1" applyBorder="1" applyAlignment="1" applyProtection="1">
      <alignment horizontal="center" vertical="center" wrapText="1"/>
      <protection locked="0"/>
    </xf>
    <xf numFmtId="7" fontId="28" fillId="3" borderId="37" xfId="1" applyNumberFormat="1" applyFont="1" applyFill="1" applyBorder="1" applyAlignment="1" applyProtection="1">
      <alignment horizontal="center" vertical="center" wrapText="1"/>
      <protection locked="0"/>
    </xf>
    <xf numFmtId="7" fontId="7" fillId="3" borderId="71" xfId="1" applyNumberFormat="1" applyFont="1" applyFill="1" applyBorder="1" applyAlignment="1" applyProtection="1">
      <alignment horizontal="center" vertical="center" wrapText="1"/>
      <protection locked="0"/>
    </xf>
    <xf numFmtId="7" fontId="7" fillId="3" borderId="91" xfId="1" applyNumberFormat="1" applyFont="1" applyFill="1" applyBorder="1" applyAlignment="1" applyProtection="1">
      <alignment horizontal="center" vertical="center" wrapText="1"/>
      <protection locked="0"/>
    </xf>
    <xf numFmtId="7" fontId="7" fillId="3" borderId="37" xfId="1" applyNumberFormat="1" applyFont="1" applyFill="1" applyBorder="1" applyAlignment="1" applyProtection="1">
      <alignment horizontal="center" vertical="center" wrapText="1"/>
      <protection locked="0"/>
    </xf>
    <xf numFmtId="0" fontId="12" fillId="0" borderId="254" xfId="0" applyFont="1" applyBorder="1" applyAlignment="1" applyProtection="1">
      <alignment horizontal="center" vertical="center"/>
    </xf>
    <xf numFmtId="0" fontId="4" fillId="2" borderId="151" xfId="2" applyFont="1" applyBorder="1" applyAlignment="1" applyProtection="1">
      <alignment horizontal="center" vertical="center" wrapText="1"/>
    </xf>
    <xf numFmtId="0" fontId="110" fillId="2" borderId="152" xfId="2" applyFont="1" applyBorder="1" applyAlignment="1" applyProtection="1">
      <alignment horizontal="left" vertical="center" wrapText="1"/>
    </xf>
    <xf numFmtId="0" fontId="4" fillId="2" borderId="91" xfId="2" applyFont="1" applyBorder="1" applyAlignment="1" applyProtection="1">
      <alignment horizontal="left" vertical="center" wrapText="1"/>
    </xf>
    <xf numFmtId="0" fontId="4" fillId="2" borderId="152" xfId="2" applyFont="1" applyBorder="1" applyAlignment="1" applyProtection="1">
      <alignment horizontal="left" vertical="center" wrapText="1"/>
    </xf>
    <xf numFmtId="0" fontId="1" fillId="2" borderId="153" xfId="2" applyNumberFormat="1" applyBorder="1" applyAlignment="1" applyProtection="1">
      <alignment horizontal="center" vertical="center"/>
    </xf>
    <xf numFmtId="0" fontId="0" fillId="2" borderId="154" xfId="2" applyFont="1" applyBorder="1" applyAlignment="1" applyProtection="1">
      <alignment horizontal="center" vertical="center" wrapText="1"/>
    </xf>
    <xf numFmtId="0" fontId="1" fillId="2" borderId="154" xfId="2" applyBorder="1" applyAlignment="1" applyProtection="1">
      <alignment horizontal="center" vertical="center" wrapText="1"/>
    </xf>
    <xf numFmtId="44" fontId="7" fillId="3" borderId="80" xfId="3" applyNumberFormat="1" applyFont="1" applyBorder="1" applyAlignment="1" applyProtection="1">
      <alignment horizontal="center" vertical="center"/>
      <protection locked="0"/>
    </xf>
    <xf numFmtId="0" fontId="0" fillId="0" borderId="98" xfId="0" applyBorder="1" applyAlignment="1" applyProtection="1">
      <alignment horizontal="center" vertical="center" wrapText="1"/>
    </xf>
    <xf numFmtId="0" fontId="0" fillId="0" borderId="99" xfId="0" applyBorder="1" applyAlignment="1" applyProtection="1">
      <alignment horizontal="center" vertical="center" wrapText="1"/>
    </xf>
    <xf numFmtId="0" fontId="3" fillId="2" borderId="61" xfId="2" applyFont="1" applyBorder="1" applyAlignment="1" applyProtection="1">
      <alignment horizontal="center" vertical="center"/>
    </xf>
    <xf numFmtId="0" fontId="3" fillId="2" borderId="63" xfId="2" applyFont="1" applyBorder="1" applyAlignment="1" applyProtection="1">
      <alignment horizontal="center" vertical="center"/>
    </xf>
    <xf numFmtId="0" fontId="3" fillId="2" borderId="62" xfId="2" applyFont="1" applyBorder="1" applyAlignment="1" applyProtection="1">
      <alignment horizontal="center" vertical="center"/>
    </xf>
    <xf numFmtId="0" fontId="0" fillId="0" borderId="0" xfId="2" applyFont="1" applyFill="1" applyBorder="1" applyAlignment="1" applyProtection="1">
      <alignment horizontal="center" vertical="center"/>
    </xf>
    <xf numFmtId="0" fontId="1" fillId="0" borderId="0" xfId="2" applyFill="1" applyBorder="1" applyAlignment="1" applyProtection="1">
      <alignment horizontal="center" vertical="center"/>
    </xf>
    <xf numFmtId="0" fontId="2" fillId="0" borderId="0" xfId="0" applyFont="1" applyBorder="1" applyAlignment="1" applyProtection="1">
      <alignment horizontal="center" vertical="center" wrapText="1"/>
    </xf>
    <xf numFmtId="0" fontId="1" fillId="2" borderId="102" xfId="2" applyNumberFormat="1" applyBorder="1" applyAlignment="1" applyProtection="1">
      <alignment horizontal="center" vertical="center"/>
    </xf>
    <xf numFmtId="0" fontId="1" fillId="2" borderId="76" xfId="2" applyNumberFormat="1" applyBorder="1" applyAlignment="1" applyProtection="1">
      <alignment horizontal="center" vertical="center"/>
    </xf>
    <xf numFmtId="165" fontId="1" fillId="2" borderId="6" xfId="2" applyNumberFormat="1" applyBorder="1" applyAlignment="1" applyProtection="1">
      <alignment horizontal="center" vertical="center"/>
    </xf>
    <xf numFmtId="165" fontId="1" fillId="2" borderId="21" xfId="2" applyNumberFormat="1" applyBorder="1" applyAlignment="1" applyProtection="1">
      <alignment horizontal="center" vertical="center"/>
    </xf>
    <xf numFmtId="165" fontId="1" fillId="2" borderId="22" xfId="2" applyNumberFormat="1" applyBorder="1" applyAlignment="1" applyProtection="1">
      <alignment horizontal="center" vertical="center"/>
    </xf>
    <xf numFmtId="165" fontId="1" fillId="2" borderId="61" xfId="2" applyNumberFormat="1" applyBorder="1" applyAlignment="1" applyProtection="1">
      <alignment horizontal="center" vertical="center"/>
    </xf>
    <xf numFmtId="165" fontId="1" fillId="2" borderId="63" xfId="2" applyNumberFormat="1" applyBorder="1" applyAlignment="1" applyProtection="1">
      <alignment horizontal="center" vertical="center"/>
    </xf>
    <xf numFmtId="165" fontId="1" fillId="2" borderId="62" xfId="2" applyNumberFormat="1" applyBorder="1" applyAlignment="1" applyProtection="1">
      <alignment horizontal="center" vertical="center"/>
    </xf>
    <xf numFmtId="49" fontId="0" fillId="0" borderId="2" xfId="2" applyNumberFormat="1" applyFont="1" applyFill="1" applyBorder="1" applyAlignment="1" applyProtection="1">
      <alignment horizontal="center" vertical="center"/>
    </xf>
    <xf numFmtId="49" fontId="1" fillId="0" borderId="2" xfId="2" applyNumberFormat="1" applyFill="1" applyBorder="1" applyAlignment="1" applyProtection="1">
      <alignment horizontal="center" vertical="center"/>
    </xf>
    <xf numFmtId="0" fontId="1" fillId="2" borderId="2" xfId="2" applyBorder="1" applyAlignment="1" applyProtection="1">
      <alignment horizontal="center" vertical="center"/>
    </xf>
    <xf numFmtId="0" fontId="8" fillId="0" borderId="222" xfId="0" applyFont="1" applyBorder="1" applyAlignment="1" applyProtection="1">
      <alignment horizontal="center" vertical="center"/>
    </xf>
    <xf numFmtId="0" fontId="8" fillId="0" borderId="225" xfId="0" applyFont="1" applyBorder="1" applyAlignment="1" applyProtection="1">
      <alignment horizontal="center" vertical="center"/>
    </xf>
    <xf numFmtId="0" fontId="4" fillId="2" borderId="152" xfId="2" applyFont="1" applyBorder="1" applyAlignment="1" applyProtection="1">
      <alignment horizontal="center" vertical="center" wrapText="1"/>
    </xf>
    <xf numFmtId="0" fontId="4" fillId="2" borderId="91" xfId="2"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left" wrapText="1"/>
    </xf>
    <xf numFmtId="0" fontId="2" fillId="0" borderId="0" xfId="0" applyFont="1" applyBorder="1" applyAlignment="1" applyProtection="1">
      <alignment horizontal="left" vertical="center" wrapText="1"/>
    </xf>
    <xf numFmtId="0" fontId="4" fillId="0" borderId="5" xfId="0" applyFont="1" applyBorder="1" applyAlignment="1">
      <alignment horizontal="center" vertical="center" wrapText="1"/>
    </xf>
    <xf numFmtId="7" fontId="1" fillId="2" borderId="2" xfId="2" applyNumberFormat="1" applyBorder="1" applyAlignment="1" applyProtection="1">
      <alignment horizontal="center" vertical="center" wrapText="1"/>
      <protection locked="0"/>
    </xf>
    <xf numFmtId="44" fontId="0" fillId="0" borderId="249" xfId="1" applyFont="1" applyBorder="1" applyAlignment="1" applyProtection="1">
      <alignment horizontal="center" vertical="center"/>
    </xf>
    <xf numFmtId="44" fontId="8" fillId="0" borderId="0" xfId="1" applyFont="1" applyAlignment="1">
      <alignment horizontal="center" vertical="center"/>
    </xf>
    <xf numFmtId="0" fontId="12" fillId="0" borderId="255" xfId="0" applyFont="1" applyBorder="1" applyAlignment="1" applyProtection="1">
      <alignment horizontal="center" vertical="center"/>
    </xf>
    <xf numFmtId="0" fontId="4" fillId="2" borderId="256" xfId="2" applyFont="1" applyBorder="1" applyAlignment="1" applyProtection="1">
      <alignment horizontal="center" vertical="center" wrapText="1"/>
    </xf>
    <xf numFmtId="0" fontId="4" fillId="2" borderId="257" xfId="2" applyFont="1" applyBorder="1" applyAlignment="1" applyProtection="1">
      <alignment horizontal="center" vertical="center" wrapText="1"/>
    </xf>
    <xf numFmtId="0" fontId="4" fillId="2" borderId="156" xfId="2" applyFont="1" applyBorder="1" applyAlignment="1" applyProtection="1">
      <alignment horizontal="center" vertical="center" wrapText="1"/>
    </xf>
    <xf numFmtId="0" fontId="1" fillId="2" borderId="92" xfId="2" applyNumberFormat="1" applyBorder="1" applyAlignment="1" applyProtection="1">
      <alignment horizontal="center" vertical="center"/>
    </xf>
    <xf numFmtId="0" fontId="1" fillId="2" borderId="258" xfId="2" applyBorder="1" applyAlignment="1" applyProtection="1">
      <alignment horizontal="center" vertical="center" wrapText="1"/>
    </xf>
    <xf numFmtId="44" fontId="7" fillId="3" borderId="259" xfId="3" applyNumberFormat="1" applyFont="1" applyBorder="1" applyAlignment="1" applyProtection="1">
      <alignment horizontal="center" vertical="center"/>
      <protection locked="0"/>
    </xf>
    <xf numFmtId="7" fontId="7" fillId="0" borderId="0" xfId="1" applyNumberFormat="1" applyFont="1" applyFill="1" applyBorder="1" applyAlignment="1" applyProtection="1">
      <alignment horizontal="center" vertical="center" wrapText="1"/>
      <protection locked="0"/>
    </xf>
    <xf numFmtId="7" fontId="28" fillId="0" borderId="0" xfId="1" applyNumberFormat="1" applyFont="1" applyFill="1" applyBorder="1" applyAlignment="1" applyProtection="1">
      <alignment horizontal="center" vertical="center" wrapText="1"/>
      <protection locked="0"/>
    </xf>
    <xf numFmtId="0" fontId="32" fillId="2" borderId="71" xfId="18" applyFont="1" applyBorder="1" applyAlignment="1" applyProtection="1">
      <alignment horizontal="center" vertical="center"/>
      <protection locked="0"/>
    </xf>
    <xf numFmtId="0" fontId="32" fillId="2" borderId="91" xfId="18" applyFont="1" applyBorder="1" applyAlignment="1" applyProtection="1">
      <alignment horizontal="center" vertical="center"/>
      <protection locked="0"/>
    </xf>
    <xf numFmtId="0" fontId="32" fillId="2" borderId="37" xfId="18" applyFont="1" applyBorder="1" applyAlignment="1" applyProtection="1">
      <alignment horizontal="center" vertical="center"/>
      <protection locked="0"/>
    </xf>
    <xf numFmtId="0" fontId="69" fillId="0" borderId="0" xfId="9" applyFont="1" applyAlignment="1" applyProtection="1">
      <alignment horizontal="center" vertical="center" wrapText="1"/>
    </xf>
    <xf numFmtId="0" fontId="1" fillId="2" borderId="71" xfId="18" applyBorder="1" applyAlignment="1" applyProtection="1">
      <alignment horizontal="center" vertical="center"/>
      <protection locked="0"/>
    </xf>
    <xf numFmtId="0" fontId="1" fillId="2" borderId="91" xfId="18" applyBorder="1" applyAlignment="1" applyProtection="1">
      <alignment horizontal="center" vertical="center"/>
      <protection locked="0"/>
    </xf>
    <xf numFmtId="0" fontId="1" fillId="2" borderId="37" xfId="18" applyBorder="1" applyAlignment="1" applyProtection="1">
      <alignment horizontal="center" vertical="center"/>
      <protection locked="0"/>
    </xf>
    <xf numFmtId="0" fontId="0" fillId="2" borderId="71" xfId="18" applyFont="1" applyBorder="1" applyAlignment="1" applyProtection="1">
      <alignment horizontal="center" vertical="center"/>
      <protection locked="0"/>
    </xf>
    <xf numFmtId="0" fontId="33" fillId="0" borderId="40" xfId="9" applyFont="1" applyBorder="1" applyAlignment="1" applyProtection="1">
      <alignment horizontal="left" vertical="top" wrapText="1"/>
    </xf>
    <xf numFmtId="0" fontId="33" fillId="0" borderId="0" xfId="9" applyFont="1" applyBorder="1" applyAlignment="1" applyProtection="1">
      <alignment horizontal="left" vertical="top" wrapText="1"/>
    </xf>
    <xf numFmtId="0" fontId="11" fillId="0" borderId="0" xfId="9" applyFont="1" applyAlignment="1" applyProtection="1">
      <alignment horizontal="center" vertical="center"/>
    </xf>
    <xf numFmtId="0" fontId="0" fillId="2" borderId="71" xfId="2" applyFont="1" applyBorder="1" applyAlignment="1" applyProtection="1">
      <alignment horizontal="center" vertical="center"/>
      <protection locked="0"/>
    </xf>
    <xf numFmtId="0" fontId="0" fillId="2" borderId="37" xfId="2" applyFont="1" applyBorder="1" applyAlignment="1" applyProtection="1">
      <alignment horizontal="center" vertical="center"/>
      <protection locked="0"/>
    </xf>
    <xf numFmtId="0" fontId="70" fillId="0" borderId="0" xfId="13" applyFont="1" applyFill="1" applyBorder="1" applyAlignment="1" applyProtection="1">
      <alignment horizontal="center" vertical="center" wrapText="1"/>
    </xf>
    <xf numFmtId="0" fontId="36" fillId="0" borderId="0" xfId="13" applyFont="1" applyAlignment="1" applyProtection="1">
      <alignment horizontal="left"/>
    </xf>
    <xf numFmtId="0" fontId="36" fillId="0" borderId="44" xfId="13" applyFont="1" applyBorder="1" applyAlignment="1" applyProtection="1">
      <alignment horizontal="left"/>
    </xf>
    <xf numFmtId="0" fontId="55" fillId="0" borderId="71" xfId="13" applyBorder="1" applyAlignment="1">
      <alignment horizontal="center" vertical="center"/>
    </xf>
    <xf numFmtId="0" fontId="55" fillId="0" borderId="91" xfId="13" applyBorder="1" applyAlignment="1">
      <alignment horizontal="center" vertical="center"/>
    </xf>
    <xf numFmtId="0" fontId="55" fillId="0" borderId="37" xfId="13" applyBorder="1" applyAlignment="1">
      <alignment horizontal="center" vertical="center"/>
    </xf>
    <xf numFmtId="0" fontId="0" fillId="5" borderId="71" xfId="6" applyFont="1" applyBorder="1" applyAlignment="1" applyProtection="1">
      <alignment horizontal="center"/>
    </xf>
    <xf numFmtId="0" fontId="28" fillId="0" borderId="0" xfId="13" applyFont="1" applyAlignment="1" applyProtection="1">
      <alignment horizontal="left"/>
    </xf>
    <xf numFmtId="0" fontId="38" fillId="0" borderId="0" xfId="13" applyFont="1" applyFill="1" applyBorder="1" applyAlignment="1" applyProtection="1">
      <alignment horizontal="left" vertical="center" wrapText="1"/>
    </xf>
    <xf numFmtId="0" fontId="28" fillId="0" borderId="0" xfId="13" applyFont="1" applyAlignment="1" applyProtection="1">
      <alignment horizontal="left" vertical="center"/>
    </xf>
    <xf numFmtId="0" fontId="28" fillId="0" borderId="44" xfId="13" applyFont="1" applyBorder="1" applyAlignment="1" applyProtection="1">
      <alignment horizontal="left" vertical="center"/>
    </xf>
    <xf numFmtId="0" fontId="36" fillId="0" borderId="0" xfId="13" applyFont="1" applyAlignment="1" applyProtection="1">
      <alignment horizontal="left" wrapText="1"/>
    </xf>
    <xf numFmtId="0" fontId="55" fillId="0" borderId="71" xfId="13" applyNumberFormat="1" applyBorder="1" applyAlignment="1">
      <alignment horizontal="center" vertical="center"/>
    </xf>
    <xf numFmtId="0" fontId="55" fillId="0" borderId="91" xfId="13" applyNumberFormat="1" applyBorder="1" applyAlignment="1">
      <alignment horizontal="center" vertical="center"/>
    </xf>
    <xf numFmtId="0" fontId="55" fillId="0" borderId="37" xfId="13" applyNumberFormat="1" applyBorder="1" applyAlignment="1">
      <alignment horizontal="center" vertical="center"/>
    </xf>
    <xf numFmtId="0" fontId="20" fillId="8" borderId="2" xfId="13" applyFont="1" applyFill="1" applyBorder="1" applyAlignment="1" applyProtection="1">
      <alignment horizontal="center" vertical="center"/>
    </xf>
    <xf numFmtId="0" fontId="29" fillId="8" borderId="2" xfId="13" applyFont="1" applyFill="1" applyBorder="1" applyAlignment="1" applyProtection="1">
      <alignment horizontal="center" vertical="center"/>
    </xf>
    <xf numFmtId="9" fontId="2" fillId="7" borderId="2" xfId="8" applyNumberFormat="1" applyFont="1" applyBorder="1" applyAlignment="1" applyProtection="1">
      <alignment horizontal="center" vertical="center"/>
      <protection locked="0"/>
    </xf>
    <xf numFmtId="0" fontId="20" fillId="8" borderId="2" xfId="13" applyFont="1" applyFill="1" applyBorder="1" applyAlignment="1" applyProtection="1">
      <alignment horizontal="center"/>
    </xf>
    <xf numFmtId="167" fontId="2" fillId="7" borderId="2" xfId="8" applyNumberFormat="1" applyFont="1" applyBorder="1" applyAlignment="1" applyProtection="1">
      <alignment horizontal="center" vertical="center"/>
      <protection locked="0"/>
    </xf>
    <xf numFmtId="0" fontId="36" fillId="0" borderId="2" xfId="13" applyFont="1" applyBorder="1" applyAlignment="1" applyProtection="1">
      <alignment horizontal="center" vertical="center" wrapText="1"/>
    </xf>
    <xf numFmtId="49" fontId="36" fillId="0" borderId="2" xfId="13" applyNumberFormat="1" applyFont="1" applyFill="1" applyBorder="1" applyAlignment="1" applyProtection="1">
      <alignment horizontal="center" vertical="center" wrapText="1"/>
    </xf>
    <xf numFmtId="49" fontId="36" fillId="0" borderId="2" xfId="13" applyNumberFormat="1" applyFont="1" applyFill="1" applyBorder="1" applyAlignment="1" applyProtection="1">
      <alignment horizontal="center" vertical="center"/>
    </xf>
    <xf numFmtId="49" fontId="36" fillId="0" borderId="2" xfId="13" applyNumberFormat="1" applyFont="1" applyBorder="1" applyAlignment="1" applyProtection="1">
      <alignment horizontal="center" vertical="center" wrapText="1"/>
    </xf>
    <xf numFmtId="4" fontId="36" fillId="0" borderId="2" xfId="13" applyNumberFormat="1" applyFont="1" applyBorder="1" applyAlignment="1" applyProtection="1">
      <alignment horizontal="center" vertical="center" wrapText="1"/>
    </xf>
    <xf numFmtId="4" fontId="36" fillId="0" borderId="2" xfId="13" applyNumberFormat="1" applyFont="1" applyBorder="1" applyAlignment="1" applyProtection="1">
      <alignment horizontal="center" vertical="center"/>
    </xf>
    <xf numFmtId="0" fontId="38" fillId="0" borderId="0" xfId="13" applyFont="1" applyFill="1" applyBorder="1" applyAlignment="1" applyProtection="1">
      <alignment horizontal="center"/>
    </xf>
    <xf numFmtId="49" fontId="39" fillId="0" borderId="0" xfId="13" applyNumberFormat="1" applyFont="1" applyFill="1" applyBorder="1" applyAlignment="1" applyProtection="1">
      <alignment horizontal="center"/>
    </xf>
    <xf numFmtId="0" fontId="39" fillId="0" borderId="5" xfId="13" applyFont="1" applyBorder="1" applyAlignment="1" applyProtection="1">
      <alignment horizontal="center"/>
    </xf>
    <xf numFmtId="0" fontId="28" fillId="0" borderId="0" xfId="13" applyFont="1" applyAlignment="1" applyProtection="1">
      <alignment horizontal="center"/>
    </xf>
    <xf numFmtId="4" fontId="28" fillId="0" borderId="0" xfId="13" applyNumberFormat="1" applyFont="1" applyAlignment="1" applyProtection="1">
      <alignment horizontal="center"/>
    </xf>
    <xf numFmtId="0" fontId="29" fillId="0" borderId="0" xfId="13" applyFont="1" applyAlignment="1" applyProtection="1">
      <alignment horizontal="center"/>
    </xf>
    <xf numFmtId="2" fontId="29" fillId="0" borderId="0" xfId="13" applyNumberFormat="1" applyFont="1" applyFill="1" applyBorder="1" applyAlignment="1" applyProtection="1">
      <alignment horizontal="center"/>
    </xf>
    <xf numFmtId="0" fontId="20" fillId="8" borderId="71" xfId="13" applyFont="1" applyFill="1" applyBorder="1" applyAlignment="1" applyProtection="1">
      <alignment horizontal="center"/>
    </xf>
    <xf numFmtId="0" fontId="20" fillId="8" borderId="91" xfId="13" applyFont="1" applyFill="1" applyBorder="1" applyAlignment="1" applyProtection="1">
      <alignment horizontal="center"/>
    </xf>
    <xf numFmtId="0" fontId="20" fillId="8" borderId="37" xfId="13" applyFont="1" applyFill="1" applyBorder="1" applyAlignment="1" applyProtection="1">
      <alignment horizontal="center"/>
    </xf>
    <xf numFmtId="0" fontId="36" fillId="0" borderId="2" xfId="13" applyFont="1" applyBorder="1" applyAlignment="1" applyProtection="1">
      <alignment horizontal="left"/>
    </xf>
    <xf numFmtId="0" fontId="38" fillId="0" borderId="2" xfId="13" applyFont="1" applyBorder="1" applyAlignment="1" applyProtection="1">
      <alignment horizontal="left"/>
    </xf>
    <xf numFmtId="0" fontId="36" fillId="0" borderId="2" xfId="13" applyFont="1" applyBorder="1" applyAlignment="1" applyProtection="1">
      <alignment horizontal="center"/>
    </xf>
    <xf numFmtId="0" fontId="38" fillId="0" borderId="2" xfId="13" applyFont="1" applyBorder="1" applyAlignment="1" applyProtection="1"/>
    <xf numFmtId="0" fontId="36" fillId="0" borderId="2" xfId="13" applyFont="1" applyBorder="1" applyAlignment="1" applyProtection="1">
      <alignment horizontal="left" vertical="top"/>
    </xf>
    <xf numFmtId="0" fontId="38" fillId="0" borderId="2" xfId="13" applyFont="1" applyBorder="1" applyAlignment="1" applyProtection="1">
      <alignment horizontal="left" wrapText="1"/>
    </xf>
    <xf numFmtId="0" fontId="39" fillId="0" borderId="0" xfId="13" applyFont="1" applyAlignment="1" applyProtection="1">
      <alignment horizontal="center" vertical="center"/>
    </xf>
    <xf numFmtId="0" fontId="36" fillId="0" borderId="2" xfId="13" applyFont="1" applyBorder="1" applyAlignment="1" applyProtection="1">
      <alignment horizontal="left" wrapText="1"/>
    </xf>
    <xf numFmtId="0" fontId="38" fillId="0" borderId="2" xfId="13" applyFont="1" applyBorder="1" applyAlignment="1" applyProtection="1">
      <alignment horizontal="left" vertical="top"/>
    </xf>
    <xf numFmtId="0" fontId="95" fillId="0" borderId="0" xfId="12" applyFont="1" applyBorder="1" applyAlignment="1" applyProtection="1">
      <alignment horizontal="center" vertical="center"/>
    </xf>
    <xf numFmtId="49" fontId="39" fillId="0" borderId="5" xfId="13" applyNumberFormat="1" applyFont="1" applyFill="1" applyBorder="1" applyAlignment="1" applyProtection="1">
      <alignment horizontal="center"/>
    </xf>
    <xf numFmtId="0" fontId="70" fillId="0" borderId="0" xfId="13" applyFont="1" applyFill="1" applyBorder="1" applyAlignment="1" applyProtection="1">
      <alignment horizontal="center" vertical="center"/>
    </xf>
    <xf numFmtId="0" fontId="56" fillId="0" borderId="178" xfId="13" applyFont="1" applyBorder="1" applyAlignment="1" applyProtection="1">
      <alignment horizontal="center" vertical="center"/>
    </xf>
    <xf numFmtId="0" fontId="56" fillId="0" borderId="179" xfId="13" applyFont="1" applyBorder="1" applyAlignment="1" applyProtection="1">
      <alignment horizontal="center" vertical="center"/>
    </xf>
    <xf numFmtId="0" fontId="56" fillId="0" borderId="180" xfId="13" applyFont="1" applyBorder="1" applyAlignment="1" applyProtection="1">
      <alignment horizontal="center" vertical="center"/>
    </xf>
    <xf numFmtId="0" fontId="36" fillId="0" borderId="0" xfId="13" applyFont="1" applyAlignment="1">
      <alignment horizontal="left" vertical="center"/>
    </xf>
    <xf numFmtId="0" fontId="20" fillId="0" borderId="0" xfId="13" applyFont="1" applyAlignment="1">
      <alignment vertical="center"/>
    </xf>
    <xf numFmtId="0" fontId="36" fillId="0" borderId="0" xfId="13" applyFont="1" applyAlignment="1">
      <alignment vertical="center"/>
    </xf>
    <xf numFmtId="0" fontId="8" fillId="2" borderId="193" xfId="2" applyFont="1" applyBorder="1" applyAlignment="1" applyProtection="1">
      <alignment horizontal="center" vertical="center"/>
      <protection locked="0"/>
    </xf>
    <xf numFmtId="0" fontId="8" fillId="2" borderId="194" xfId="2" applyFont="1" applyBorder="1" applyAlignment="1" applyProtection="1">
      <alignment horizontal="center" vertical="center"/>
      <protection locked="0"/>
    </xf>
    <xf numFmtId="0" fontId="8" fillId="2" borderId="195" xfId="2" applyFont="1" applyBorder="1" applyAlignment="1" applyProtection="1">
      <alignment horizontal="center" vertical="center"/>
      <protection locked="0"/>
    </xf>
    <xf numFmtId="0" fontId="20" fillId="0" borderId="0" xfId="13" applyFont="1" applyAlignment="1" applyProtection="1">
      <alignment vertical="center"/>
    </xf>
    <xf numFmtId="0" fontId="34" fillId="0" borderId="0" xfId="13" applyFont="1" applyBorder="1" applyAlignment="1" applyProtection="1">
      <alignment horizontal="left" vertical="top" wrapText="1"/>
    </xf>
    <xf numFmtId="2" fontId="55" fillId="0" borderId="71" xfId="13" applyNumberFormat="1" applyBorder="1" applyAlignment="1">
      <alignment horizontal="center" vertical="center"/>
    </xf>
    <xf numFmtId="0" fontId="20" fillId="8" borderId="71" xfId="13" applyFont="1" applyFill="1" applyBorder="1" applyAlignment="1" applyProtection="1">
      <alignment horizontal="left" vertical="center" wrapText="1"/>
    </xf>
    <xf numFmtId="0" fontId="20" fillId="8" borderId="91" xfId="13" applyFont="1" applyFill="1" applyBorder="1" applyAlignment="1" applyProtection="1">
      <alignment horizontal="left" vertical="center" wrapText="1"/>
    </xf>
    <xf numFmtId="0" fontId="20" fillId="8" borderId="37" xfId="13" applyFont="1" applyFill="1" applyBorder="1" applyAlignment="1" applyProtection="1">
      <alignment horizontal="left" vertical="center" wrapText="1"/>
    </xf>
    <xf numFmtId="2" fontId="1" fillId="2" borderId="71" xfId="2" applyNumberFormat="1" applyBorder="1" applyAlignment="1" applyProtection="1">
      <alignment horizontal="center" vertical="center" wrapText="1"/>
      <protection locked="0"/>
    </xf>
    <xf numFmtId="2" fontId="1" fillId="2" borderId="91" xfId="2" applyNumberFormat="1" applyBorder="1" applyAlignment="1" applyProtection="1">
      <alignment horizontal="center" vertical="center" wrapText="1"/>
      <protection locked="0"/>
    </xf>
    <xf numFmtId="2" fontId="1" fillId="2" borderId="37" xfId="2" applyNumberFormat="1" applyBorder="1" applyAlignment="1" applyProtection="1">
      <alignment horizontal="center" vertical="center" wrapText="1"/>
      <protection locked="0"/>
    </xf>
    <xf numFmtId="0" fontId="36" fillId="0" borderId="16" xfId="13" applyFont="1" applyBorder="1" applyAlignment="1" applyProtection="1">
      <alignment horizontal="center" vertical="center"/>
    </xf>
    <xf numFmtId="0" fontId="36" fillId="0" borderId="2" xfId="13" applyFont="1" applyBorder="1" applyAlignment="1" applyProtection="1">
      <alignment horizontal="left" vertical="center"/>
    </xf>
    <xf numFmtId="167" fontId="2" fillId="0" borderId="2" xfId="8" applyNumberFormat="1" applyFont="1" applyFill="1" applyBorder="1" applyAlignment="1" applyProtection="1">
      <alignment horizontal="center" vertical="center"/>
    </xf>
    <xf numFmtId="0" fontId="75" fillId="8" borderId="2" xfId="13" applyFont="1" applyFill="1" applyBorder="1" applyAlignment="1" applyProtection="1">
      <alignment horizontal="center" vertical="center"/>
    </xf>
    <xf numFmtId="9" fontId="75" fillId="8" borderId="2" xfId="4" applyFont="1" applyFill="1" applyBorder="1" applyAlignment="1" applyProtection="1">
      <alignment horizontal="center" vertical="center"/>
    </xf>
    <xf numFmtId="0" fontId="38" fillId="0" borderId="2" xfId="13" applyFont="1" applyBorder="1" applyAlignment="1" applyProtection="1">
      <alignment horizontal="left" vertical="center" wrapText="1"/>
    </xf>
    <xf numFmtId="0" fontId="38" fillId="0" borderId="2" xfId="13" applyFont="1" applyBorder="1" applyAlignment="1" applyProtection="1">
      <alignment horizontal="left" vertical="center"/>
    </xf>
    <xf numFmtId="0" fontId="38" fillId="0" borderId="71" xfId="13" applyFont="1" applyBorder="1" applyAlignment="1" applyProtection="1">
      <alignment horizontal="center" vertical="center"/>
    </xf>
    <xf numFmtId="0" fontId="38" fillId="0" borderId="37" xfId="13" applyFont="1" applyBorder="1" applyAlignment="1" applyProtection="1">
      <alignment horizontal="center" vertical="center"/>
    </xf>
    <xf numFmtId="0" fontId="36" fillId="0" borderId="2" xfId="13" applyFont="1" applyBorder="1" applyAlignment="1" applyProtection="1">
      <alignment horizontal="center" vertical="center"/>
    </xf>
    <xf numFmtId="0" fontId="20" fillId="8" borderId="71" xfId="13" applyFont="1" applyFill="1" applyBorder="1" applyAlignment="1" applyProtection="1">
      <alignment horizontal="center" vertical="center"/>
    </xf>
    <xf numFmtId="0" fontId="20" fillId="8" borderId="91" xfId="13" applyFont="1" applyFill="1" applyBorder="1" applyAlignment="1" applyProtection="1">
      <alignment horizontal="center" vertical="center"/>
    </xf>
    <xf numFmtId="0" fontId="20" fillId="8" borderId="37" xfId="13" applyFont="1" applyFill="1" applyBorder="1" applyAlignment="1" applyProtection="1">
      <alignment horizontal="center" vertical="center"/>
    </xf>
    <xf numFmtId="0" fontId="36" fillId="0" borderId="71" xfId="13" applyFont="1" applyFill="1" applyBorder="1" applyAlignment="1" applyProtection="1">
      <alignment horizontal="center" vertical="center"/>
    </xf>
    <xf numFmtId="0" fontId="36" fillId="0" borderId="91" xfId="13" applyFont="1" applyFill="1" applyBorder="1" applyAlignment="1" applyProtection="1">
      <alignment horizontal="center" vertical="center"/>
    </xf>
    <xf numFmtId="0" fontId="36" fillId="0" borderId="37" xfId="13" applyFont="1" applyFill="1" applyBorder="1" applyAlignment="1" applyProtection="1">
      <alignment horizontal="center" vertical="center"/>
    </xf>
    <xf numFmtId="0" fontId="36" fillId="0" borderId="71" xfId="13" applyFont="1" applyBorder="1" applyAlignment="1" applyProtection="1">
      <alignment horizontal="center" vertical="center" wrapText="1"/>
    </xf>
    <xf numFmtId="0" fontId="36" fillId="0" borderId="37" xfId="13" applyFont="1" applyBorder="1" applyAlignment="1" applyProtection="1">
      <alignment horizontal="center" vertical="center" wrapText="1"/>
    </xf>
    <xf numFmtId="4" fontId="1" fillId="10" borderId="71" xfId="17" applyNumberFormat="1" applyBorder="1" applyAlignment="1" applyProtection="1">
      <alignment horizontal="center" vertical="center" wrapText="1"/>
    </xf>
    <xf numFmtId="4" fontId="1" fillId="10" borderId="91" xfId="17" applyNumberFormat="1" applyBorder="1" applyAlignment="1" applyProtection="1">
      <alignment horizontal="center" vertical="center" wrapText="1"/>
    </xf>
    <xf numFmtId="4" fontId="1" fillId="10" borderId="37" xfId="17" applyNumberFormat="1" applyBorder="1" applyAlignment="1" applyProtection="1">
      <alignment horizontal="center" vertical="center" wrapText="1"/>
    </xf>
    <xf numFmtId="0" fontId="38" fillId="0" borderId="2" xfId="13" applyFont="1" applyBorder="1" applyAlignment="1" applyProtection="1">
      <alignment vertical="center"/>
    </xf>
    <xf numFmtId="4" fontId="36" fillId="0" borderId="71" xfId="13" applyNumberFormat="1" applyFont="1" applyBorder="1" applyAlignment="1" applyProtection="1">
      <alignment horizontal="center" vertical="center"/>
    </xf>
    <xf numFmtId="4" fontId="36" fillId="0" borderId="37" xfId="13" applyNumberFormat="1" applyFont="1" applyBorder="1" applyAlignment="1" applyProtection="1">
      <alignment horizontal="center" vertical="center"/>
    </xf>
    <xf numFmtId="0" fontId="1" fillId="10" borderId="2" xfId="17" applyBorder="1" applyAlignment="1" applyProtection="1">
      <alignment horizontal="center" vertical="center"/>
    </xf>
    <xf numFmtId="0" fontId="1" fillId="10" borderId="23" xfId="17" applyBorder="1" applyAlignment="1" applyProtection="1">
      <alignment horizontal="center" vertical="center"/>
    </xf>
    <xf numFmtId="9" fontId="74" fillId="0" borderId="43" xfId="13" applyNumberFormat="1" applyFont="1" applyBorder="1" applyAlignment="1" applyProtection="1">
      <alignment horizontal="center" vertical="center"/>
    </xf>
    <xf numFmtId="9" fontId="74" fillId="0" borderId="0" xfId="13" applyNumberFormat="1" applyFont="1" applyBorder="1" applyAlignment="1" applyProtection="1">
      <alignment horizontal="center" vertical="center"/>
    </xf>
    <xf numFmtId="9" fontId="74" fillId="0" borderId="44" xfId="13" applyNumberFormat="1" applyFont="1" applyBorder="1" applyAlignment="1" applyProtection="1">
      <alignment horizontal="center" vertical="center"/>
    </xf>
    <xf numFmtId="0" fontId="1" fillId="10" borderId="2" xfId="17" applyBorder="1" applyAlignment="1" applyProtection="1">
      <alignment horizontal="center" vertical="center" wrapText="1"/>
    </xf>
    <xf numFmtId="0" fontId="1" fillId="10" borderId="23" xfId="17" applyBorder="1" applyAlignment="1" applyProtection="1">
      <alignment horizontal="center" vertical="center" wrapText="1"/>
    </xf>
    <xf numFmtId="9" fontId="74" fillId="0" borderId="2" xfId="13" applyNumberFormat="1" applyFont="1" applyBorder="1" applyAlignment="1" applyProtection="1">
      <alignment horizontal="center" vertical="center"/>
    </xf>
    <xf numFmtId="4" fontId="1" fillId="10" borderId="2" xfId="17" applyNumberFormat="1" applyBorder="1" applyAlignment="1" applyProtection="1">
      <alignment horizontal="center" vertical="center"/>
    </xf>
    <xf numFmtId="4" fontId="1" fillId="10" borderId="23" xfId="17" applyNumberFormat="1" applyBorder="1" applyAlignment="1" applyProtection="1">
      <alignment horizontal="center" vertical="center"/>
    </xf>
    <xf numFmtId="2" fontId="36" fillId="0" borderId="71" xfId="13" applyNumberFormat="1" applyFont="1" applyBorder="1" applyAlignment="1" applyProtection="1">
      <alignment horizontal="center" vertical="center"/>
    </xf>
    <xf numFmtId="2" fontId="36" fillId="0" borderId="37" xfId="13" applyNumberFormat="1" applyFont="1" applyBorder="1" applyAlignment="1" applyProtection="1">
      <alignment horizontal="center" vertical="center"/>
    </xf>
    <xf numFmtId="2" fontId="38" fillId="0" borderId="71" xfId="13" applyNumberFormat="1" applyFont="1" applyBorder="1" applyAlignment="1" applyProtection="1">
      <alignment horizontal="center" vertical="center"/>
    </xf>
    <xf numFmtId="2" fontId="38" fillId="0" borderId="37" xfId="13" applyNumberFormat="1" applyFont="1" applyBorder="1" applyAlignment="1" applyProtection="1">
      <alignment horizontal="center" vertical="center"/>
    </xf>
    <xf numFmtId="0" fontId="36" fillId="0" borderId="71" xfId="13" applyFont="1" applyBorder="1" applyAlignment="1" applyProtection="1">
      <alignment horizontal="center" vertical="center"/>
    </xf>
    <xf numFmtId="0" fontId="36" fillId="0" borderId="91" xfId="13" applyFont="1" applyBorder="1" applyAlignment="1" applyProtection="1">
      <alignment horizontal="center" vertical="center"/>
    </xf>
    <xf numFmtId="0" fontId="36" fillId="0" borderId="37" xfId="13" applyFont="1" applyBorder="1" applyAlignment="1" applyProtection="1">
      <alignment horizontal="center" vertical="center"/>
    </xf>
    <xf numFmtId="0" fontId="59" fillId="0" borderId="2" xfId="13" applyFont="1" applyBorder="1" applyAlignment="1" applyProtection="1">
      <alignment horizontal="center" vertical="center" wrapText="1"/>
    </xf>
    <xf numFmtId="0" fontId="73" fillId="0" borderId="2" xfId="13" applyFont="1" applyBorder="1" applyAlignment="1" applyProtection="1">
      <alignment horizontal="center" vertical="center" wrapText="1"/>
    </xf>
    <xf numFmtId="9" fontId="74" fillId="0" borderId="106" xfId="13" applyNumberFormat="1" applyFont="1" applyBorder="1" applyAlignment="1" applyProtection="1">
      <alignment horizontal="center" vertical="center"/>
    </xf>
    <xf numFmtId="9" fontId="74" fillId="0" borderId="5" xfId="13" applyNumberFormat="1" applyFont="1" applyBorder="1" applyAlignment="1" applyProtection="1">
      <alignment horizontal="center" vertical="center"/>
    </xf>
    <xf numFmtId="9" fontId="74" fillId="0" borderId="0" xfId="13" applyNumberFormat="1" applyFont="1" applyAlignment="1" applyProtection="1">
      <alignment horizontal="center" vertical="center"/>
    </xf>
    <xf numFmtId="4" fontId="36" fillId="0" borderId="106" xfId="13" applyNumberFormat="1" applyFont="1" applyBorder="1" applyAlignment="1" applyProtection="1">
      <alignment horizontal="center" vertical="center"/>
    </xf>
    <xf numFmtId="4" fontId="36" fillId="0" borderId="143" xfId="13" applyNumberFormat="1" applyFont="1" applyBorder="1" applyAlignment="1" applyProtection="1">
      <alignment horizontal="center" vertical="center"/>
    </xf>
    <xf numFmtId="2" fontId="72" fillId="0" borderId="131" xfId="13" applyNumberFormat="1" applyFont="1" applyBorder="1" applyAlignment="1" applyProtection="1">
      <alignment horizontal="center" vertical="center" wrapText="1"/>
    </xf>
    <xf numFmtId="2" fontId="72" fillId="0" borderId="16" xfId="13" applyNumberFormat="1" applyFont="1" applyBorder="1" applyAlignment="1" applyProtection="1">
      <alignment horizontal="center" vertical="center" wrapText="1"/>
    </xf>
    <xf numFmtId="0" fontId="36" fillId="0" borderId="2" xfId="13" applyFont="1" applyFill="1" applyBorder="1" applyAlignment="1" applyProtection="1">
      <alignment horizontal="center" vertical="center" wrapText="1"/>
    </xf>
    <xf numFmtId="0" fontId="36" fillId="0" borderId="2" xfId="13" applyFont="1" applyFill="1" applyBorder="1" applyAlignment="1" applyProtection="1">
      <alignment horizontal="center" vertical="center"/>
    </xf>
    <xf numFmtId="49" fontId="1" fillId="10" borderId="2" xfId="17" applyNumberFormat="1" applyBorder="1" applyAlignment="1" applyProtection="1">
      <alignment horizontal="center" vertical="center"/>
    </xf>
    <xf numFmtId="9" fontId="74" fillId="0" borderId="131" xfId="13" applyNumberFormat="1" applyFont="1" applyBorder="1" applyAlignment="1" applyProtection="1">
      <alignment horizontal="center" vertical="center"/>
    </xf>
    <xf numFmtId="49" fontId="1" fillId="10" borderId="2" xfId="17" applyNumberFormat="1" applyBorder="1" applyAlignment="1" applyProtection="1">
      <alignment horizontal="center" vertical="center" wrapText="1"/>
    </xf>
    <xf numFmtId="0" fontId="36" fillId="0" borderId="106" xfId="13" applyFont="1" applyBorder="1" applyAlignment="1" applyProtection="1">
      <alignment horizontal="center" vertical="center" wrapText="1"/>
    </xf>
    <xf numFmtId="0" fontId="36" fillId="0" borderId="143" xfId="13" applyFont="1" applyBorder="1" applyAlignment="1" applyProtection="1">
      <alignment horizontal="center" vertical="center" wrapText="1"/>
    </xf>
    <xf numFmtId="0" fontId="36" fillId="0" borderId="43" xfId="13" applyFont="1" applyBorder="1" applyAlignment="1" applyProtection="1">
      <alignment horizontal="center" vertical="center" wrapText="1"/>
    </xf>
    <xf numFmtId="0" fontId="36" fillId="0" borderId="44" xfId="13" applyFont="1" applyBorder="1" applyAlignment="1" applyProtection="1">
      <alignment horizontal="center" vertical="center" wrapText="1"/>
    </xf>
    <xf numFmtId="49" fontId="1" fillId="10" borderId="23" xfId="17" applyNumberFormat="1" applyBorder="1" applyAlignment="1" applyProtection="1">
      <alignment horizontal="center" vertical="center"/>
    </xf>
    <xf numFmtId="0" fontId="41" fillId="0" borderId="35" xfId="13" applyFont="1" applyFill="1" applyBorder="1" applyAlignment="1" applyProtection="1">
      <alignment horizontal="center" vertical="center"/>
    </xf>
    <xf numFmtId="0" fontId="41" fillId="0" borderId="260" xfId="13" applyFont="1" applyFill="1" applyBorder="1" applyAlignment="1" applyProtection="1">
      <alignment horizontal="center" vertical="center"/>
    </xf>
    <xf numFmtId="0" fontId="41" fillId="0" borderId="169" xfId="13" applyFont="1" applyFill="1" applyBorder="1" applyAlignment="1" applyProtection="1">
      <alignment horizontal="center" vertical="center"/>
    </xf>
    <xf numFmtId="0" fontId="41" fillId="0" borderId="187" xfId="13" applyFont="1" applyFill="1" applyBorder="1" applyAlignment="1" applyProtection="1">
      <alignment horizontal="center" vertical="center"/>
    </xf>
    <xf numFmtId="0" fontId="34" fillId="0" borderId="0" xfId="13" applyFont="1" applyAlignment="1" applyProtection="1">
      <alignment horizontal="left" vertical="top" wrapText="1"/>
    </xf>
    <xf numFmtId="167" fontId="29" fillId="0" borderId="5" xfId="13" applyNumberFormat="1" applyFont="1" applyFill="1" applyBorder="1" applyAlignment="1" applyProtection="1">
      <alignment horizontal="right" vertical="center"/>
    </xf>
    <xf numFmtId="0" fontId="29" fillId="0" borderId="5" xfId="13" applyFont="1" applyFill="1" applyBorder="1" applyAlignment="1" applyProtection="1">
      <alignment horizontal="center" vertical="center"/>
    </xf>
    <xf numFmtId="0" fontId="29" fillId="0" borderId="143" xfId="13" applyFont="1" applyFill="1" applyBorder="1" applyAlignment="1" applyProtection="1">
      <alignment horizontal="center" vertical="center"/>
    </xf>
    <xf numFmtId="167" fontId="29" fillId="0" borderId="169" xfId="13" applyNumberFormat="1" applyFont="1" applyFill="1" applyBorder="1" applyAlignment="1" applyProtection="1">
      <alignment horizontal="right" vertical="center"/>
    </xf>
    <xf numFmtId="0" fontId="29" fillId="0" borderId="169" xfId="13" applyFont="1" applyFill="1" applyBorder="1" applyAlignment="1" applyProtection="1">
      <alignment horizontal="center" vertical="center"/>
    </xf>
    <xf numFmtId="0" fontId="29" fillId="0" borderId="187" xfId="13" applyFont="1" applyFill="1" applyBorder="1" applyAlignment="1" applyProtection="1">
      <alignment horizontal="center" vertical="center"/>
    </xf>
    <xf numFmtId="0" fontId="29" fillId="0" borderId="101" xfId="13" applyFont="1" applyFill="1" applyBorder="1" applyAlignment="1" applyProtection="1">
      <alignment horizontal="center" vertical="center"/>
    </xf>
    <xf numFmtId="0" fontId="29" fillId="0" borderId="35" xfId="13" applyFont="1" applyFill="1" applyBorder="1" applyAlignment="1" applyProtection="1">
      <alignment horizontal="center" vertical="center"/>
    </xf>
    <xf numFmtId="0" fontId="29" fillId="0" borderId="172" xfId="13" applyFont="1" applyFill="1" applyBorder="1" applyAlignment="1" applyProtection="1">
      <alignment horizontal="center" vertical="center"/>
    </xf>
    <xf numFmtId="0" fontId="38" fillId="0" borderId="101" xfId="13" applyFont="1" applyFill="1" applyBorder="1" applyAlignment="1" applyProtection="1">
      <alignment horizontal="center" vertical="center"/>
    </xf>
    <xf numFmtId="0" fontId="38" fillId="0" borderId="35" xfId="13" applyFont="1" applyFill="1" applyBorder="1" applyAlignment="1" applyProtection="1">
      <alignment horizontal="center" vertical="center"/>
    </xf>
    <xf numFmtId="0" fontId="29" fillId="0" borderId="0" xfId="13" applyFont="1" applyFill="1" applyBorder="1" applyAlignment="1" applyProtection="1">
      <alignment horizontal="center" vertical="center"/>
    </xf>
    <xf numFmtId="0" fontId="29" fillId="0" borderId="44" xfId="13" applyFont="1" applyFill="1" applyBorder="1" applyAlignment="1" applyProtection="1">
      <alignment horizontal="center" vertical="center"/>
    </xf>
    <xf numFmtId="0" fontId="29" fillId="0" borderId="188" xfId="13" applyFont="1" applyFill="1" applyBorder="1" applyAlignment="1" applyProtection="1">
      <alignment horizontal="left" vertical="center" wrapText="1"/>
    </xf>
    <xf numFmtId="0" fontId="29" fillId="0" borderId="150" xfId="13" applyFont="1" applyFill="1" applyBorder="1" applyAlignment="1" applyProtection="1">
      <alignment horizontal="left" vertical="center" wrapText="1"/>
    </xf>
    <xf numFmtId="0" fontId="29" fillId="0" borderId="189" xfId="13" applyFont="1" applyFill="1" applyBorder="1" applyAlignment="1" applyProtection="1">
      <alignment horizontal="left" vertical="center" wrapText="1"/>
    </xf>
    <xf numFmtId="0" fontId="1" fillId="2" borderId="221" xfId="2" applyFont="1" applyBorder="1" applyAlignment="1" applyProtection="1">
      <alignment horizontal="center" vertical="center" wrapText="1"/>
      <protection locked="0"/>
    </xf>
    <xf numFmtId="0" fontId="1" fillId="2" borderId="221" xfId="2" applyBorder="1" applyAlignment="1" applyProtection="1">
      <alignment horizontal="center" vertical="center" wrapText="1"/>
      <protection locked="0"/>
    </xf>
    <xf numFmtId="0" fontId="38" fillId="0" borderId="172" xfId="13" applyFont="1" applyFill="1" applyBorder="1" applyAlignment="1" applyProtection="1">
      <alignment horizontal="center" vertical="center"/>
    </xf>
    <xf numFmtId="0" fontId="38" fillId="0" borderId="169" xfId="13" applyFont="1" applyFill="1" applyBorder="1" applyAlignment="1" applyProtection="1">
      <alignment horizontal="center" vertical="center"/>
    </xf>
    <xf numFmtId="0" fontId="28" fillId="0" borderId="0" xfId="13" applyFont="1" applyAlignment="1" applyProtection="1">
      <alignment horizontal="center" vertical="center"/>
    </xf>
    <xf numFmtId="0" fontId="29" fillId="0" borderId="38" xfId="13" applyFont="1" applyFill="1" applyBorder="1" applyAlignment="1" applyProtection="1">
      <alignment horizontal="left" vertical="center"/>
    </xf>
    <xf numFmtId="0" fontId="29" fillId="0" borderId="20" xfId="13" applyFont="1" applyFill="1" applyBorder="1" applyAlignment="1" applyProtection="1">
      <alignment horizontal="left" vertical="center"/>
    </xf>
    <xf numFmtId="167" fontId="29" fillId="0" borderId="0" xfId="13" applyNumberFormat="1" applyFont="1" applyFill="1" applyBorder="1" applyAlignment="1" applyProtection="1">
      <alignment horizontal="right" vertical="center"/>
    </xf>
    <xf numFmtId="167" fontId="63" fillId="0" borderId="191" xfId="13" applyNumberFormat="1" applyFont="1" applyFill="1" applyBorder="1" applyAlignment="1" applyProtection="1">
      <alignment horizontal="right" vertical="center"/>
    </xf>
    <xf numFmtId="0" fontId="63" fillId="0" borderId="191" xfId="13" applyFont="1" applyFill="1" applyBorder="1" applyAlignment="1" applyProtection="1">
      <alignment horizontal="center" vertical="center"/>
    </xf>
    <xf numFmtId="0" fontId="63" fillId="0" borderId="192" xfId="13" applyFont="1" applyFill="1" applyBorder="1" applyAlignment="1" applyProtection="1">
      <alignment horizontal="center" vertical="center"/>
    </xf>
    <xf numFmtId="49" fontId="1" fillId="10" borderId="23" xfId="17" applyNumberFormat="1" applyBorder="1" applyAlignment="1" applyProtection="1">
      <alignment horizontal="center" vertical="center" wrapText="1"/>
    </xf>
    <xf numFmtId="0" fontId="8" fillId="0" borderId="0" xfId="9" applyFont="1" applyAlignment="1" applyProtection="1">
      <alignment horizontal="center" vertical="center" wrapText="1"/>
    </xf>
    <xf numFmtId="0" fontId="1" fillId="2" borderId="71" xfId="10" applyBorder="1" applyAlignment="1" applyProtection="1">
      <alignment horizontal="center" vertical="center"/>
      <protection locked="0"/>
    </xf>
    <xf numFmtId="0" fontId="1" fillId="2" borderId="91" xfId="10" applyBorder="1" applyAlignment="1" applyProtection="1">
      <alignment horizontal="center" vertical="center"/>
      <protection locked="0"/>
    </xf>
    <xf numFmtId="0" fontId="1" fillId="2" borderId="37" xfId="10" applyBorder="1" applyAlignment="1" applyProtection="1">
      <alignment horizontal="center" vertical="center"/>
      <protection locked="0"/>
    </xf>
    <xf numFmtId="0" fontId="1" fillId="2" borderId="71" xfId="10" applyFont="1" applyBorder="1" applyAlignment="1" applyProtection="1">
      <alignment horizontal="center" vertical="center"/>
      <protection locked="0"/>
    </xf>
    <xf numFmtId="0" fontId="0" fillId="2" borderId="71" xfId="10" applyFont="1" applyBorder="1" applyAlignment="1" applyProtection="1">
      <alignment horizontal="center" vertical="center"/>
      <protection locked="0"/>
    </xf>
    <xf numFmtId="0" fontId="32" fillId="2" borderId="71" xfId="10" applyFont="1" applyBorder="1" applyAlignment="1" applyProtection="1">
      <alignment horizontal="center" vertical="center"/>
      <protection locked="0"/>
    </xf>
    <xf numFmtId="0" fontId="32" fillId="2" borderId="91" xfId="10" applyFont="1" applyBorder="1" applyAlignment="1" applyProtection="1">
      <alignment horizontal="center" vertical="center"/>
      <protection locked="0"/>
    </xf>
    <xf numFmtId="0" fontId="32" fillId="2" borderId="37" xfId="10" applyFont="1" applyBorder="1" applyAlignment="1" applyProtection="1">
      <alignment horizontal="center" vertical="center"/>
      <protection locked="0"/>
    </xf>
    <xf numFmtId="0" fontId="11" fillId="0" borderId="0" xfId="9" applyFont="1" applyAlignment="1">
      <alignment horizontal="center" vertical="center"/>
    </xf>
    <xf numFmtId="0" fontId="32" fillId="0" borderId="40" xfId="9" applyFont="1" applyBorder="1" applyAlignment="1" applyProtection="1">
      <alignment horizontal="left" vertical="top" wrapText="1"/>
    </xf>
    <xf numFmtId="0" fontId="32" fillId="0" borderId="0" xfId="9" applyFont="1" applyBorder="1" applyAlignment="1" applyProtection="1">
      <alignment horizontal="left" vertical="top" wrapText="1"/>
    </xf>
    <xf numFmtId="0" fontId="0" fillId="2" borderId="2" xfId="2" applyFont="1" applyBorder="1" applyAlignment="1" applyProtection="1">
      <alignment horizontal="center" vertical="center" wrapText="1"/>
    </xf>
    <xf numFmtId="0" fontId="1" fillId="2" borderId="2" xfId="2" applyFont="1" applyBorder="1" applyAlignment="1" applyProtection="1">
      <alignment horizontal="center" vertical="center"/>
    </xf>
    <xf numFmtId="0" fontId="36" fillId="0" borderId="71" xfId="12" applyFont="1" applyFill="1" applyBorder="1" applyAlignment="1" applyProtection="1">
      <alignment horizontal="left" vertical="center"/>
    </xf>
    <xf numFmtId="0" fontId="36" fillId="0" borderId="37" xfId="12" applyFont="1" applyFill="1" applyBorder="1" applyAlignment="1" applyProtection="1">
      <alignment horizontal="left" vertical="center"/>
    </xf>
    <xf numFmtId="0" fontId="36" fillId="0" borderId="131" xfId="12" applyFont="1" applyFill="1" applyBorder="1" applyAlignment="1" applyProtection="1">
      <alignment horizontal="center" vertical="center" wrapText="1"/>
    </xf>
    <xf numFmtId="0" fontId="38" fillId="0" borderId="131" xfId="12" applyFont="1" applyFill="1" applyBorder="1" applyAlignment="1" applyProtection="1">
      <alignment horizontal="center" vertical="center"/>
    </xf>
    <xf numFmtId="4" fontId="45" fillId="0" borderId="71" xfId="12" applyNumberFormat="1" applyFont="1" applyBorder="1" applyAlignment="1" applyProtection="1">
      <alignment horizontal="center" vertical="center"/>
    </xf>
    <xf numFmtId="4" fontId="45" fillId="0" borderId="37" xfId="12" applyNumberFormat="1" applyFont="1" applyBorder="1" applyAlignment="1" applyProtection="1">
      <alignment horizontal="center" vertical="center"/>
    </xf>
    <xf numFmtId="0" fontId="20" fillId="8" borderId="71" xfId="12" applyFont="1" applyFill="1" applyBorder="1" applyAlignment="1" applyProtection="1">
      <alignment horizontal="center" vertical="center" wrapText="1"/>
    </xf>
    <xf numFmtId="0" fontId="36" fillId="0" borderId="106" xfId="12" applyFont="1" applyBorder="1" applyAlignment="1" applyProtection="1">
      <alignment horizontal="center" vertical="center" wrapText="1"/>
    </xf>
    <xf numFmtId="0" fontId="36" fillId="0" borderId="71" xfId="12" applyFont="1" applyBorder="1" applyAlignment="1" applyProtection="1">
      <alignment horizontal="center" vertical="center"/>
    </xf>
    <xf numFmtId="0" fontId="36" fillId="0" borderId="37" xfId="12" applyFont="1" applyBorder="1" applyAlignment="1" applyProtection="1">
      <alignment horizontal="center" vertical="center"/>
    </xf>
    <xf numFmtId="0" fontId="36" fillId="0" borderId="106" xfId="12" applyFont="1" applyFill="1" applyBorder="1" applyAlignment="1" applyProtection="1">
      <alignment horizontal="left" vertical="center" wrapText="1"/>
    </xf>
    <xf numFmtId="0" fontId="36" fillId="0" borderId="143" xfId="12" applyFont="1" applyFill="1" applyBorder="1" applyAlignment="1" applyProtection="1">
      <alignment horizontal="left" vertical="center" wrapText="1"/>
    </xf>
    <xf numFmtId="0" fontId="36" fillId="0" borderId="43" xfId="12" applyFont="1" applyFill="1" applyBorder="1" applyAlignment="1" applyProtection="1">
      <alignment horizontal="left" vertical="center" wrapText="1"/>
    </xf>
    <xf numFmtId="0" fontId="36" fillId="0" borderId="44" xfId="12" applyFont="1" applyFill="1" applyBorder="1" applyAlignment="1" applyProtection="1">
      <alignment horizontal="left" vertical="center" wrapText="1"/>
    </xf>
    <xf numFmtId="0" fontId="36" fillId="0" borderId="38" xfId="12" applyFont="1" applyFill="1" applyBorder="1" applyAlignment="1" applyProtection="1">
      <alignment horizontal="left" vertical="center" wrapText="1"/>
    </xf>
    <xf numFmtId="0" fontId="36" fillId="0" borderId="36" xfId="12" applyFont="1" applyFill="1" applyBorder="1" applyAlignment="1" applyProtection="1">
      <alignment horizontal="left" vertical="center" wrapText="1"/>
    </xf>
    <xf numFmtId="0" fontId="36" fillId="0" borderId="43" xfId="12" applyFont="1" applyBorder="1" applyAlignment="1" applyProtection="1">
      <alignment horizontal="left" vertical="center" wrapText="1"/>
    </xf>
    <xf numFmtId="0" fontId="36" fillId="0" borderId="44" xfId="12" applyFont="1" applyBorder="1" applyAlignment="1" applyProtection="1">
      <alignment horizontal="left" vertical="center" wrapText="1"/>
    </xf>
    <xf numFmtId="0" fontId="36" fillId="0" borderId="0" xfId="12" applyFont="1" applyBorder="1" applyAlignment="1" applyProtection="1">
      <alignment horizontal="left" vertical="center" wrapText="1"/>
    </xf>
    <xf numFmtId="0" fontId="36" fillId="0" borderId="43" xfId="12" applyFont="1" applyBorder="1" applyAlignment="1" applyProtection="1">
      <alignment horizontal="left" vertical="center"/>
    </xf>
    <xf numFmtId="0" fontId="36" fillId="0" borderId="44" xfId="12" applyFont="1" applyBorder="1" applyAlignment="1" applyProtection="1">
      <alignment horizontal="left" vertical="center"/>
    </xf>
    <xf numFmtId="0" fontId="39" fillId="0" borderId="0" xfId="12" applyFont="1" applyAlignment="1" applyProtection="1">
      <alignment horizontal="center"/>
    </xf>
    <xf numFmtId="0" fontId="51" fillId="0" borderId="0" xfId="12" applyFont="1" applyBorder="1" applyAlignment="1" applyProtection="1">
      <alignment horizontal="left" vertical="center" wrapText="1"/>
    </xf>
    <xf numFmtId="0" fontId="34" fillId="0" borderId="106" xfId="12" applyFont="1" applyBorder="1" applyAlignment="1" applyProtection="1">
      <alignment horizontal="center" vertical="center"/>
    </xf>
    <xf numFmtId="0" fontId="34" fillId="0" borderId="5" xfId="12" applyFont="1" applyBorder="1" applyAlignment="1" applyProtection="1">
      <alignment horizontal="center" vertical="center"/>
    </xf>
    <xf numFmtId="0" fontId="34" fillId="0" borderId="143" xfId="12" applyFont="1" applyBorder="1" applyAlignment="1" applyProtection="1">
      <alignment horizontal="center" vertical="center"/>
    </xf>
    <xf numFmtId="0" fontId="36" fillId="0" borderId="2" xfId="13" applyFont="1" applyBorder="1" applyAlignment="1" applyProtection="1">
      <alignment vertical="center"/>
    </xf>
    <xf numFmtId="0" fontId="4" fillId="2" borderId="2" xfId="2" applyFont="1" applyBorder="1" applyAlignment="1" applyProtection="1">
      <alignment horizontal="left" vertical="center"/>
      <protection locked="0"/>
    </xf>
    <xf numFmtId="0" fontId="36" fillId="0" borderId="71" xfId="13" applyFont="1" applyFill="1" applyBorder="1" applyAlignment="1" applyProtection="1">
      <alignment vertical="center"/>
    </xf>
    <xf numFmtId="0" fontId="36" fillId="0" borderId="37" xfId="13" applyFont="1" applyFill="1" applyBorder="1" applyAlignment="1" applyProtection="1">
      <alignment vertical="center"/>
    </xf>
    <xf numFmtId="0" fontId="36" fillId="0" borderId="106" xfId="13" applyFont="1" applyBorder="1" applyAlignment="1" applyProtection="1">
      <alignment vertical="center" wrapText="1"/>
    </xf>
    <xf numFmtId="0" fontId="36" fillId="0" borderId="143" xfId="13" applyFont="1" applyBorder="1" applyAlignment="1" applyProtection="1">
      <alignment vertical="center"/>
    </xf>
    <xf numFmtId="0" fontId="36" fillId="0" borderId="43" xfId="13" applyFont="1" applyBorder="1" applyAlignment="1" applyProtection="1">
      <alignment vertical="center"/>
    </xf>
    <xf numFmtId="0" fontId="36" fillId="0" borderId="44" xfId="13" applyFont="1" applyBorder="1" applyAlignment="1" applyProtection="1">
      <alignment vertical="center"/>
    </xf>
    <xf numFmtId="0" fontId="36" fillId="0" borderId="38" xfId="13" applyFont="1" applyBorder="1" applyAlignment="1" applyProtection="1">
      <alignment vertical="center"/>
    </xf>
    <xf numFmtId="0" fontId="36" fillId="0" borderId="36" xfId="13" applyFont="1" applyBorder="1" applyAlignment="1" applyProtection="1">
      <alignment vertical="center"/>
    </xf>
    <xf numFmtId="0" fontId="36" fillId="0" borderId="38" xfId="13" applyFont="1" applyBorder="1" applyAlignment="1" applyProtection="1">
      <alignment horizontal="center" vertical="center"/>
    </xf>
    <xf numFmtId="0" fontId="36" fillId="0" borderId="36" xfId="13" applyFont="1" applyBorder="1" applyAlignment="1" applyProtection="1">
      <alignment horizontal="center" vertical="center"/>
    </xf>
    <xf numFmtId="0" fontId="36" fillId="0" borderId="106" xfId="13" applyFont="1" applyBorder="1" applyAlignment="1" applyProtection="1">
      <alignment horizontal="center" vertical="center"/>
    </xf>
    <xf numFmtId="0" fontId="36" fillId="0" borderId="5" xfId="13" applyFont="1" applyBorder="1" applyAlignment="1" applyProtection="1">
      <alignment horizontal="center" vertical="center"/>
    </xf>
    <xf numFmtId="0" fontId="36" fillId="0" borderId="143" xfId="13" applyFont="1" applyBorder="1" applyAlignment="1" applyProtection="1">
      <alignment horizontal="center" vertical="center"/>
    </xf>
    <xf numFmtId="0" fontId="36" fillId="0" borderId="106" xfId="13" applyFont="1" applyFill="1" applyBorder="1" applyAlignment="1" applyProtection="1">
      <alignment vertical="center" wrapText="1"/>
    </xf>
    <xf numFmtId="0" fontId="36" fillId="0" borderId="143" xfId="13" applyFont="1" applyFill="1" applyBorder="1" applyAlignment="1" applyProtection="1">
      <alignment vertical="center"/>
    </xf>
    <xf numFmtId="0" fontId="36" fillId="0" borderId="43" xfId="13" applyFont="1" applyFill="1" applyBorder="1" applyAlignment="1" applyProtection="1">
      <alignment vertical="center"/>
    </xf>
    <xf numFmtId="0" fontId="36" fillId="0" borderId="44" xfId="13" applyFont="1" applyFill="1" applyBorder="1" applyAlignment="1" applyProtection="1">
      <alignment vertical="center"/>
    </xf>
    <xf numFmtId="0" fontId="36" fillId="0" borderId="38" xfId="13" applyFont="1" applyFill="1" applyBorder="1" applyAlignment="1" applyProtection="1">
      <alignment vertical="center"/>
    </xf>
    <xf numFmtId="0" fontId="36" fillId="0" borderId="36" xfId="13" applyFont="1" applyFill="1" applyBorder="1" applyAlignment="1" applyProtection="1">
      <alignment vertical="center"/>
    </xf>
    <xf numFmtId="0" fontId="35" fillId="0" borderId="0" xfId="13" applyFont="1" applyFill="1" applyBorder="1" applyAlignment="1" applyProtection="1">
      <alignment horizontal="center" vertical="center"/>
    </xf>
    <xf numFmtId="4" fontId="55" fillId="0" borderId="71" xfId="13" applyNumberFormat="1" applyBorder="1" applyAlignment="1" applyProtection="1">
      <alignment horizontal="center" vertical="center"/>
    </xf>
    <xf numFmtId="0" fontId="55" fillId="0" borderId="37" xfId="13" applyBorder="1" applyAlignment="1" applyProtection="1">
      <alignment horizontal="center" vertical="center"/>
    </xf>
    <xf numFmtId="0" fontId="55" fillId="0" borderId="91" xfId="13" applyBorder="1" applyAlignment="1" applyProtection="1">
      <alignment horizontal="center" vertical="center"/>
    </xf>
    <xf numFmtId="0" fontId="1" fillId="2" borderId="91" xfId="2" applyBorder="1" applyAlignment="1" applyProtection="1">
      <alignment horizontal="center" vertical="center"/>
      <protection locked="0"/>
    </xf>
    <xf numFmtId="0" fontId="1" fillId="2" borderId="37" xfId="2" applyBorder="1" applyAlignment="1" applyProtection="1">
      <alignment horizontal="center" vertical="center"/>
      <protection locked="0"/>
    </xf>
    <xf numFmtId="0" fontId="34" fillId="0" borderId="179" xfId="13" applyFont="1" applyBorder="1" applyAlignment="1" applyProtection="1">
      <alignment horizontal="left" wrapText="1"/>
    </xf>
    <xf numFmtId="0" fontId="55" fillId="0" borderId="179" xfId="13" applyBorder="1" applyAlignment="1" applyProtection="1">
      <alignment horizontal="left"/>
    </xf>
    <xf numFmtId="0" fontId="55" fillId="0" borderId="0" xfId="13" applyAlignment="1" applyProtection="1">
      <alignment horizontal="left"/>
    </xf>
    <xf numFmtId="2" fontId="55" fillId="0" borderId="71" xfId="13" applyNumberFormat="1" applyBorder="1" applyAlignment="1" applyProtection="1">
      <alignment horizontal="center" vertical="center"/>
    </xf>
    <xf numFmtId="0" fontId="29" fillId="8" borderId="71" xfId="13" applyFont="1" applyFill="1" applyBorder="1" applyAlignment="1" applyProtection="1">
      <alignment horizontal="center" vertical="center" wrapText="1"/>
    </xf>
    <xf numFmtId="0" fontId="29" fillId="8" borderId="91" xfId="13" applyFont="1" applyFill="1" applyBorder="1" applyAlignment="1" applyProtection="1">
      <alignment horizontal="center" vertical="center" wrapText="1"/>
    </xf>
    <xf numFmtId="0" fontId="36" fillId="0" borderId="71" xfId="13" applyFont="1" applyBorder="1" applyAlignment="1" applyProtection="1">
      <alignment vertical="center"/>
    </xf>
    <xf numFmtId="0" fontId="36" fillId="0" borderId="37" xfId="13" applyFont="1" applyBorder="1" applyAlignment="1" applyProtection="1">
      <alignment vertical="center"/>
    </xf>
    <xf numFmtId="0" fontId="36" fillId="0" borderId="2" xfId="13" applyFont="1" applyFill="1" applyBorder="1" applyAlignment="1" applyProtection="1">
      <alignment vertical="center"/>
    </xf>
    <xf numFmtId="0" fontId="36" fillId="0" borderId="143" xfId="13" applyFont="1" applyBorder="1" applyAlignment="1" applyProtection="1">
      <alignment vertical="center" wrapText="1"/>
    </xf>
    <xf numFmtId="0" fontId="36" fillId="0" borderId="43" xfId="13" applyFont="1" applyBorder="1" applyAlignment="1" applyProtection="1">
      <alignment vertical="center" wrapText="1"/>
    </xf>
    <xf numFmtId="0" fontId="36" fillId="0" borderId="44" xfId="13" applyFont="1" applyBorder="1" applyAlignment="1" applyProtection="1">
      <alignment vertical="center" wrapText="1"/>
    </xf>
    <xf numFmtId="49" fontId="36" fillId="0" borderId="2" xfId="13" applyNumberFormat="1" applyFont="1" applyBorder="1" applyAlignment="1" applyProtection="1">
      <alignment horizontal="center" vertical="center"/>
    </xf>
    <xf numFmtId="49" fontId="36" fillId="0" borderId="71" xfId="13" applyNumberFormat="1" applyFont="1" applyBorder="1" applyAlignment="1" applyProtection="1">
      <alignment horizontal="center" vertical="center"/>
    </xf>
    <xf numFmtId="0" fontId="59" fillId="0" borderId="2" xfId="13" applyFont="1" applyFill="1" applyBorder="1" applyAlignment="1" applyProtection="1">
      <alignment horizontal="center" vertical="center" wrapText="1"/>
    </xf>
    <xf numFmtId="0" fontId="51" fillId="0" borderId="0" xfId="13" applyFont="1" applyBorder="1" applyAlignment="1" applyProtection="1">
      <alignment horizontal="left" vertical="center"/>
    </xf>
    <xf numFmtId="0" fontId="52" fillId="0" borderId="0" xfId="13" applyFont="1" applyBorder="1" applyAlignment="1" applyProtection="1">
      <alignment horizontal="left" vertical="center"/>
    </xf>
    <xf numFmtId="0" fontId="52" fillId="0" borderId="0" xfId="13" applyFont="1" applyBorder="1" applyAlignment="1" applyProtection="1">
      <alignment horizontal="left" vertical="center" wrapText="1"/>
    </xf>
    <xf numFmtId="0" fontId="39" fillId="0" borderId="5" xfId="13" applyFont="1" applyBorder="1" applyAlignment="1" applyProtection="1">
      <alignment horizontal="center" vertical="center"/>
    </xf>
    <xf numFmtId="0" fontId="57" fillId="0" borderId="0" xfId="13" applyFont="1" applyFill="1" applyBorder="1" applyAlignment="1" applyProtection="1">
      <alignment horizontal="left" vertical="center" wrapText="1"/>
    </xf>
    <xf numFmtId="0" fontId="41" fillId="0" borderId="172" xfId="13" applyFont="1" applyFill="1" applyBorder="1" applyAlignment="1" applyProtection="1">
      <alignment horizontal="left" vertical="center"/>
    </xf>
    <xf numFmtId="0" fontId="41" fillId="0" borderId="169" xfId="13" applyFont="1" applyFill="1" applyBorder="1" applyAlignment="1" applyProtection="1">
      <alignment horizontal="left" vertical="center"/>
    </xf>
    <xf numFmtId="167" fontId="41" fillId="0" borderId="169" xfId="13" applyNumberFormat="1" applyFont="1" applyFill="1" applyBorder="1" applyAlignment="1" applyProtection="1">
      <alignment horizontal="right" vertical="center"/>
    </xf>
    <xf numFmtId="167" fontId="29" fillId="0" borderId="20" xfId="13" applyNumberFormat="1" applyFont="1" applyFill="1" applyBorder="1" applyAlignment="1" applyProtection="1">
      <alignment horizontal="right" vertical="center"/>
    </xf>
    <xf numFmtId="167" fontId="41" fillId="0" borderId="20" xfId="13" applyNumberFormat="1" applyFont="1" applyFill="1" applyBorder="1" applyAlignment="1" applyProtection="1">
      <alignment horizontal="right" vertical="center"/>
    </xf>
    <xf numFmtId="0" fontId="15" fillId="2" borderId="188" xfId="2" applyFont="1" applyBorder="1" applyAlignment="1" applyProtection="1">
      <alignment horizontal="left" vertical="center" wrapText="1"/>
      <protection locked="0"/>
    </xf>
    <xf numFmtId="0" fontId="15" fillId="2" borderId="150" xfId="2" applyFont="1" applyBorder="1" applyAlignment="1" applyProtection="1">
      <alignment horizontal="left" vertical="center" wrapText="1"/>
      <protection locked="0"/>
    </xf>
    <xf numFmtId="0" fontId="15" fillId="2" borderId="189" xfId="2" applyFont="1" applyBorder="1" applyAlignment="1" applyProtection="1">
      <alignment horizontal="left" vertical="center" wrapText="1"/>
      <protection locked="0"/>
    </xf>
    <xf numFmtId="167" fontId="63" fillId="0" borderId="191" xfId="13" applyNumberFormat="1" applyFont="1" applyBorder="1" applyAlignment="1" applyProtection="1">
      <alignment horizontal="right" vertical="center"/>
    </xf>
    <xf numFmtId="0" fontId="29" fillId="0" borderId="23" xfId="13" applyFont="1" applyFill="1" applyBorder="1" applyAlignment="1" applyProtection="1">
      <alignment horizontal="center" vertical="center"/>
    </xf>
    <xf numFmtId="0" fontId="29" fillId="0" borderId="220" xfId="13" applyFont="1" applyFill="1" applyBorder="1" applyAlignment="1" applyProtection="1">
      <alignment horizontal="center" vertical="center"/>
    </xf>
    <xf numFmtId="167" fontId="41" fillId="0" borderId="150" xfId="13" applyNumberFormat="1" applyFont="1" applyFill="1" applyBorder="1" applyAlignment="1" applyProtection="1">
      <alignment horizontal="right" vertical="center"/>
    </xf>
    <xf numFmtId="167" fontId="29" fillId="0" borderId="191" xfId="13" applyNumberFormat="1" applyFont="1" applyFill="1" applyBorder="1" applyAlignment="1" applyProtection="1">
      <alignment horizontal="right" vertical="center"/>
    </xf>
    <xf numFmtId="0" fontId="45" fillId="0" borderId="2" xfId="13" applyFont="1" applyBorder="1" applyAlignment="1" applyProtection="1">
      <alignment horizontal="center" vertical="center" wrapText="1"/>
    </xf>
    <xf numFmtId="0" fontId="20" fillId="0" borderId="131" xfId="12" applyFont="1" applyBorder="1" applyAlignment="1" applyProtection="1">
      <alignment horizontal="center" vertical="center" wrapText="1"/>
    </xf>
    <xf numFmtId="0" fontId="20" fillId="0" borderId="23" xfId="12" applyFont="1" applyBorder="1" applyAlignment="1" applyProtection="1">
      <alignment horizontal="center" vertical="center" wrapText="1"/>
    </xf>
    <xf numFmtId="0" fontId="20" fillId="0" borderId="16" xfId="12" applyFont="1" applyBorder="1" applyAlignment="1" applyProtection="1">
      <alignment horizontal="center" vertical="center" wrapText="1"/>
    </xf>
    <xf numFmtId="168" fontId="36" fillId="0" borderId="2" xfId="13" applyNumberFormat="1" applyFont="1" applyFill="1" applyBorder="1" applyAlignment="1" applyProtection="1">
      <alignment horizontal="center" vertical="center"/>
    </xf>
    <xf numFmtId="167" fontId="41" fillId="0" borderId="0" xfId="13" applyNumberFormat="1" applyFont="1" applyFill="1" applyBorder="1" applyAlignment="1" applyProtection="1">
      <alignment horizontal="right" vertical="center"/>
    </xf>
    <xf numFmtId="0" fontId="34" fillId="0" borderId="38" xfId="13" applyFont="1" applyBorder="1" applyAlignment="1" applyProtection="1">
      <alignment horizontal="center" vertical="center"/>
    </xf>
    <xf numFmtId="0" fontId="34" fillId="0" borderId="20" xfId="13" applyFont="1" applyBorder="1" applyAlignment="1" applyProtection="1">
      <alignment horizontal="center" vertical="center"/>
    </xf>
    <xf numFmtId="0" fontId="41" fillId="0" borderId="43" xfId="13" applyFont="1" applyFill="1" applyBorder="1" applyAlignment="1" applyProtection="1">
      <alignment horizontal="left" vertical="center"/>
    </xf>
    <xf numFmtId="0" fontId="41" fillId="0" borderId="0" xfId="13" applyFont="1" applyFill="1" applyBorder="1" applyAlignment="1" applyProtection="1">
      <alignment horizontal="left" vertical="center"/>
    </xf>
    <xf numFmtId="167" fontId="41" fillId="0" borderId="5" xfId="13" applyNumberFormat="1" applyFont="1" applyFill="1" applyBorder="1" applyAlignment="1" applyProtection="1">
      <alignment horizontal="right" vertical="center"/>
    </xf>
    <xf numFmtId="0" fontId="36" fillId="0" borderId="131" xfId="13" applyFont="1" applyFill="1" applyBorder="1" applyAlignment="1" applyProtection="1">
      <alignment horizontal="center" vertical="center" wrapText="1"/>
    </xf>
    <xf numFmtId="0" fontId="38" fillId="0" borderId="131" xfId="13" applyFont="1" applyFill="1" applyBorder="1" applyAlignment="1" applyProtection="1">
      <alignment horizontal="center" vertical="center"/>
    </xf>
    <xf numFmtId="9" fontId="38" fillId="0" borderId="131" xfId="13" applyNumberFormat="1" applyFont="1" applyBorder="1" applyAlignment="1" applyProtection="1">
      <alignment horizontal="center" vertical="center"/>
    </xf>
    <xf numFmtId="9" fontId="38" fillId="0" borderId="23" xfId="13" applyNumberFormat="1" applyFont="1" applyBorder="1" applyAlignment="1" applyProtection="1">
      <alignment horizontal="center" vertical="center"/>
    </xf>
    <xf numFmtId="9" fontId="38" fillId="0" borderId="16" xfId="13" applyNumberFormat="1" applyFont="1" applyBorder="1" applyAlignment="1" applyProtection="1">
      <alignment horizontal="center" vertical="center"/>
    </xf>
    <xf numFmtId="0" fontId="36" fillId="9" borderId="71" xfId="13" applyFont="1" applyFill="1" applyBorder="1" applyAlignment="1" applyProtection="1">
      <alignment horizontal="center" vertical="center"/>
    </xf>
    <xf numFmtId="0" fontId="36" fillId="9" borderId="91" xfId="13" applyFont="1" applyFill="1" applyBorder="1" applyAlignment="1" applyProtection="1">
      <alignment horizontal="center" vertical="center"/>
    </xf>
    <xf numFmtId="0" fontId="36" fillId="9" borderId="20" xfId="13" applyFont="1" applyFill="1" applyBorder="1" applyAlignment="1" applyProtection="1">
      <alignment horizontal="center" vertical="center"/>
    </xf>
    <xf numFmtId="0" fontId="36" fillId="9" borderId="37" xfId="13" applyFont="1" applyFill="1" applyBorder="1" applyAlignment="1" applyProtection="1">
      <alignment horizontal="center" vertical="center"/>
    </xf>
    <xf numFmtId="0" fontId="20" fillId="8" borderId="71" xfId="13" applyFont="1" applyFill="1" applyBorder="1" applyAlignment="1" applyProtection="1">
      <alignment horizontal="center" vertical="center" wrapText="1"/>
    </xf>
    <xf numFmtId="0" fontId="20" fillId="8" borderId="91" xfId="13" applyFont="1" applyFill="1" applyBorder="1" applyAlignment="1" applyProtection="1">
      <alignment horizontal="center" vertical="center" wrapText="1"/>
    </xf>
    <xf numFmtId="0" fontId="20" fillId="8" borderId="37" xfId="13" applyFont="1" applyFill="1" applyBorder="1" applyAlignment="1" applyProtection="1">
      <alignment horizontal="center" vertical="center" wrapText="1"/>
    </xf>
    <xf numFmtId="0" fontId="36" fillId="0" borderId="44" xfId="13" applyFont="1" applyBorder="1" applyAlignment="1" applyProtection="1">
      <alignment horizontal="center" vertical="center"/>
    </xf>
    <xf numFmtId="0" fontId="22" fillId="0" borderId="0" xfId="9" applyFont="1" applyBorder="1" applyAlignment="1" applyProtection="1">
      <alignment horizontal="left" vertical="center" wrapText="1"/>
    </xf>
    <xf numFmtId="49" fontId="1" fillId="0" borderId="71" xfId="10" applyNumberFormat="1" applyFont="1" applyFill="1" applyBorder="1" applyAlignment="1" applyProtection="1">
      <alignment horizontal="center" vertical="center"/>
      <protection locked="0"/>
    </xf>
    <xf numFmtId="49" fontId="1" fillId="0" borderId="91" xfId="10" applyNumberFormat="1" applyFont="1" applyFill="1" applyBorder="1" applyAlignment="1" applyProtection="1">
      <alignment horizontal="center" vertical="center"/>
      <protection locked="0"/>
    </xf>
    <xf numFmtId="49" fontId="1" fillId="0" borderId="37" xfId="10" applyNumberFormat="1" applyFont="1" applyFill="1" applyBorder="1" applyAlignment="1" applyProtection="1">
      <alignment horizontal="center" vertical="center"/>
      <protection locked="0"/>
    </xf>
    <xf numFmtId="0" fontId="3" fillId="0" borderId="0" xfId="9" applyFont="1" applyAlignment="1" applyProtection="1">
      <alignment horizontal="center" vertical="center"/>
    </xf>
    <xf numFmtId="0" fontId="3" fillId="2" borderId="71" xfId="2" applyFont="1" applyBorder="1" applyAlignment="1" applyProtection="1">
      <alignment horizontal="center" vertical="center"/>
      <protection locked="0"/>
    </xf>
    <xf numFmtId="0" fontId="3" fillId="2" borderId="91" xfId="2" applyFont="1" applyBorder="1" applyAlignment="1" applyProtection="1">
      <alignment horizontal="center" vertical="center"/>
      <protection locked="0"/>
    </xf>
    <xf numFmtId="0" fontId="3" fillId="2" borderId="37" xfId="2" applyFont="1" applyBorder="1" applyAlignment="1" applyProtection="1">
      <alignment horizontal="center" vertical="center"/>
      <protection locked="0"/>
    </xf>
    <xf numFmtId="0" fontId="28" fillId="8" borderId="2" xfId="12" applyFont="1" applyFill="1" applyBorder="1" applyAlignment="1" applyProtection="1">
      <alignment horizontal="center" vertical="center" wrapText="1"/>
    </xf>
    <xf numFmtId="0" fontId="41" fillId="8" borderId="2" xfId="12" applyFont="1" applyFill="1" applyBorder="1" applyAlignment="1" applyProtection="1">
      <alignment horizontal="center" vertical="center"/>
    </xf>
    <xf numFmtId="0" fontId="29" fillId="0" borderId="0" xfId="12" applyFont="1" applyFill="1" applyBorder="1" applyAlignment="1" applyProtection="1">
      <alignment horizontal="left" vertical="center" wrapText="1"/>
    </xf>
    <xf numFmtId="167" fontId="29" fillId="0" borderId="20" xfId="13" applyNumberFormat="1" applyFont="1" applyFill="1" applyBorder="1" applyAlignment="1" applyProtection="1">
      <alignment horizontal="right"/>
    </xf>
    <xf numFmtId="0" fontId="1" fillId="2" borderId="188" xfId="2" applyFont="1" applyBorder="1" applyAlignment="1" applyProtection="1">
      <alignment horizontal="left" vertical="center" wrapText="1"/>
      <protection locked="0"/>
    </xf>
    <xf numFmtId="0" fontId="1" fillId="2" borderId="150" xfId="2" applyFont="1" applyBorder="1" applyAlignment="1" applyProtection="1">
      <alignment horizontal="left" vertical="center" wrapText="1"/>
      <protection locked="0"/>
    </xf>
    <xf numFmtId="0" fontId="1" fillId="2" borderId="189" xfId="2" applyFont="1" applyBorder="1" applyAlignment="1" applyProtection="1">
      <alignment horizontal="left" vertical="center" wrapText="1"/>
      <protection locked="0"/>
    </xf>
    <xf numFmtId="0" fontId="35" fillId="0" borderId="0" xfId="13" applyFont="1" applyFill="1" applyBorder="1" applyAlignment="1" applyProtection="1">
      <alignment horizontal="right" vertical="center"/>
    </xf>
    <xf numFmtId="0" fontId="57" fillId="0" borderId="0" xfId="12" applyFont="1" applyAlignment="1" applyProtection="1">
      <alignment horizontal="center"/>
    </xf>
    <xf numFmtId="0" fontId="0" fillId="0" borderId="0" xfId="0" applyBorder="1" applyAlignment="1" applyProtection="1">
      <protection locked="0"/>
    </xf>
    <xf numFmtId="0" fontId="0" fillId="12" borderId="71" xfId="0" applyFill="1" applyBorder="1" applyAlignment="1" applyProtection="1">
      <alignment horizontal="center" vertical="center"/>
      <protection locked="0"/>
    </xf>
    <xf numFmtId="0" fontId="0" fillId="12" borderId="91" xfId="0" applyFill="1" applyBorder="1" applyAlignment="1" applyProtection="1">
      <alignment horizontal="center" vertical="center"/>
      <protection locked="0"/>
    </xf>
    <xf numFmtId="0" fontId="0" fillId="12" borderId="37" xfId="0" applyFill="1" applyBorder="1" applyAlignment="1" applyProtection="1">
      <alignment horizontal="center" vertical="center"/>
      <protection locked="0"/>
    </xf>
    <xf numFmtId="0" fontId="2" fillId="0" borderId="127"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226" xfId="0" applyFont="1" applyBorder="1" applyAlignment="1" applyProtection="1">
      <alignment horizontal="center" vertical="center" wrapText="1"/>
    </xf>
    <xf numFmtId="0" fontId="2" fillId="0" borderId="64" xfId="0" applyFont="1" applyBorder="1" applyAlignment="1" applyProtection="1">
      <alignment horizontal="center" vertical="center" wrapText="1"/>
    </xf>
    <xf numFmtId="0" fontId="0" fillId="0" borderId="267" xfId="0" applyBorder="1" applyProtection="1"/>
    <xf numFmtId="0" fontId="0" fillId="0" borderId="49" xfId="0" applyBorder="1" applyAlignment="1" applyProtection="1">
      <alignment horizontal="center" vertical="center" textRotation="90" wrapText="1"/>
    </xf>
  </cellXfs>
  <cellStyles count="22">
    <cellStyle name="20 % - Akzent1" xfId="2" builtinId="30"/>
    <cellStyle name="20 % - Akzent1 2" xfId="16" xr:uid="{00000000-0005-0000-0000-000001000000}"/>
    <cellStyle name="20 % - Akzent1 2 2" xfId="10" xr:uid="{00000000-0005-0000-0000-000002000000}"/>
    <cellStyle name="20 % - Akzent1 2 2 2" xfId="20" xr:uid="{00000000-0005-0000-0000-000003000000}"/>
    <cellStyle name="20 % - Akzent1 3" xfId="18" xr:uid="{00000000-0005-0000-0000-000004000000}"/>
    <cellStyle name="20 % - Akzent3" xfId="6" builtinId="38"/>
    <cellStyle name="40 % - Akzent3" xfId="8" builtinId="39"/>
    <cellStyle name="40 % - Akzent6" xfId="17" builtinId="51"/>
    <cellStyle name="60 % - Akzent3" xfId="3" builtinId="40"/>
    <cellStyle name="Akzent3" xfId="5" builtinId="37"/>
    <cellStyle name="Akzent6" xfId="7" builtinId="49"/>
    <cellStyle name="Link" xfId="11" builtinId="8"/>
    <cellStyle name="Prozent" xfId="4" builtinId="5"/>
    <cellStyle name="Prozent 2" xfId="14" xr:uid="{00000000-0005-0000-0000-00000D000000}"/>
    <cellStyle name="Standard" xfId="0" builtinId="0"/>
    <cellStyle name="Standard 2" xfId="12" xr:uid="{00000000-0005-0000-0000-00000F000000}"/>
    <cellStyle name="Standard 3" xfId="9" xr:uid="{00000000-0005-0000-0000-000010000000}"/>
    <cellStyle name="Standard 3 2" xfId="19" xr:uid="{00000000-0005-0000-0000-000011000000}"/>
    <cellStyle name="Standard 4" xfId="13" xr:uid="{00000000-0005-0000-0000-000012000000}"/>
    <cellStyle name="Standard 4 2" xfId="21" xr:uid="{00000000-0005-0000-0000-000013000000}"/>
    <cellStyle name="Währung" xfId="1" builtinId="4"/>
    <cellStyle name="Währung 2" xfId="15" xr:uid="{00000000-0005-0000-0000-000015000000}"/>
  </cellStyles>
  <dxfs count="4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198120</xdr:colOff>
      <xdr:row>5</xdr:row>
      <xdr:rowOff>7620</xdr:rowOff>
    </xdr:from>
    <xdr:to>
      <xdr:col>2</xdr:col>
      <xdr:colOff>586740</xdr:colOff>
      <xdr:row>6</xdr:row>
      <xdr:rowOff>144780</xdr:rowOff>
    </xdr:to>
    <xdr:sp macro="" textlink="">
      <xdr:nvSpPr>
        <xdr:cNvPr id="2" name="Pfeil nach unten 1">
          <a:extLst>
            <a:ext uri="{FF2B5EF4-FFF2-40B4-BE49-F238E27FC236}">
              <a16:creationId xmlns:a16="http://schemas.microsoft.com/office/drawing/2014/main" id="{00000000-0008-0000-0000-000002000000}"/>
            </a:ext>
          </a:extLst>
        </xdr:cNvPr>
        <xdr:cNvSpPr/>
      </xdr:nvSpPr>
      <xdr:spPr>
        <a:xfrm>
          <a:off x="1783080" y="1432560"/>
          <a:ext cx="388620" cy="388620"/>
        </a:xfrm>
        <a:prstGeom prst="downArrow">
          <a:avLst/>
        </a:prstGeom>
        <a:gradFill>
          <a:gsLst>
            <a:gs pos="0">
              <a:srgbClr val="5E9EFF">
                <a:lumMod val="68000"/>
                <a:lumOff val="32000"/>
              </a:srgbClr>
            </a:gs>
            <a:gs pos="39999">
              <a:srgbClr val="85C2FF"/>
            </a:gs>
            <a:gs pos="70000">
              <a:srgbClr val="C4D6EB"/>
            </a:gs>
            <a:gs pos="100000">
              <a:srgbClr val="FFEBFA"/>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5</xdr:col>
      <xdr:colOff>15240</xdr:colOff>
      <xdr:row>4</xdr:row>
      <xdr:rowOff>68580</xdr:rowOff>
    </xdr:from>
    <xdr:to>
      <xdr:col>9</xdr:col>
      <xdr:colOff>15240</xdr:colOff>
      <xdr:row>4</xdr:row>
      <xdr:rowOff>678180</xdr:rowOff>
    </xdr:to>
    <xdr:sp macro="" textlink="">
      <xdr:nvSpPr>
        <xdr:cNvPr id="6" name="Legende mit Pfeil nach links und rechts 5">
          <a:extLst>
            <a:ext uri="{FF2B5EF4-FFF2-40B4-BE49-F238E27FC236}">
              <a16:creationId xmlns:a16="http://schemas.microsoft.com/office/drawing/2014/main" id="{00000000-0008-0000-0000-000006000000}"/>
            </a:ext>
          </a:extLst>
        </xdr:cNvPr>
        <xdr:cNvSpPr/>
      </xdr:nvSpPr>
      <xdr:spPr>
        <a:xfrm>
          <a:off x="3977640" y="769620"/>
          <a:ext cx="3169920" cy="609600"/>
        </a:xfrm>
        <a:prstGeom prst="leftRightArrowCallout">
          <a:avLst/>
        </a:prstGeom>
        <a:gradFill>
          <a:gsLst>
            <a:gs pos="0">
              <a:srgbClr val="5E9EFF">
                <a:lumMod val="68000"/>
                <a:lumOff val="32000"/>
              </a:srgbClr>
            </a:gs>
            <a:gs pos="39999">
              <a:srgbClr val="85C2FF"/>
            </a:gs>
            <a:gs pos="70000">
              <a:srgbClr val="C4D6EB"/>
            </a:gs>
            <a:gs pos="100000">
              <a:srgbClr val="FFEBFA"/>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b="1">
              <a:solidFill>
                <a:srgbClr val="FF0000"/>
              </a:solidFill>
            </a:rPr>
            <a:t>Vertragsart wählen</a:t>
          </a:r>
        </a:p>
      </xdr:txBody>
    </xdr:sp>
    <xdr:clientData/>
  </xdr:twoCellAnchor>
  <xdr:twoCellAnchor>
    <xdr:from>
      <xdr:col>11</xdr:col>
      <xdr:colOff>144780</xdr:colOff>
      <xdr:row>5</xdr:row>
      <xdr:rowOff>7620</xdr:rowOff>
    </xdr:from>
    <xdr:to>
      <xdr:col>11</xdr:col>
      <xdr:colOff>533400</xdr:colOff>
      <xdr:row>6</xdr:row>
      <xdr:rowOff>144780</xdr:rowOff>
    </xdr:to>
    <xdr:sp macro="" textlink="">
      <xdr:nvSpPr>
        <xdr:cNvPr id="7" name="Pfeil nach unten 6">
          <a:extLst>
            <a:ext uri="{FF2B5EF4-FFF2-40B4-BE49-F238E27FC236}">
              <a16:creationId xmlns:a16="http://schemas.microsoft.com/office/drawing/2014/main" id="{00000000-0008-0000-0000-000007000000}"/>
            </a:ext>
          </a:extLst>
        </xdr:cNvPr>
        <xdr:cNvSpPr/>
      </xdr:nvSpPr>
      <xdr:spPr>
        <a:xfrm>
          <a:off x="8862060" y="1432560"/>
          <a:ext cx="388620" cy="388620"/>
        </a:xfrm>
        <a:prstGeom prst="downArrow">
          <a:avLst/>
        </a:prstGeom>
        <a:gradFill>
          <a:gsLst>
            <a:gs pos="0">
              <a:srgbClr val="5E9EFF">
                <a:lumMod val="68000"/>
                <a:lumOff val="32000"/>
              </a:srgbClr>
            </a:gs>
            <a:gs pos="39999">
              <a:srgbClr val="85C2FF"/>
            </a:gs>
            <a:gs pos="70000">
              <a:srgbClr val="C4D6EB"/>
            </a:gs>
            <a:gs pos="100000">
              <a:srgbClr val="FFEBFA"/>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281940</xdr:colOff>
      <xdr:row>11</xdr:row>
      <xdr:rowOff>266700</xdr:rowOff>
    </xdr:from>
    <xdr:to>
      <xdr:col>2</xdr:col>
      <xdr:colOff>586740</xdr:colOff>
      <xdr:row>12</xdr:row>
      <xdr:rowOff>464820</xdr:rowOff>
    </xdr:to>
    <xdr:sp macro="" textlink="">
      <xdr:nvSpPr>
        <xdr:cNvPr id="3" name="Pfeil nach rechts 2">
          <a:extLst>
            <a:ext uri="{FF2B5EF4-FFF2-40B4-BE49-F238E27FC236}">
              <a16:creationId xmlns:a16="http://schemas.microsoft.com/office/drawing/2014/main" id="{00000000-0008-0000-0000-000003000000}"/>
            </a:ext>
          </a:extLst>
        </xdr:cNvPr>
        <xdr:cNvSpPr/>
      </xdr:nvSpPr>
      <xdr:spPr>
        <a:xfrm>
          <a:off x="1074420" y="2674620"/>
          <a:ext cx="1097280" cy="472440"/>
        </a:xfrm>
        <a:prstGeom prst="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b="1">
              <a:solidFill>
                <a:sysClr val="windowText" lastClr="000000"/>
              </a:solidFill>
            </a:rPr>
            <a:t>LB</a:t>
          </a:r>
          <a:endParaRPr lang="de-DE" sz="1100" b="1">
            <a:solidFill>
              <a:sysClr val="windowText" lastClr="000000"/>
            </a:solidFill>
          </a:endParaRPr>
        </a:p>
      </xdr:txBody>
    </xdr:sp>
    <xdr:clientData/>
  </xdr:twoCellAnchor>
  <xdr:twoCellAnchor>
    <xdr:from>
      <xdr:col>5</xdr:col>
      <xdr:colOff>358140</xdr:colOff>
      <xdr:row>12</xdr:row>
      <xdr:rowOff>15240</xdr:rowOff>
    </xdr:from>
    <xdr:to>
      <xdr:col>6</xdr:col>
      <xdr:colOff>662940</xdr:colOff>
      <xdr:row>12</xdr:row>
      <xdr:rowOff>487680</xdr:rowOff>
    </xdr:to>
    <xdr:sp macro="" textlink="">
      <xdr:nvSpPr>
        <xdr:cNvPr id="8" name="Pfeil nach rechts 7">
          <a:extLst>
            <a:ext uri="{FF2B5EF4-FFF2-40B4-BE49-F238E27FC236}">
              <a16:creationId xmlns:a16="http://schemas.microsoft.com/office/drawing/2014/main" id="{00000000-0008-0000-0000-000008000000}"/>
            </a:ext>
          </a:extLst>
        </xdr:cNvPr>
        <xdr:cNvSpPr/>
      </xdr:nvSpPr>
      <xdr:spPr>
        <a:xfrm>
          <a:off x="4320540" y="2697480"/>
          <a:ext cx="1097280" cy="472440"/>
        </a:xfrm>
        <a:prstGeom prst="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b="1">
              <a:solidFill>
                <a:sysClr val="windowText" lastClr="000000"/>
              </a:solidFill>
            </a:rPr>
            <a:t>LV</a:t>
          </a:r>
          <a:endParaRPr lang="de-DE" sz="1100" b="1">
            <a:solidFill>
              <a:sysClr val="windowText" lastClr="000000"/>
            </a:solidFill>
          </a:endParaRPr>
        </a:p>
      </xdr:txBody>
    </xdr:sp>
    <xdr:clientData/>
  </xdr:twoCellAnchor>
  <xdr:twoCellAnchor>
    <xdr:from>
      <xdr:col>8</xdr:col>
      <xdr:colOff>4384</xdr:colOff>
      <xdr:row>12</xdr:row>
      <xdr:rowOff>131337</xdr:rowOff>
    </xdr:from>
    <xdr:to>
      <xdr:col>10</xdr:col>
      <xdr:colOff>536885</xdr:colOff>
      <xdr:row>13</xdr:row>
      <xdr:rowOff>177057</xdr:rowOff>
    </xdr:to>
    <xdr:sp macro="" textlink="">
      <xdr:nvSpPr>
        <xdr:cNvPr id="5" name="Eingekerbter Pfeil nach rechts 4">
          <a:extLst>
            <a:ext uri="{FF2B5EF4-FFF2-40B4-BE49-F238E27FC236}">
              <a16:creationId xmlns:a16="http://schemas.microsoft.com/office/drawing/2014/main" id="{00000000-0008-0000-0000-000005000000}"/>
            </a:ext>
          </a:extLst>
        </xdr:cNvPr>
        <xdr:cNvSpPr/>
      </xdr:nvSpPr>
      <xdr:spPr>
        <a:xfrm rot="600000">
          <a:off x="6344224" y="2790717"/>
          <a:ext cx="2117461" cy="548640"/>
        </a:xfrm>
        <a:prstGeom prst="notched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DE" sz="1600" b="1">
              <a:solidFill>
                <a:sysClr val="windowText" lastClr="000000"/>
              </a:solidFill>
              <a:latin typeface="+mn-lt"/>
              <a:ea typeface="+mn-ea"/>
              <a:cs typeface="+mn-cs"/>
            </a:rPr>
            <a:t>LB+LV+Erläuterung</a:t>
          </a:r>
        </a:p>
      </xdr:txBody>
    </xdr:sp>
    <xdr:clientData/>
  </xdr:twoCellAnchor>
  <xdr:twoCellAnchor>
    <xdr:from>
      <xdr:col>8</xdr:col>
      <xdr:colOff>83820</xdr:colOff>
      <xdr:row>15</xdr:row>
      <xdr:rowOff>22862</xdr:rowOff>
    </xdr:from>
    <xdr:to>
      <xdr:col>10</xdr:col>
      <xdr:colOff>616321</xdr:colOff>
      <xdr:row>17</xdr:row>
      <xdr:rowOff>83822</xdr:rowOff>
    </xdr:to>
    <xdr:sp macro="" textlink="">
      <xdr:nvSpPr>
        <xdr:cNvPr id="16" name="Eingekerbter Pfeil nach rechts 15">
          <a:extLst>
            <a:ext uri="{FF2B5EF4-FFF2-40B4-BE49-F238E27FC236}">
              <a16:creationId xmlns:a16="http://schemas.microsoft.com/office/drawing/2014/main" id="{00000000-0008-0000-0000-000010000000}"/>
            </a:ext>
          </a:extLst>
        </xdr:cNvPr>
        <xdr:cNvSpPr/>
      </xdr:nvSpPr>
      <xdr:spPr>
        <a:xfrm rot="-600000">
          <a:off x="6423660" y="4312922"/>
          <a:ext cx="2117461" cy="548640"/>
        </a:xfrm>
        <a:prstGeom prst="notched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DE" sz="1600" b="1">
              <a:solidFill>
                <a:sysClr val="windowText" lastClr="000000"/>
              </a:solidFill>
              <a:latin typeface="+mn-lt"/>
              <a:ea typeface="+mn-ea"/>
              <a:cs typeface="+mn-cs"/>
            </a:rPr>
            <a:t>Karte</a:t>
          </a:r>
        </a:p>
      </xdr:txBody>
    </xdr:sp>
    <xdr:clientData/>
  </xdr:twoCellAnchor>
  <xdr:twoCellAnchor>
    <xdr:from>
      <xdr:col>1</xdr:col>
      <xdr:colOff>281940</xdr:colOff>
      <xdr:row>19</xdr:row>
      <xdr:rowOff>68580</xdr:rowOff>
    </xdr:from>
    <xdr:to>
      <xdr:col>2</xdr:col>
      <xdr:colOff>586740</xdr:colOff>
      <xdr:row>21</xdr:row>
      <xdr:rowOff>152400</xdr:rowOff>
    </xdr:to>
    <xdr:sp macro="" textlink="">
      <xdr:nvSpPr>
        <xdr:cNvPr id="17" name="Pfeil nach rechts 16">
          <a:extLst>
            <a:ext uri="{FF2B5EF4-FFF2-40B4-BE49-F238E27FC236}">
              <a16:creationId xmlns:a16="http://schemas.microsoft.com/office/drawing/2014/main" id="{00000000-0008-0000-0000-000011000000}"/>
            </a:ext>
          </a:extLst>
        </xdr:cNvPr>
        <xdr:cNvSpPr/>
      </xdr:nvSpPr>
      <xdr:spPr>
        <a:xfrm>
          <a:off x="1074420" y="5463540"/>
          <a:ext cx="1097280" cy="541020"/>
        </a:xfrm>
        <a:prstGeom prst="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b="1">
              <a:solidFill>
                <a:sysClr val="windowText" lastClr="000000"/>
              </a:solidFill>
            </a:rPr>
            <a:t>LB</a:t>
          </a:r>
          <a:endParaRPr lang="de-DE" sz="1100" b="1">
            <a:solidFill>
              <a:sysClr val="windowText" lastClr="000000"/>
            </a:solidFill>
          </a:endParaRPr>
        </a:p>
      </xdr:txBody>
    </xdr:sp>
    <xdr:clientData/>
  </xdr:twoCellAnchor>
  <xdr:twoCellAnchor>
    <xdr:from>
      <xdr:col>4</xdr:col>
      <xdr:colOff>220980</xdr:colOff>
      <xdr:row>19</xdr:row>
      <xdr:rowOff>83820</xdr:rowOff>
    </xdr:from>
    <xdr:to>
      <xdr:col>10</xdr:col>
      <xdr:colOff>510540</xdr:colOff>
      <xdr:row>21</xdr:row>
      <xdr:rowOff>175260</xdr:rowOff>
    </xdr:to>
    <xdr:sp macro="" textlink="">
      <xdr:nvSpPr>
        <xdr:cNvPr id="18" name="Eingekerbter Pfeil nach rechts 17">
          <a:extLst>
            <a:ext uri="{FF2B5EF4-FFF2-40B4-BE49-F238E27FC236}">
              <a16:creationId xmlns:a16="http://schemas.microsoft.com/office/drawing/2014/main" id="{00000000-0008-0000-0000-000012000000}"/>
            </a:ext>
          </a:extLst>
        </xdr:cNvPr>
        <xdr:cNvSpPr/>
      </xdr:nvSpPr>
      <xdr:spPr>
        <a:xfrm>
          <a:off x="3390900" y="5478780"/>
          <a:ext cx="5044440" cy="548640"/>
        </a:xfrm>
        <a:prstGeom prst="notched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DE" sz="1600" b="1">
              <a:solidFill>
                <a:sysClr val="windowText" lastClr="000000"/>
              </a:solidFill>
              <a:latin typeface="+mn-lt"/>
              <a:ea typeface="+mn-ea"/>
              <a:cs typeface="+mn-cs"/>
            </a:rPr>
            <a:t>LB,</a:t>
          </a:r>
          <a:r>
            <a:rPr lang="de-DE" sz="1600" b="1" baseline="0">
              <a:solidFill>
                <a:sysClr val="windowText" lastClr="000000"/>
              </a:solidFill>
              <a:latin typeface="+mn-lt"/>
              <a:ea typeface="+mn-ea"/>
              <a:cs typeface="+mn-cs"/>
            </a:rPr>
            <a:t> Angebotstabelle, Abrechnungstabelle</a:t>
          </a:r>
          <a:endParaRPr lang="de-DE" sz="1600" b="1">
            <a:solidFill>
              <a:sysClr val="windowText" lastClr="000000"/>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685800</xdr:colOff>
      <xdr:row>0</xdr:row>
      <xdr:rowOff>22860</xdr:rowOff>
    </xdr:from>
    <xdr:to>
      <xdr:col>6</xdr:col>
      <xdr:colOff>784859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5720" y="22860"/>
          <a:ext cx="1684019" cy="38155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3809</xdr:colOff>
      <xdr:row>0</xdr:row>
      <xdr:rowOff>384096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5760" y="0"/>
          <a:ext cx="1684019" cy="38409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813858</xdr:colOff>
      <xdr:row>0</xdr:row>
      <xdr:rowOff>35982</xdr:rowOff>
    </xdr:from>
    <xdr:to>
      <xdr:col>22</xdr:col>
      <xdr:colOff>2115</xdr:colOff>
      <xdr:row>3</xdr:row>
      <xdr:rowOff>16932</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0391" y="35982"/>
          <a:ext cx="2701924" cy="62441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22</xdr:col>
          <xdr:colOff>76200</xdr:colOff>
          <xdr:row>12</xdr:row>
          <xdr:rowOff>198120</xdr:rowOff>
        </xdr:from>
        <xdr:to>
          <xdr:col>24</xdr:col>
          <xdr:colOff>716280</xdr:colOff>
          <xdr:row>14</xdr:row>
          <xdr:rowOff>83820</xdr:rowOff>
        </xdr:to>
        <xdr:sp macro="" textlink="">
          <xdr:nvSpPr>
            <xdr:cNvPr id="76802" name="Button 2" hidden="1">
              <a:extLst>
                <a:ext uri="{63B3BB69-23CF-44E3-9099-C40C66FF867C}">
                  <a14:compatExt spid="_x0000_s76802"/>
                </a:ext>
                <a:ext uri="{FF2B5EF4-FFF2-40B4-BE49-F238E27FC236}">
                  <a16:creationId xmlns:a16="http://schemas.microsoft.com/office/drawing/2014/main" id="{00000000-0008-0000-1000-0000022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a:t>
              </a:r>
            </a:p>
            <a:p>
              <a:pPr algn="ctr" rtl="0">
                <a:defRPr sz="1000"/>
              </a:pPr>
              <a:r>
                <a:rPr lang="de-DE" sz="800" b="1" i="0" u="none" strike="noStrike" baseline="0">
                  <a:solidFill>
                    <a:srgbClr val="FF0000"/>
                  </a:solidFill>
                  <a:latin typeface="Calibri"/>
                  <a:ea typeface="Calibri"/>
                  <a:cs typeface="Calibri"/>
                </a:rPr>
                <a:t>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18</xdr:col>
      <xdr:colOff>828673</xdr:colOff>
      <xdr:row>0</xdr:row>
      <xdr:rowOff>61383</xdr:rowOff>
    </xdr:from>
    <xdr:to>
      <xdr:col>21</xdr:col>
      <xdr:colOff>359829</xdr:colOff>
      <xdr:row>3</xdr:row>
      <xdr:rowOff>42333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0606" y="61383"/>
          <a:ext cx="2697690" cy="624417"/>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673100</xdr:colOff>
      <xdr:row>0</xdr:row>
      <xdr:rowOff>22860</xdr:rowOff>
    </xdr:from>
    <xdr:to>
      <xdr:col>6</xdr:col>
      <xdr:colOff>753109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1100" y="22860"/>
          <a:ext cx="1604009" cy="37774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247650</xdr:colOff>
      <xdr:row>0</xdr:row>
      <xdr:rowOff>51858</xdr:rowOff>
    </xdr:from>
    <xdr:to>
      <xdr:col>18</xdr:col>
      <xdr:colOff>863600</xdr:colOff>
      <xdr:row>3</xdr:row>
      <xdr:rowOff>39158</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7950" y="51858"/>
          <a:ext cx="2701925" cy="6159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16</xdr:col>
          <xdr:colOff>213360</xdr:colOff>
          <xdr:row>12</xdr:row>
          <xdr:rowOff>38100</xdr:rowOff>
        </xdr:from>
        <xdr:to>
          <xdr:col>18</xdr:col>
          <xdr:colOff>373380</xdr:colOff>
          <xdr:row>13</xdr:row>
          <xdr:rowOff>792480</xdr:rowOff>
        </xdr:to>
        <xdr:sp macro="" textlink="">
          <xdr:nvSpPr>
            <xdr:cNvPr id="81921" name="Button 1" hidden="1">
              <a:extLst>
                <a:ext uri="{63B3BB69-23CF-44E3-9099-C40C66FF867C}">
                  <a14:compatExt spid="_x0000_s81921"/>
                </a:ext>
                <a:ext uri="{FF2B5EF4-FFF2-40B4-BE49-F238E27FC236}">
                  <a16:creationId xmlns:a16="http://schemas.microsoft.com/office/drawing/2014/main" id="{00000000-0008-0000-1400-00000140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p>
            <a:p>
              <a:pPr algn="ctr" rtl="0">
                <a:defRPr sz="1000"/>
              </a:pPr>
              <a:r>
                <a:rPr lang="de-DE" sz="800" b="1" i="0" u="none" strike="noStrike" baseline="0">
                  <a:solidFill>
                    <a:srgbClr val="FF0000"/>
                  </a:solidFill>
                  <a:latin typeface="Calibri"/>
                  <a:ea typeface="Calibri"/>
                  <a:cs typeface="Calibri"/>
                </a:rPr>
                <a:t>Achtung: </a:t>
              </a:r>
            </a:p>
            <a:p>
              <a:pPr algn="ctr" rtl="0">
                <a:defRPr sz="1000"/>
              </a:pPr>
              <a:r>
                <a:rPr lang="de-DE" sz="800" b="1" i="0" u="none" strike="noStrike" baseline="0">
                  <a:solidFill>
                    <a:srgbClr val="FF0000"/>
                  </a:solidFill>
                  <a:latin typeface="Calibri"/>
                  <a:ea typeface="Calibri"/>
                  <a:cs typeface="Calibri"/>
                </a:rPr>
                <a:t>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16</xdr:col>
      <xdr:colOff>204258</xdr:colOff>
      <xdr:row>0</xdr:row>
      <xdr:rowOff>42333</xdr:rowOff>
    </xdr:from>
    <xdr:to>
      <xdr:col>18</xdr:col>
      <xdr:colOff>893233</xdr:colOff>
      <xdr:row>3</xdr:row>
      <xdr:rowOff>29633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5725" y="42333"/>
          <a:ext cx="2695575" cy="630767"/>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673100</xdr:colOff>
      <xdr:row>0</xdr:row>
      <xdr:rowOff>22860</xdr:rowOff>
    </xdr:from>
    <xdr:to>
      <xdr:col>6</xdr:col>
      <xdr:colOff>753109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1100" y="22860"/>
          <a:ext cx="1604009" cy="37774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14</xdr:row>
          <xdr:rowOff>190500</xdr:rowOff>
        </xdr:from>
        <xdr:to>
          <xdr:col>2</xdr:col>
          <xdr:colOff>327660</xdr:colOff>
          <xdr:row>16</xdr:row>
          <xdr:rowOff>22860</xdr:rowOff>
        </xdr:to>
        <xdr:sp macro="" textlink="">
          <xdr:nvSpPr>
            <xdr:cNvPr id="189441" name="Check Box 1" hidden="1">
              <a:extLst>
                <a:ext uri="{63B3BB69-23CF-44E3-9099-C40C66FF867C}">
                  <a14:compatExt spid="_x0000_s189441"/>
                </a:ext>
                <a:ext uri="{FF2B5EF4-FFF2-40B4-BE49-F238E27FC236}">
                  <a16:creationId xmlns:a16="http://schemas.microsoft.com/office/drawing/2014/main" id="{00000000-0008-0000-1700-00000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39</xdr:row>
          <xdr:rowOff>160020</xdr:rowOff>
        </xdr:from>
        <xdr:to>
          <xdr:col>2</xdr:col>
          <xdr:colOff>342900</xdr:colOff>
          <xdr:row>41</xdr:row>
          <xdr:rowOff>60960</xdr:rowOff>
        </xdr:to>
        <xdr:sp macro="" textlink="">
          <xdr:nvSpPr>
            <xdr:cNvPr id="189442" name="Check Box 2" hidden="1">
              <a:extLst>
                <a:ext uri="{63B3BB69-23CF-44E3-9099-C40C66FF867C}">
                  <a14:compatExt spid="_x0000_s189442"/>
                </a:ext>
                <a:ext uri="{FF2B5EF4-FFF2-40B4-BE49-F238E27FC236}">
                  <a16:creationId xmlns:a16="http://schemas.microsoft.com/office/drawing/2014/main" id="{00000000-0008-0000-1700-00000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39</xdr:row>
          <xdr:rowOff>160020</xdr:rowOff>
        </xdr:from>
        <xdr:to>
          <xdr:col>3</xdr:col>
          <xdr:colOff>342900</xdr:colOff>
          <xdr:row>41</xdr:row>
          <xdr:rowOff>60960</xdr:rowOff>
        </xdr:to>
        <xdr:sp macro="" textlink="">
          <xdr:nvSpPr>
            <xdr:cNvPr id="189443" name="Check Box 3" hidden="1">
              <a:extLst>
                <a:ext uri="{63B3BB69-23CF-44E3-9099-C40C66FF867C}">
                  <a14:compatExt spid="_x0000_s189443"/>
                </a:ext>
                <a:ext uri="{FF2B5EF4-FFF2-40B4-BE49-F238E27FC236}">
                  <a16:creationId xmlns:a16="http://schemas.microsoft.com/office/drawing/2014/main" id="{00000000-0008-0000-1700-00000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39</xdr:row>
          <xdr:rowOff>160020</xdr:rowOff>
        </xdr:from>
        <xdr:to>
          <xdr:col>4</xdr:col>
          <xdr:colOff>342900</xdr:colOff>
          <xdr:row>41</xdr:row>
          <xdr:rowOff>60960</xdr:rowOff>
        </xdr:to>
        <xdr:sp macro="" textlink="">
          <xdr:nvSpPr>
            <xdr:cNvPr id="189444" name="Check Box 4" hidden="1">
              <a:extLst>
                <a:ext uri="{63B3BB69-23CF-44E3-9099-C40C66FF867C}">
                  <a14:compatExt spid="_x0000_s189444"/>
                </a:ext>
                <a:ext uri="{FF2B5EF4-FFF2-40B4-BE49-F238E27FC236}">
                  <a16:creationId xmlns:a16="http://schemas.microsoft.com/office/drawing/2014/main" id="{00000000-0008-0000-1700-00000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39</xdr:row>
          <xdr:rowOff>160020</xdr:rowOff>
        </xdr:from>
        <xdr:to>
          <xdr:col>5</xdr:col>
          <xdr:colOff>342900</xdr:colOff>
          <xdr:row>41</xdr:row>
          <xdr:rowOff>60960</xdr:rowOff>
        </xdr:to>
        <xdr:sp macro="" textlink="">
          <xdr:nvSpPr>
            <xdr:cNvPr id="189445" name="Check Box 5" hidden="1">
              <a:extLst>
                <a:ext uri="{63B3BB69-23CF-44E3-9099-C40C66FF867C}">
                  <a14:compatExt spid="_x0000_s189445"/>
                </a:ext>
                <a:ext uri="{FF2B5EF4-FFF2-40B4-BE49-F238E27FC236}">
                  <a16:creationId xmlns:a16="http://schemas.microsoft.com/office/drawing/2014/main" id="{00000000-0008-0000-1700-00000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39</xdr:row>
          <xdr:rowOff>160020</xdr:rowOff>
        </xdr:from>
        <xdr:to>
          <xdr:col>6</xdr:col>
          <xdr:colOff>342900</xdr:colOff>
          <xdr:row>41</xdr:row>
          <xdr:rowOff>60960</xdr:rowOff>
        </xdr:to>
        <xdr:sp macro="" textlink="">
          <xdr:nvSpPr>
            <xdr:cNvPr id="189446" name="Check Box 6" hidden="1">
              <a:extLst>
                <a:ext uri="{63B3BB69-23CF-44E3-9099-C40C66FF867C}">
                  <a14:compatExt spid="_x0000_s189446"/>
                </a:ext>
                <a:ext uri="{FF2B5EF4-FFF2-40B4-BE49-F238E27FC236}">
                  <a16:creationId xmlns:a16="http://schemas.microsoft.com/office/drawing/2014/main" id="{00000000-0008-0000-1700-00000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39</xdr:row>
          <xdr:rowOff>160020</xdr:rowOff>
        </xdr:from>
        <xdr:to>
          <xdr:col>7</xdr:col>
          <xdr:colOff>342900</xdr:colOff>
          <xdr:row>41</xdr:row>
          <xdr:rowOff>60960</xdr:rowOff>
        </xdr:to>
        <xdr:sp macro="" textlink="">
          <xdr:nvSpPr>
            <xdr:cNvPr id="189447" name="Check Box 7" hidden="1">
              <a:extLst>
                <a:ext uri="{63B3BB69-23CF-44E3-9099-C40C66FF867C}">
                  <a14:compatExt spid="_x0000_s189447"/>
                </a:ext>
                <a:ext uri="{FF2B5EF4-FFF2-40B4-BE49-F238E27FC236}">
                  <a16:creationId xmlns:a16="http://schemas.microsoft.com/office/drawing/2014/main" id="{00000000-0008-0000-1700-00000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39</xdr:row>
          <xdr:rowOff>160020</xdr:rowOff>
        </xdr:from>
        <xdr:to>
          <xdr:col>8</xdr:col>
          <xdr:colOff>342900</xdr:colOff>
          <xdr:row>41</xdr:row>
          <xdr:rowOff>60960</xdr:rowOff>
        </xdr:to>
        <xdr:sp macro="" textlink="">
          <xdr:nvSpPr>
            <xdr:cNvPr id="189448" name="Check Box 8" hidden="1">
              <a:extLst>
                <a:ext uri="{63B3BB69-23CF-44E3-9099-C40C66FF867C}">
                  <a14:compatExt spid="_x0000_s189448"/>
                </a:ext>
                <a:ext uri="{FF2B5EF4-FFF2-40B4-BE49-F238E27FC236}">
                  <a16:creationId xmlns:a16="http://schemas.microsoft.com/office/drawing/2014/main" id="{00000000-0008-0000-1700-00000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39</xdr:row>
          <xdr:rowOff>160020</xdr:rowOff>
        </xdr:from>
        <xdr:to>
          <xdr:col>9</xdr:col>
          <xdr:colOff>342900</xdr:colOff>
          <xdr:row>41</xdr:row>
          <xdr:rowOff>60960</xdr:rowOff>
        </xdr:to>
        <xdr:sp macro="" textlink="">
          <xdr:nvSpPr>
            <xdr:cNvPr id="189449" name="Check Box 9" hidden="1">
              <a:extLst>
                <a:ext uri="{63B3BB69-23CF-44E3-9099-C40C66FF867C}">
                  <a14:compatExt spid="_x0000_s189449"/>
                </a:ext>
                <a:ext uri="{FF2B5EF4-FFF2-40B4-BE49-F238E27FC236}">
                  <a16:creationId xmlns:a16="http://schemas.microsoft.com/office/drawing/2014/main" id="{00000000-0008-0000-1700-00000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190500</xdr:rowOff>
        </xdr:from>
        <xdr:to>
          <xdr:col>3</xdr:col>
          <xdr:colOff>327660</xdr:colOff>
          <xdr:row>16</xdr:row>
          <xdr:rowOff>22860</xdr:rowOff>
        </xdr:to>
        <xdr:sp macro="" textlink="">
          <xdr:nvSpPr>
            <xdr:cNvPr id="189450" name="Check Box 10" hidden="1">
              <a:extLst>
                <a:ext uri="{63B3BB69-23CF-44E3-9099-C40C66FF867C}">
                  <a14:compatExt spid="_x0000_s189450"/>
                </a:ext>
                <a:ext uri="{FF2B5EF4-FFF2-40B4-BE49-F238E27FC236}">
                  <a16:creationId xmlns:a16="http://schemas.microsoft.com/office/drawing/2014/main" id="{00000000-0008-0000-1700-00000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190500</xdr:rowOff>
        </xdr:from>
        <xdr:to>
          <xdr:col>4</xdr:col>
          <xdr:colOff>327660</xdr:colOff>
          <xdr:row>16</xdr:row>
          <xdr:rowOff>22860</xdr:rowOff>
        </xdr:to>
        <xdr:sp macro="" textlink="">
          <xdr:nvSpPr>
            <xdr:cNvPr id="189451" name="Check Box 11" hidden="1">
              <a:extLst>
                <a:ext uri="{63B3BB69-23CF-44E3-9099-C40C66FF867C}">
                  <a14:compatExt spid="_x0000_s189451"/>
                </a:ext>
                <a:ext uri="{FF2B5EF4-FFF2-40B4-BE49-F238E27FC236}">
                  <a16:creationId xmlns:a16="http://schemas.microsoft.com/office/drawing/2014/main" id="{00000000-0008-0000-1700-00000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190500</xdr:rowOff>
        </xdr:from>
        <xdr:to>
          <xdr:col>5</xdr:col>
          <xdr:colOff>327660</xdr:colOff>
          <xdr:row>16</xdr:row>
          <xdr:rowOff>22860</xdr:rowOff>
        </xdr:to>
        <xdr:sp macro="" textlink="">
          <xdr:nvSpPr>
            <xdr:cNvPr id="189452" name="Check Box 12" hidden="1">
              <a:extLst>
                <a:ext uri="{63B3BB69-23CF-44E3-9099-C40C66FF867C}">
                  <a14:compatExt spid="_x0000_s189452"/>
                </a:ext>
                <a:ext uri="{FF2B5EF4-FFF2-40B4-BE49-F238E27FC236}">
                  <a16:creationId xmlns:a16="http://schemas.microsoft.com/office/drawing/2014/main" id="{00000000-0008-0000-1700-00000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190500</xdr:rowOff>
        </xdr:from>
        <xdr:to>
          <xdr:col>6</xdr:col>
          <xdr:colOff>327660</xdr:colOff>
          <xdr:row>16</xdr:row>
          <xdr:rowOff>22860</xdr:rowOff>
        </xdr:to>
        <xdr:sp macro="" textlink="">
          <xdr:nvSpPr>
            <xdr:cNvPr id="189453" name="Check Box 13" hidden="1">
              <a:extLst>
                <a:ext uri="{63B3BB69-23CF-44E3-9099-C40C66FF867C}">
                  <a14:compatExt spid="_x0000_s189453"/>
                </a:ext>
                <a:ext uri="{FF2B5EF4-FFF2-40B4-BE49-F238E27FC236}">
                  <a16:creationId xmlns:a16="http://schemas.microsoft.com/office/drawing/2014/main" id="{00000000-0008-0000-1700-00000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190500</xdr:rowOff>
        </xdr:from>
        <xdr:to>
          <xdr:col>7</xdr:col>
          <xdr:colOff>327660</xdr:colOff>
          <xdr:row>16</xdr:row>
          <xdr:rowOff>22860</xdr:rowOff>
        </xdr:to>
        <xdr:sp macro="" textlink="">
          <xdr:nvSpPr>
            <xdr:cNvPr id="189454" name="Check Box 14" hidden="1">
              <a:extLst>
                <a:ext uri="{63B3BB69-23CF-44E3-9099-C40C66FF867C}">
                  <a14:compatExt spid="_x0000_s189454"/>
                </a:ext>
                <a:ext uri="{FF2B5EF4-FFF2-40B4-BE49-F238E27FC236}">
                  <a16:creationId xmlns:a16="http://schemas.microsoft.com/office/drawing/2014/main" id="{00000000-0008-0000-1700-00000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190500</xdr:rowOff>
        </xdr:from>
        <xdr:to>
          <xdr:col>8</xdr:col>
          <xdr:colOff>327660</xdr:colOff>
          <xdr:row>16</xdr:row>
          <xdr:rowOff>22860</xdr:rowOff>
        </xdr:to>
        <xdr:sp macro="" textlink="">
          <xdr:nvSpPr>
            <xdr:cNvPr id="189455" name="Check Box 15" hidden="1">
              <a:extLst>
                <a:ext uri="{63B3BB69-23CF-44E3-9099-C40C66FF867C}">
                  <a14:compatExt spid="_x0000_s189455"/>
                </a:ext>
                <a:ext uri="{FF2B5EF4-FFF2-40B4-BE49-F238E27FC236}">
                  <a16:creationId xmlns:a16="http://schemas.microsoft.com/office/drawing/2014/main" id="{00000000-0008-0000-1700-00000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14</xdr:row>
          <xdr:rowOff>190500</xdr:rowOff>
        </xdr:from>
        <xdr:to>
          <xdr:col>9</xdr:col>
          <xdr:colOff>327660</xdr:colOff>
          <xdr:row>16</xdr:row>
          <xdr:rowOff>22860</xdr:rowOff>
        </xdr:to>
        <xdr:sp macro="" textlink="">
          <xdr:nvSpPr>
            <xdr:cNvPr id="189456" name="Check Box 16" hidden="1">
              <a:extLst>
                <a:ext uri="{63B3BB69-23CF-44E3-9099-C40C66FF867C}">
                  <a14:compatExt spid="_x0000_s189456"/>
                </a:ext>
                <a:ext uri="{FF2B5EF4-FFF2-40B4-BE49-F238E27FC236}">
                  <a16:creationId xmlns:a16="http://schemas.microsoft.com/office/drawing/2014/main" id="{00000000-0008-0000-1700-00001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83820</xdr:rowOff>
        </xdr:from>
        <xdr:to>
          <xdr:col>2</xdr:col>
          <xdr:colOff>327660</xdr:colOff>
          <xdr:row>18</xdr:row>
          <xdr:rowOff>144780</xdr:rowOff>
        </xdr:to>
        <xdr:sp macro="" textlink="">
          <xdr:nvSpPr>
            <xdr:cNvPr id="189457" name="Check Box 17" hidden="1">
              <a:extLst>
                <a:ext uri="{63B3BB69-23CF-44E3-9099-C40C66FF867C}">
                  <a14:compatExt spid="_x0000_s189457"/>
                </a:ext>
                <a:ext uri="{FF2B5EF4-FFF2-40B4-BE49-F238E27FC236}">
                  <a16:creationId xmlns:a16="http://schemas.microsoft.com/office/drawing/2014/main" id="{00000000-0008-0000-1700-00001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83820</xdr:rowOff>
        </xdr:from>
        <xdr:to>
          <xdr:col>3</xdr:col>
          <xdr:colOff>327660</xdr:colOff>
          <xdr:row>18</xdr:row>
          <xdr:rowOff>144780</xdr:rowOff>
        </xdr:to>
        <xdr:sp macro="" textlink="">
          <xdr:nvSpPr>
            <xdr:cNvPr id="189458" name="Check Box 18" hidden="1">
              <a:extLst>
                <a:ext uri="{63B3BB69-23CF-44E3-9099-C40C66FF867C}">
                  <a14:compatExt spid="_x0000_s189458"/>
                </a:ext>
                <a:ext uri="{FF2B5EF4-FFF2-40B4-BE49-F238E27FC236}">
                  <a16:creationId xmlns:a16="http://schemas.microsoft.com/office/drawing/2014/main" id="{00000000-0008-0000-1700-00001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83820</xdr:rowOff>
        </xdr:from>
        <xdr:to>
          <xdr:col>4</xdr:col>
          <xdr:colOff>327660</xdr:colOff>
          <xdr:row>18</xdr:row>
          <xdr:rowOff>144780</xdr:rowOff>
        </xdr:to>
        <xdr:sp macro="" textlink="">
          <xdr:nvSpPr>
            <xdr:cNvPr id="189459" name="Check Box 19" hidden="1">
              <a:extLst>
                <a:ext uri="{63B3BB69-23CF-44E3-9099-C40C66FF867C}">
                  <a14:compatExt spid="_x0000_s189459"/>
                </a:ext>
                <a:ext uri="{FF2B5EF4-FFF2-40B4-BE49-F238E27FC236}">
                  <a16:creationId xmlns:a16="http://schemas.microsoft.com/office/drawing/2014/main" id="{00000000-0008-0000-1700-00001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83820</xdr:rowOff>
        </xdr:from>
        <xdr:to>
          <xdr:col>5</xdr:col>
          <xdr:colOff>327660</xdr:colOff>
          <xdr:row>18</xdr:row>
          <xdr:rowOff>144780</xdr:rowOff>
        </xdr:to>
        <xdr:sp macro="" textlink="">
          <xdr:nvSpPr>
            <xdr:cNvPr id="189460" name="Check Box 20" hidden="1">
              <a:extLst>
                <a:ext uri="{63B3BB69-23CF-44E3-9099-C40C66FF867C}">
                  <a14:compatExt spid="_x0000_s189460"/>
                </a:ext>
                <a:ext uri="{FF2B5EF4-FFF2-40B4-BE49-F238E27FC236}">
                  <a16:creationId xmlns:a16="http://schemas.microsoft.com/office/drawing/2014/main" id="{00000000-0008-0000-1700-00001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83820</xdr:rowOff>
        </xdr:from>
        <xdr:to>
          <xdr:col>6</xdr:col>
          <xdr:colOff>327660</xdr:colOff>
          <xdr:row>18</xdr:row>
          <xdr:rowOff>144780</xdr:rowOff>
        </xdr:to>
        <xdr:sp macro="" textlink="">
          <xdr:nvSpPr>
            <xdr:cNvPr id="189461" name="Check Box 21" hidden="1">
              <a:extLst>
                <a:ext uri="{63B3BB69-23CF-44E3-9099-C40C66FF867C}">
                  <a14:compatExt spid="_x0000_s189461"/>
                </a:ext>
                <a:ext uri="{FF2B5EF4-FFF2-40B4-BE49-F238E27FC236}">
                  <a16:creationId xmlns:a16="http://schemas.microsoft.com/office/drawing/2014/main" id="{00000000-0008-0000-1700-00001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83820</xdr:rowOff>
        </xdr:from>
        <xdr:to>
          <xdr:col>7</xdr:col>
          <xdr:colOff>327660</xdr:colOff>
          <xdr:row>18</xdr:row>
          <xdr:rowOff>144780</xdr:rowOff>
        </xdr:to>
        <xdr:sp macro="" textlink="">
          <xdr:nvSpPr>
            <xdr:cNvPr id="189462" name="Check Box 22" hidden="1">
              <a:extLst>
                <a:ext uri="{63B3BB69-23CF-44E3-9099-C40C66FF867C}">
                  <a14:compatExt spid="_x0000_s189462"/>
                </a:ext>
                <a:ext uri="{FF2B5EF4-FFF2-40B4-BE49-F238E27FC236}">
                  <a16:creationId xmlns:a16="http://schemas.microsoft.com/office/drawing/2014/main" id="{00000000-0008-0000-1700-00001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83820</xdr:rowOff>
        </xdr:from>
        <xdr:to>
          <xdr:col>8</xdr:col>
          <xdr:colOff>327660</xdr:colOff>
          <xdr:row>18</xdr:row>
          <xdr:rowOff>144780</xdr:rowOff>
        </xdr:to>
        <xdr:sp macro="" textlink="">
          <xdr:nvSpPr>
            <xdr:cNvPr id="189463" name="Check Box 23" hidden="1">
              <a:extLst>
                <a:ext uri="{63B3BB69-23CF-44E3-9099-C40C66FF867C}">
                  <a14:compatExt spid="_x0000_s189463"/>
                </a:ext>
                <a:ext uri="{FF2B5EF4-FFF2-40B4-BE49-F238E27FC236}">
                  <a16:creationId xmlns:a16="http://schemas.microsoft.com/office/drawing/2014/main" id="{00000000-0008-0000-1700-00001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17</xdr:row>
          <xdr:rowOff>83820</xdr:rowOff>
        </xdr:from>
        <xdr:to>
          <xdr:col>9</xdr:col>
          <xdr:colOff>327660</xdr:colOff>
          <xdr:row>18</xdr:row>
          <xdr:rowOff>144780</xdr:rowOff>
        </xdr:to>
        <xdr:sp macro="" textlink="">
          <xdr:nvSpPr>
            <xdr:cNvPr id="189464" name="Check Box 24" hidden="1">
              <a:extLst>
                <a:ext uri="{63B3BB69-23CF-44E3-9099-C40C66FF867C}">
                  <a14:compatExt spid="_x0000_s189464"/>
                </a:ext>
                <a:ext uri="{FF2B5EF4-FFF2-40B4-BE49-F238E27FC236}">
                  <a16:creationId xmlns:a16="http://schemas.microsoft.com/office/drawing/2014/main" id="{00000000-0008-0000-1700-00001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182880</xdr:rowOff>
        </xdr:from>
        <xdr:to>
          <xdr:col>2</xdr:col>
          <xdr:colOff>327660</xdr:colOff>
          <xdr:row>22</xdr:row>
          <xdr:rowOff>22860</xdr:rowOff>
        </xdr:to>
        <xdr:sp macro="" textlink="">
          <xdr:nvSpPr>
            <xdr:cNvPr id="189465" name="Check Box 25" hidden="1">
              <a:extLst>
                <a:ext uri="{63B3BB69-23CF-44E3-9099-C40C66FF867C}">
                  <a14:compatExt spid="_x0000_s189465"/>
                </a:ext>
                <a:ext uri="{FF2B5EF4-FFF2-40B4-BE49-F238E27FC236}">
                  <a16:creationId xmlns:a16="http://schemas.microsoft.com/office/drawing/2014/main" id="{00000000-0008-0000-1700-00001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182880</xdr:rowOff>
        </xdr:from>
        <xdr:to>
          <xdr:col>3</xdr:col>
          <xdr:colOff>327660</xdr:colOff>
          <xdr:row>22</xdr:row>
          <xdr:rowOff>22860</xdr:rowOff>
        </xdr:to>
        <xdr:sp macro="" textlink="">
          <xdr:nvSpPr>
            <xdr:cNvPr id="189466" name="Check Box 26" hidden="1">
              <a:extLst>
                <a:ext uri="{63B3BB69-23CF-44E3-9099-C40C66FF867C}">
                  <a14:compatExt spid="_x0000_s189466"/>
                </a:ext>
                <a:ext uri="{FF2B5EF4-FFF2-40B4-BE49-F238E27FC236}">
                  <a16:creationId xmlns:a16="http://schemas.microsoft.com/office/drawing/2014/main" id="{00000000-0008-0000-1700-00001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182880</xdr:rowOff>
        </xdr:from>
        <xdr:to>
          <xdr:col>4</xdr:col>
          <xdr:colOff>327660</xdr:colOff>
          <xdr:row>22</xdr:row>
          <xdr:rowOff>22860</xdr:rowOff>
        </xdr:to>
        <xdr:sp macro="" textlink="">
          <xdr:nvSpPr>
            <xdr:cNvPr id="189467" name="Check Box 27" hidden="1">
              <a:extLst>
                <a:ext uri="{63B3BB69-23CF-44E3-9099-C40C66FF867C}">
                  <a14:compatExt spid="_x0000_s189467"/>
                </a:ext>
                <a:ext uri="{FF2B5EF4-FFF2-40B4-BE49-F238E27FC236}">
                  <a16:creationId xmlns:a16="http://schemas.microsoft.com/office/drawing/2014/main" id="{00000000-0008-0000-1700-00001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182880</xdr:rowOff>
        </xdr:from>
        <xdr:to>
          <xdr:col>5</xdr:col>
          <xdr:colOff>327660</xdr:colOff>
          <xdr:row>22</xdr:row>
          <xdr:rowOff>22860</xdr:rowOff>
        </xdr:to>
        <xdr:sp macro="" textlink="">
          <xdr:nvSpPr>
            <xdr:cNvPr id="189468" name="Check Box 28" hidden="1">
              <a:extLst>
                <a:ext uri="{63B3BB69-23CF-44E3-9099-C40C66FF867C}">
                  <a14:compatExt spid="_x0000_s189468"/>
                </a:ext>
                <a:ext uri="{FF2B5EF4-FFF2-40B4-BE49-F238E27FC236}">
                  <a16:creationId xmlns:a16="http://schemas.microsoft.com/office/drawing/2014/main" id="{00000000-0008-0000-1700-00001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182880</xdr:rowOff>
        </xdr:from>
        <xdr:to>
          <xdr:col>6</xdr:col>
          <xdr:colOff>327660</xdr:colOff>
          <xdr:row>22</xdr:row>
          <xdr:rowOff>22860</xdr:rowOff>
        </xdr:to>
        <xdr:sp macro="" textlink="">
          <xdr:nvSpPr>
            <xdr:cNvPr id="189469" name="Check Box 29" hidden="1">
              <a:extLst>
                <a:ext uri="{63B3BB69-23CF-44E3-9099-C40C66FF867C}">
                  <a14:compatExt spid="_x0000_s189469"/>
                </a:ext>
                <a:ext uri="{FF2B5EF4-FFF2-40B4-BE49-F238E27FC236}">
                  <a16:creationId xmlns:a16="http://schemas.microsoft.com/office/drawing/2014/main" id="{00000000-0008-0000-1700-00001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182880</xdr:rowOff>
        </xdr:from>
        <xdr:to>
          <xdr:col>7</xdr:col>
          <xdr:colOff>327660</xdr:colOff>
          <xdr:row>22</xdr:row>
          <xdr:rowOff>22860</xdr:rowOff>
        </xdr:to>
        <xdr:sp macro="" textlink="">
          <xdr:nvSpPr>
            <xdr:cNvPr id="189470" name="Check Box 30" hidden="1">
              <a:extLst>
                <a:ext uri="{63B3BB69-23CF-44E3-9099-C40C66FF867C}">
                  <a14:compatExt spid="_x0000_s189470"/>
                </a:ext>
                <a:ext uri="{FF2B5EF4-FFF2-40B4-BE49-F238E27FC236}">
                  <a16:creationId xmlns:a16="http://schemas.microsoft.com/office/drawing/2014/main" id="{00000000-0008-0000-1700-00001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xdr:row>
          <xdr:rowOff>182880</xdr:rowOff>
        </xdr:from>
        <xdr:to>
          <xdr:col>8</xdr:col>
          <xdr:colOff>327660</xdr:colOff>
          <xdr:row>22</xdr:row>
          <xdr:rowOff>22860</xdr:rowOff>
        </xdr:to>
        <xdr:sp macro="" textlink="">
          <xdr:nvSpPr>
            <xdr:cNvPr id="189471" name="Check Box 31" hidden="1">
              <a:extLst>
                <a:ext uri="{63B3BB69-23CF-44E3-9099-C40C66FF867C}">
                  <a14:compatExt spid="_x0000_s189471"/>
                </a:ext>
                <a:ext uri="{FF2B5EF4-FFF2-40B4-BE49-F238E27FC236}">
                  <a16:creationId xmlns:a16="http://schemas.microsoft.com/office/drawing/2014/main" id="{00000000-0008-0000-1700-00001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182880</xdr:rowOff>
        </xdr:from>
        <xdr:to>
          <xdr:col>9</xdr:col>
          <xdr:colOff>327660</xdr:colOff>
          <xdr:row>22</xdr:row>
          <xdr:rowOff>22860</xdr:rowOff>
        </xdr:to>
        <xdr:sp macro="" textlink="">
          <xdr:nvSpPr>
            <xdr:cNvPr id="189472" name="Check Box 32" hidden="1">
              <a:extLst>
                <a:ext uri="{63B3BB69-23CF-44E3-9099-C40C66FF867C}">
                  <a14:compatExt spid="_x0000_s189472"/>
                </a:ext>
                <a:ext uri="{FF2B5EF4-FFF2-40B4-BE49-F238E27FC236}">
                  <a16:creationId xmlns:a16="http://schemas.microsoft.com/office/drawing/2014/main" id="{00000000-0008-0000-1700-00002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198120</xdr:rowOff>
        </xdr:from>
        <xdr:to>
          <xdr:col>2</xdr:col>
          <xdr:colOff>327660</xdr:colOff>
          <xdr:row>25</xdr:row>
          <xdr:rowOff>30480</xdr:rowOff>
        </xdr:to>
        <xdr:sp macro="" textlink="">
          <xdr:nvSpPr>
            <xdr:cNvPr id="189473" name="Check Box 33" hidden="1">
              <a:extLst>
                <a:ext uri="{63B3BB69-23CF-44E3-9099-C40C66FF867C}">
                  <a14:compatExt spid="_x0000_s189473"/>
                </a:ext>
                <a:ext uri="{FF2B5EF4-FFF2-40B4-BE49-F238E27FC236}">
                  <a16:creationId xmlns:a16="http://schemas.microsoft.com/office/drawing/2014/main" id="{00000000-0008-0000-1700-00002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198120</xdr:rowOff>
        </xdr:from>
        <xdr:to>
          <xdr:col>3</xdr:col>
          <xdr:colOff>327660</xdr:colOff>
          <xdr:row>25</xdr:row>
          <xdr:rowOff>30480</xdr:rowOff>
        </xdr:to>
        <xdr:sp macro="" textlink="">
          <xdr:nvSpPr>
            <xdr:cNvPr id="189474" name="Check Box 34" hidden="1">
              <a:extLst>
                <a:ext uri="{63B3BB69-23CF-44E3-9099-C40C66FF867C}">
                  <a14:compatExt spid="_x0000_s189474"/>
                </a:ext>
                <a:ext uri="{FF2B5EF4-FFF2-40B4-BE49-F238E27FC236}">
                  <a16:creationId xmlns:a16="http://schemas.microsoft.com/office/drawing/2014/main" id="{00000000-0008-0000-1700-00002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198120</xdr:rowOff>
        </xdr:from>
        <xdr:to>
          <xdr:col>4</xdr:col>
          <xdr:colOff>327660</xdr:colOff>
          <xdr:row>25</xdr:row>
          <xdr:rowOff>30480</xdr:rowOff>
        </xdr:to>
        <xdr:sp macro="" textlink="">
          <xdr:nvSpPr>
            <xdr:cNvPr id="189475" name="Check Box 35" hidden="1">
              <a:extLst>
                <a:ext uri="{63B3BB69-23CF-44E3-9099-C40C66FF867C}">
                  <a14:compatExt spid="_x0000_s189475"/>
                </a:ext>
                <a:ext uri="{FF2B5EF4-FFF2-40B4-BE49-F238E27FC236}">
                  <a16:creationId xmlns:a16="http://schemas.microsoft.com/office/drawing/2014/main" id="{00000000-0008-0000-1700-00002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198120</xdr:rowOff>
        </xdr:from>
        <xdr:to>
          <xdr:col>5</xdr:col>
          <xdr:colOff>327660</xdr:colOff>
          <xdr:row>25</xdr:row>
          <xdr:rowOff>30480</xdr:rowOff>
        </xdr:to>
        <xdr:sp macro="" textlink="">
          <xdr:nvSpPr>
            <xdr:cNvPr id="189476" name="Check Box 36" hidden="1">
              <a:extLst>
                <a:ext uri="{63B3BB69-23CF-44E3-9099-C40C66FF867C}">
                  <a14:compatExt spid="_x0000_s189476"/>
                </a:ext>
                <a:ext uri="{FF2B5EF4-FFF2-40B4-BE49-F238E27FC236}">
                  <a16:creationId xmlns:a16="http://schemas.microsoft.com/office/drawing/2014/main" id="{00000000-0008-0000-1700-00002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198120</xdr:rowOff>
        </xdr:from>
        <xdr:to>
          <xdr:col>6</xdr:col>
          <xdr:colOff>327660</xdr:colOff>
          <xdr:row>25</xdr:row>
          <xdr:rowOff>30480</xdr:rowOff>
        </xdr:to>
        <xdr:sp macro="" textlink="">
          <xdr:nvSpPr>
            <xdr:cNvPr id="189477" name="Check Box 37" hidden="1">
              <a:extLst>
                <a:ext uri="{63B3BB69-23CF-44E3-9099-C40C66FF867C}">
                  <a14:compatExt spid="_x0000_s189477"/>
                </a:ext>
                <a:ext uri="{FF2B5EF4-FFF2-40B4-BE49-F238E27FC236}">
                  <a16:creationId xmlns:a16="http://schemas.microsoft.com/office/drawing/2014/main" id="{00000000-0008-0000-1700-00002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198120</xdr:rowOff>
        </xdr:from>
        <xdr:to>
          <xdr:col>7</xdr:col>
          <xdr:colOff>327660</xdr:colOff>
          <xdr:row>25</xdr:row>
          <xdr:rowOff>30480</xdr:rowOff>
        </xdr:to>
        <xdr:sp macro="" textlink="">
          <xdr:nvSpPr>
            <xdr:cNvPr id="189478" name="Check Box 38" hidden="1">
              <a:extLst>
                <a:ext uri="{63B3BB69-23CF-44E3-9099-C40C66FF867C}">
                  <a14:compatExt spid="_x0000_s189478"/>
                </a:ext>
                <a:ext uri="{FF2B5EF4-FFF2-40B4-BE49-F238E27FC236}">
                  <a16:creationId xmlns:a16="http://schemas.microsoft.com/office/drawing/2014/main" id="{00000000-0008-0000-1700-00002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198120</xdr:rowOff>
        </xdr:from>
        <xdr:to>
          <xdr:col>8</xdr:col>
          <xdr:colOff>327660</xdr:colOff>
          <xdr:row>25</xdr:row>
          <xdr:rowOff>30480</xdr:rowOff>
        </xdr:to>
        <xdr:sp macro="" textlink="">
          <xdr:nvSpPr>
            <xdr:cNvPr id="189479" name="Check Box 39" hidden="1">
              <a:extLst>
                <a:ext uri="{63B3BB69-23CF-44E3-9099-C40C66FF867C}">
                  <a14:compatExt spid="_x0000_s189479"/>
                </a:ext>
                <a:ext uri="{FF2B5EF4-FFF2-40B4-BE49-F238E27FC236}">
                  <a16:creationId xmlns:a16="http://schemas.microsoft.com/office/drawing/2014/main" id="{00000000-0008-0000-1700-00002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23</xdr:row>
          <xdr:rowOff>198120</xdr:rowOff>
        </xdr:from>
        <xdr:to>
          <xdr:col>9</xdr:col>
          <xdr:colOff>327660</xdr:colOff>
          <xdr:row>25</xdr:row>
          <xdr:rowOff>30480</xdr:rowOff>
        </xdr:to>
        <xdr:sp macro="" textlink="">
          <xdr:nvSpPr>
            <xdr:cNvPr id="189480" name="Check Box 40" hidden="1">
              <a:extLst>
                <a:ext uri="{63B3BB69-23CF-44E3-9099-C40C66FF867C}">
                  <a14:compatExt spid="_x0000_s189480"/>
                </a:ext>
                <a:ext uri="{FF2B5EF4-FFF2-40B4-BE49-F238E27FC236}">
                  <a16:creationId xmlns:a16="http://schemas.microsoft.com/office/drawing/2014/main" id="{00000000-0008-0000-1700-00002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76200</xdr:rowOff>
        </xdr:from>
        <xdr:to>
          <xdr:col>2</xdr:col>
          <xdr:colOff>327660</xdr:colOff>
          <xdr:row>26</xdr:row>
          <xdr:rowOff>137160</xdr:rowOff>
        </xdr:to>
        <xdr:sp macro="" textlink="">
          <xdr:nvSpPr>
            <xdr:cNvPr id="189481" name="Check Box 41" hidden="1">
              <a:extLst>
                <a:ext uri="{63B3BB69-23CF-44E3-9099-C40C66FF867C}">
                  <a14:compatExt spid="_x0000_s189481"/>
                </a:ext>
                <a:ext uri="{FF2B5EF4-FFF2-40B4-BE49-F238E27FC236}">
                  <a16:creationId xmlns:a16="http://schemas.microsoft.com/office/drawing/2014/main" id="{00000000-0008-0000-1700-00002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76200</xdr:rowOff>
        </xdr:from>
        <xdr:to>
          <xdr:col>3</xdr:col>
          <xdr:colOff>327660</xdr:colOff>
          <xdr:row>26</xdr:row>
          <xdr:rowOff>137160</xdr:rowOff>
        </xdr:to>
        <xdr:sp macro="" textlink="">
          <xdr:nvSpPr>
            <xdr:cNvPr id="189482" name="Check Box 42" hidden="1">
              <a:extLst>
                <a:ext uri="{63B3BB69-23CF-44E3-9099-C40C66FF867C}">
                  <a14:compatExt spid="_x0000_s189482"/>
                </a:ext>
                <a:ext uri="{FF2B5EF4-FFF2-40B4-BE49-F238E27FC236}">
                  <a16:creationId xmlns:a16="http://schemas.microsoft.com/office/drawing/2014/main" id="{00000000-0008-0000-1700-00002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76200</xdr:rowOff>
        </xdr:from>
        <xdr:to>
          <xdr:col>4</xdr:col>
          <xdr:colOff>327660</xdr:colOff>
          <xdr:row>26</xdr:row>
          <xdr:rowOff>137160</xdr:rowOff>
        </xdr:to>
        <xdr:sp macro="" textlink="">
          <xdr:nvSpPr>
            <xdr:cNvPr id="189483" name="Check Box 43" hidden="1">
              <a:extLst>
                <a:ext uri="{63B3BB69-23CF-44E3-9099-C40C66FF867C}">
                  <a14:compatExt spid="_x0000_s189483"/>
                </a:ext>
                <a:ext uri="{FF2B5EF4-FFF2-40B4-BE49-F238E27FC236}">
                  <a16:creationId xmlns:a16="http://schemas.microsoft.com/office/drawing/2014/main" id="{00000000-0008-0000-1700-00002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76200</xdr:rowOff>
        </xdr:from>
        <xdr:to>
          <xdr:col>5</xdr:col>
          <xdr:colOff>327660</xdr:colOff>
          <xdr:row>26</xdr:row>
          <xdr:rowOff>137160</xdr:rowOff>
        </xdr:to>
        <xdr:sp macro="" textlink="">
          <xdr:nvSpPr>
            <xdr:cNvPr id="189484" name="Check Box 44" hidden="1">
              <a:extLst>
                <a:ext uri="{63B3BB69-23CF-44E3-9099-C40C66FF867C}">
                  <a14:compatExt spid="_x0000_s189484"/>
                </a:ext>
                <a:ext uri="{FF2B5EF4-FFF2-40B4-BE49-F238E27FC236}">
                  <a16:creationId xmlns:a16="http://schemas.microsoft.com/office/drawing/2014/main" id="{00000000-0008-0000-1700-00002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76200</xdr:rowOff>
        </xdr:from>
        <xdr:to>
          <xdr:col>6</xdr:col>
          <xdr:colOff>327660</xdr:colOff>
          <xdr:row>26</xdr:row>
          <xdr:rowOff>137160</xdr:rowOff>
        </xdr:to>
        <xdr:sp macro="" textlink="">
          <xdr:nvSpPr>
            <xdr:cNvPr id="189485" name="Check Box 45" hidden="1">
              <a:extLst>
                <a:ext uri="{63B3BB69-23CF-44E3-9099-C40C66FF867C}">
                  <a14:compatExt spid="_x0000_s189485"/>
                </a:ext>
                <a:ext uri="{FF2B5EF4-FFF2-40B4-BE49-F238E27FC236}">
                  <a16:creationId xmlns:a16="http://schemas.microsoft.com/office/drawing/2014/main" id="{00000000-0008-0000-1700-00002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76200</xdr:rowOff>
        </xdr:from>
        <xdr:to>
          <xdr:col>7</xdr:col>
          <xdr:colOff>327660</xdr:colOff>
          <xdr:row>26</xdr:row>
          <xdr:rowOff>137160</xdr:rowOff>
        </xdr:to>
        <xdr:sp macro="" textlink="">
          <xdr:nvSpPr>
            <xdr:cNvPr id="189486" name="Check Box 46" hidden="1">
              <a:extLst>
                <a:ext uri="{63B3BB69-23CF-44E3-9099-C40C66FF867C}">
                  <a14:compatExt spid="_x0000_s189486"/>
                </a:ext>
                <a:ext uri="{FF2B5EF4-FFF2-40B4-BE49-F238E27FC236}">
                  <a16:creationId xmlns:a16="http://schemas.microsoft.com/office/drawing/2014/main" id="{00000000-0008-0000-1700-00002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76200</xdr:rowOff>
        </xdr:from>
        <xdr:to>
          <xdr:col>8</xdr:col>
          <xdr:colOff>327660</xdr:colOff>
          <xdr:row>26</xdr:row>
          <xdr:rowOff>137160</xdr:rowOff>
        </xdr:to>
        <xdr:sp macro="" textlink="">
          <xdr:nvSpPr>
            <xdr:cNvPr id="189487" name="Check Box 47" hidden="1">
              <a:extLst>
                <a:ext uri="{63B3BB69-23CF-44E3-9099-C40C66FF867C}">
                  <a14:compatExt spid="_x0000_s189487"/>
                </a:ext>
                <a:ext uri="{FF2B5EF4-FFF2-40B4-BE49-F238E27FC236}">
                  <a16:creationId xmlns:a16="http://schemas.microsoft.com/office/drawing/2014/main" id="{00000000-0008-0000-1700-00002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25</xdr:row>
          <xdr:rowOff>76200</xdr:rowOff>
        </xdr:from>
        <xdr:to>
          <xdr:col>9</xdr:col>
          <xdr:colOff>327660</xdr:colOff>
          <xdr:row>26</xdr:row>
          <xdr:rowOff>137160</xdr:rowOff>
        </xdr:to>
        <xdr:sp macro="" textlink="">
          <xdr:nvSpPr>
            <xdr:cNvPr id="189488" name="Check Box 48" hidden="1">
              <a:extLst>
                <a:ext uri="{63B3BB69-23CF-44E3-9099-C40C66FF867C}">
                  <a14:compatExt spid="_x0000_s189488"/>
                </a:ext>
                <a:ext uri="{FF2B5EF4-FFF2-40B4-BE49-F238E27FC236}">
                  <a16:creationId xmlns:a16="http://schemas.microsoft.com/office/drawing/2014/main" id="{00000000-0008-0000-1700-00003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198120</xdr:rowOff>
        </xdr:from>
        <xdr:to>
          <xdr:col>2</xdr:col>
          <xdr:colOff>327660</xdr:colOff>
          <xdr:row>30</xdr:row>
          <xdr:rowOff>30480</xdr:rowOff>
        </xdr:to>
        <xdr:sp macro="" textlink="">
          <xdr:nvSpPr>
            <xdr:cNvPr id="189489" name="Check Box 49" hidden="1">
              <a:extLst>
                <a:ext uri="{63B3BB69-23CF-44E3-9099-C40C66FF867C}">
                  <a14:compatExt spid="_x0000_s189489"/>
                </a:ext>
                <a:ext uri="{FF2B5EF4-FFF2-40B4-BE49-F238E27FC236}">
                  <a16:creationId xmlns:a16="http://schemas.microsoft.com/office/drawing/2014/main" id="{00000000-0008-0000-1700-00003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198120</xdr:rowOff>
        </xdr:from>
        <xdr:to>
          <xdr:col>3</xdr:col>
          <xdr:colOff>327660</xdr:colOff>
          <xdr:row>30</xdr:row>
          <xdr:rowOff>30480</xdr:rowOff>
        </xdr:to>
        <xdr:sp macro="" textlink="">
          <xdr:nvSpPr>
            <xdr:cNvPr id="189490" name="Check Box 50" hidden="1">
              <a:extLst>
                <a:ext uri="{63B3BB69-23CF-44E3-9099-C40C66FF867C}">
                  <a14:compatExt spid="_x0000_s189490"/>
                </a:ext>
                <a:ext uri="{FF2B5EF4-FFF2-40B4-BE49-F238E27FC236}">
                  <a16:creationId xmlns:a16="http://schemas.microsoft.com/office/drawing/2014/main" id="{00000000-0008-0000-1700-00003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198120</xdr:rowOff>
        </xdr:from>
        <xdr:to>
          <xdr:col>4</xdr:col>
          <xdr:colOff>327660</xdr:colOff>
          <xdr:row>30</xdr:row>
          <xdr:rowOff>30480</xdr:rowOff>
        </xdr:to>
        <xdr:sp macro="" textlink="">
          <xdr:nvSpPr>
            <xdr:cNvPr id="189491" name="Check Box 51" hidden="1">
              <a:extLst>
                <a:ext uri="{63B3BB69-23CF-44E3-9099-C40C66FF867C}">
                  <a14:compatExt spid="_x0000_s189491"/>
                </a:ext>
                <a:ext uri="{FF2B5EF4-FFF2-40B4-BE49-F238E27FC236}">
                  <a16:creationId xmlns:a16="http://schemas.microsoft.com/office/drawing/2014/main" id="{00000000-0008-0000-1700-00003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198120</xdr:rowOff>
        </xdr:from>
        <xdr:to>
          <xdr:col>5</xdr:col>
          <xdr:colOff>327660</xdr:colOff>
          <xdr:row>30</xdr:row>
          <xdr:rowOff>30480</xdr:rowOff>
        </xdr:to>
        <xdr:sp macro="" textlink="">
          <xdr:nvSpPr>
            <xdr:cNvPr id="189492" name="Check Box 52" hidden="1">
              <a:extLst>
                <a:ext uri="{63B3BB69-23CF-44E3-9099-C40C66FF867C}">
                  <a14:compatExt spid="_x0000_s189492"/>
                </a:ext>
                <a:ext uri="{FF2B5EF4-FFF2-40B4-BE49-F238E27FC236}">
                  <a16:creationId xmlns:a16="http://schemas.microsoft.com/office/drawing/2014/main" id="{00000000-0008-0000-1700-00003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198120</xdr:rowOff>
        </xdr:from>
        <xdr:to>
          <xdr:col>6</xdr:col>
          <xdr:colOff>327660</xdr:colOff>
          <xdr:row>30</xdr:row>
          <xdr:rowOff>30480</xdr:rowOff>
        </xdr:to>
        <xdr:sp macro="" textlink="">
          <xdr:nvSpPr>
            <xdr:cNvPr id="189493" name="Check Box 53" hidden="1">
              <a:extLst>
                <a:ext uri="{63B3BB69-23CF-44E3-9099-C40C66FF867C}">
                  <a14:compatExt spid="_x0000_s189493"/>
                </a:ext>
                <a:ext uri="{FF2B5EF4-FFF2-40B4-BE49-F238E27FC236}">
                  <a16:creationId xmlns:a16="http://schemas.microsoft.com/office/drawing/2014/main" id="{00000000-0008-0000-1700-00003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198120</xdr:rowOff>
        </xdr:from>
        <xdr:to>
          <xdr:col>7</xdr:col>
          <xdr:colOff>327660</xdr:colOff>
          <xdr:row>30</xdr:row>
          <xdr:rowOff>30480</xdr:rowOff>
        </xdr:to>
        <xdr:sp macro="" textlink="">
          <xdr:nvSpPr>
            <xdr:cNvPr id="189494" name="Check Box 54" hidden="1">
              <a:extLst>
                <a:ext uri="{63B3BB69-23CF-44E3-9099-C40C66FF867C}">
                  <a14:compatExt spid="_x0000_s189494"/>
                </a:ext>
                <a:ext uri="{FF2B5EF4-FFF2-40B4-BE49-F238E27FC236}">
                  <a16:creationId xmlns:a16="http://schemas.microsoft.com/office/drawing/2014/main" id="{00000000-0008-0000-1700-00003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198120</xdr:rowOff>
        </xdr:from>
        <xdr:to>
          <xdr:col>8</xdr:col>
          <xdr:colOff>327660</xdr:colOff>
          <xdr:row>30</xdr:row>
          <xdr:rowOff>30480</xdr:rowOff>
        </xdr:to>
        <xdr:sp macro="" textlink="">
          <xdr:nvSpPr>
            <xdr:cNvPr id="189495" name="Check Box 55" hidden="1">
              <a:extLst>
                <a:ext uri="{63B3BB69-23CF-44E3-9099-C40C66FF867C}">
                  <a14:compatExt spid="_x0000_s189495"/>
                </a:ext>
                <a:ext uri="{FF2B5EF4-FFF2-40B4-BE49-F238E27FC236}">
                  <a16:creationId xmlns:a16="http://schemas.microsoft.com/office/drawing/2014/main" id="{00000000-0008-0000-1700-00003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198120</xdr:rowOff>
        </xdr:from>
        <xdr:to>
          <xdr:col>9</xdr:col>
          <xdr:colOff>327660</xdr:colOff>
          <xdr:row>30</xdr:row>
          <xdr:rowOff>30480</xdr:rowOff>
        </xdr:to>
        <xdr:sp macro="" textlink="">
          <xdr:nvSpPr>
            <xdr:cNvPr id="189496" name="Check Box 56" hidden="1">
              <a:extLst>
                <a:ext uri="{63B3BB69-23CF-44E3-9099-C40C66FF867C}">
                  <a14:compatExt spid="_x0000_s189496"/>
                </a:ext>
                <a:ext uri="{FF2B5EF4-FFF2-40B4-BE49-F238E27FC236}">
                  <a16:creationId xmlns:a16="http://schemas.microsoft.com/office/drawing/2014/main" id="{00000000-0008-0000-1700-00003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76200</xdr:rowOff>
        </xdr:from>
        <xdr:to>
          <xdr:col>2</xdr:col>
          <xdr:colOff>327660</xdr:colOff>
          <xdr:row>31</xdr:row>
          <xdr:rowOff>137160</xdr:rowOff>
        </xdr:to>
        <xdr:sp macro="" textlink="">
          <xdr:nvSpPr>
            <xdr:cNvPr id="189497" name="Check Box 57" hidden="1">
              <a:extLst>
                <a:ext uri="{63B3BB69-23CF-44E3-9099-C40C66FF867C}">
                  <a14:compatExt spid="_x0000_s189497"/>
                </a:ext>
                <a:ext uri="{FF2B5EF4-FFF2-40B4-BE49-F238E27FC236}">
                  <a16:creationId xmlns:a16="http://schemas.microsoft.com/office/drawing/2014/main" id="{00000000-0008-0000-1700-00003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30</xdr:row>
          <xdr:rowOff>76200</xdr:rowOff>
        </xdr:from>
        <xdr:to>
          <xdr:col>3</xdr:col>
          <xdr:colOff>327660</xdr:colOff>
          <xdr:row>31</xdr:row>
          <xdr:rowOff>137160</xdr:rowOff>
        </xdr:to>
        <xdr:sp macro="" textlink="">
          <xdr:nvSpPr>
            <xdr:cNvPr id="189498" name="Check Box 58" hidden="1">
              <a:extLst>
                <a:ext uri="{63B3BB69-23CF-44E3-9099-C40C66FF867C}">
                  <a14:compatExt spid="_x0000_s189498"/>
                </a:ext>
                <a:ext uri="{FF2B5EF4-FFF2-40B4-BE49-F238E27FC236}">
                  <a16:creationId xmlns:a16="http://schemas.microsoft.com/office/drawing/2014/main" id="{00000000-0008-0000-1700-00003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76200</xdr:rowOff>
        </xdr:from>
        <xdr:to>
          <xdr:col>4</xdr:col>
          <xdr:colOff>327660</xdr:colOff>
          <xdr:row>31</xdr:row>
          <xdr:rowOff>137160</xdr:rowOff>
        </xdr:to>
        <xdr:sp macro="" textlink="">
          <xdr:nvSpPr>
            <xdr:cNvPr id="189499" name="Check Box 59" hidden="1">
              <a:extLst>
                <a:ext uri="{63B3BB69-23CF-44E3-9099-C40C66FF867C}">
                  <a14:compatExt spid="_x0000_s189499"/>
                </a:ext>
                <a:ext uri="{FF2B5EF4-FFF2-40B4-BE49-F238E27FC236}">
                  <a16:creationId xmlns:a16="http://schemas.microsoft.com/office/drawing/2014/main" id="{00000000-0008-0000-1700-00003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76200</xdr:rowOff>
        </xdr:from>
        <xdr:to>
          <xdr:col>5</xdr:col>
          <xdr:colOff>327660</xdr:colOff>
          <xdr:row>31</xdr:row>
          <xdr:rowOff>137160</xdr:rowOff>
        </xdr:to>
        <xdr:sp macro="" textlink="">
          <xdr:nvSpPr>
            <xdr:cNvPr id="189500" name="Check Box 60" hidden="1">
              <a:extLst>
                <a:ext uri="{63B3BB69-23CF-44E3-9099-C40C66FF867C}">
                  <a14:compatExt spid="_x0000_s189500"/>
                </a:ext>
                <a:ext uri="{FF2B5EF4-FFF2-40B4-BE49-F238E27FC236}">
                  <a16:creationId xmlns:a16="http://schemas.microsoft.com/office/drawing/2014/main" id="{00000000-0008-0000-1700-00003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xdr:row>
          <xdr:rowOff>76200</xdr:rowOff>
        </xdr:from>
        <xdr:to>
          <xdr:col>6</xdr:col>
          <xdr:colOff>327660</xdr:colOff>
          <xdr:row>31</xdr:row>
          <xdr:rowOff>137160</xdr:rowOff>
        </xdr:to>
        <xdr:sp macro="" textlink="">
          <xdr:nvSpPr>
            <xdr:cNvPr id="189501" name="Check Box 61" hidden="1">
              <a:extLst>
                <a:ext uri="{63B3BB69-23CF-44E3-9099-C40C66FF867C}">
                  <a14:compatExt spid="_x0000_s189501"/>
                </a:ext>
                <a:ext uri="{FF2B5EF4-FFF2-40B4-BE49-F238E27FC236}">
                  <a16:creationId xmlns:a16="http://schemas.microsoft.com/office/drawing/2014/main" id="{00000000-0008-0000-1700-00003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76200</xdr:rowOff>
        </xdr:from>
        <xdr:to>
          <xdr:col>7</xdr:col>
          <xdr:colOff>327660</xdr:colOff>
          <xdr:row>31</xdr:row>
          <xdr:rowOff>137160</xdr:rowOff>
        </xdr:to>
        <xdr:sp macro="" textlink="">
          <xdr:nvSpPr>
            <xdr:cNvPr id="189502" name="Check Box 62" hidden="1">
              <a:extLst>
                <a:ext uri="{63B3BB69-23CF-44E3-9099-C40C66FF867C}">
                  <a14:compatExt spid="_x0000_s189502"/>
                </a:ext>
                <a:ext uri="{FF2B5EF4-FFF2-40B4-BE49-F238E27FC236}">
                  <a16:creationId xmlns:a16="http://schemas.microsoft.com/office/drawing/2014/main" id="{00000000-0008-0000-1700-00003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76200</xdr:rowOff>
        </xdr:from>
        <xdr:to>
          <xdr:col>8</xdr:col>
          <xdr:colOff>327660</xdr:colOff>
          <xdr:row>31</xdr:row>
          <xdr:rowOff>137160</xdr:rowOff>
        </xdr:to>
        <xdr:sp macro="" textlink="">
          <xdr:nvSpPr>
            <xdr:cNvPr id="189503" name="Check Box 63" hidden="1">
              <a:extLst>
                <a:ext uri="{63B3BB69-23CF-44E3-9099-C40C66FF867C}">
                  <a14:compatExt spid="_x0000_s189503"/>
                </a:ext>
                <a:ext uri="{FF2B5EF4-FFF2-40B4-BE49-F238E27FC236}">
                  <a16:creationId xmlns:a16="http://schemas.microsoft.com/office/drawing/2014/main" id="{00000000-0008-0000-1700-00003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76200</xdr:rowOff>
        </xdr:from>
        <xdr:to>
          <xdr:col>9</xdr:col>
          <xdr:colOff>327660</xdr:colOff>
          <xdr:row>31</xdr:row>
          <xdr:rowOff>137160</xdr:rowOff>
        </xdr:to>
        <xdr:sp macro="" textlink="">
          <xdr:nvSpPr>
            <xdr:cNvPr id="189504" name="Check Box 64" hidden="1">
              <a:extLst>
                <a:ext uri="{63B3BB69-23CF-44E3-9099-C40C66FF867C}">
                  <a14:compatExt spid="_x0000_s189504"/>
                </a:ext>
                <a:ext uri="{FF2B5EF4-FFF2-40B4-BE49-F238E27FC236}">
                  <a16:creationId xmlns:a16="http://schemas.microsoft.com/office/drawing/2014/main" id="{00000000-0008-0000-1700-00004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190500</xdr:rowOff>
        </xdr:from>
        <xdr:to>
          <xdr:col>2</xdr:col>
          <xdr:colOff>327660</xdr:colOff>
          <xdr:row>34</xdr:row>
          <xdr:rowOff>0</xdr:rowOff>
        </xdr:to>
        <xdr:sp macro="" textlink="">
          <xdr:nvSpPr>
            <xdr:cNvPr id="189505" name="Check Box 65" hidden="1">
              <a:extLst>
                <a:ext uri="{63B3BB69-23CF-44E3-9099-C40C66FF867C}">
                  <a14:compatExt spid="_x0000_s189505"/>
                </a:ext>
                <a:ext uri="{FF2B5EF4-FFF2-40B4-BE49-F238E27FC236}">
                  <a16:creationId xmlns:a16="http://schemas.microsoft.com/office/drawing/2014/main" id="{00000000-0008-0000-1700-00004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190500</xdr:rowOff>
        </xdr:from>
        <xdr:to>
          <xdr:col>3</xdr:col>
          <xdr:colOff>327660</xdr:colOff>
          <xdr:row>34</xdr:row>
          <xdr:rowOff>0</xdr:rowOff>
        </xdr:to>
        <xdr:sp macro="" textlink="">
          <xdr:nvSpPr>
            <xdr:cNvPr id="189506" name="Check Box 66" hidden="1">
              <a:extLst>
                <a:ext uri="{63B3BB69-23CF-44E3-9099-C40C66FF867C}">
                  <a14:compatExt spid="_x0000_s189506"/>
                </a:ext>
                <a:ext uri="{FF2B5EF4-FFF2-40B4-BE49-F238E27FC236}">
                  <a16:creationId xmlns:a16="http://schemas.microsoft.com/office/drawing/2014/main" id="{00000000-0008-0000-1700-00004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190500</xdr:rowOff>
        </xdr:from>
        <xdr:to>
          <xdr:col>4</xdr:col>
          <xdr:colOff>327660</xdr:colOff>
          <xdr:row>34</xdr:row>
          <xdr:rowOff>0</xdr:rowOff>
        </xdr:to>
        <xdr:sp macro="" textlink="">
          <xdr:nvSpPr>
            <xdr:cNvPr id="189507" name="Check Box 67" hidden="1">
              <a:extLst>
                <a:ext uri="{63B3BB69-23CF-44E3-9099-C40C66FF867C}">
                  <a14:compatExt spid="_x0000_s189507"/>
                </a:ext>
                <a:ext uri="{FF2B5EF4-FFF2-40B4-BE49-F238E27FC236}">
                  <a16:creationId xmlns:a16="http://schemas.microsoft.com/office/drawing/2014/main" id="{00000000-0008-0000-1700-00004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32</xdr:row>
          <xdr:rowOff>190500</xdr:rowOff>
        </xdr:from>
        <xdr:to>
          <xdr:col>5</xdr:col>
          <xdr:colOff>327660</xdr:colOff>
          <xdr:row>34</xdr:row>
          <xdr:rowOff>0</xdr:rowOff>
        </xdr:to>
        <xdr:sp macro="" textlink="">
          <xdr:nvSpPr>
            <xdr:cNvPr id="189508" name="Check Box 68" hidden="1">
              <a:extLst>
                <a:ext uri="{63B3BB69-23CF-44E3-9099-C40C66FF867C}">
                  <a14:compatExt spid="_x0000_s189508"/>
                </a:ext>
                <a:ext uri="{FF2B5EF4-FFF2-40B4-BE49-F238E27FC236}">
                  <a16:creationId xmlns:a16="http://schemas.microsoft.com/office/drawing/2014/main" id="{00000000-0008-0000-1700-00004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xdr:row>
          <xdr:rowOff>190500</xdr:rowOff>
        </xdr:from>
        <xdr:to>
          <xdr:col>6</xdr:col>
          <xdr:colOff>327660</xdr:colOff>
          <xdr:row>34</xdr:row>
          <xdr:rowOff>0</xdr:rowOff>
        </xdr:to>
        <xdr:sp macro="" textlink="">
          <xdr:nvSpPr>
            <xdr:cNvPr id="189509" name="Check Box 69" hidden="1">
              <a:extLst>
                <a:ext uri="{63B3BB69-23CF-44E3-9099-C40C66FF867C}">
                  <a14:compatExt spid="_x0000_s189509"/>
                </a:ext>
                <a:ext uri="{FF2B5EF4-FFF2-40B4-BE49-F238E27FC236}">
                  <a16:creationId xmlns:a16="http://schemas.microsoft.com/office/drawing/2014/main" id="{00000000-0008-0000-1700-00004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32</xdr:row>
          <xdr:rowOff>190500</xdr:rowOff>
        </xdr:from>
        <xdr:to>
          <xdr:col>7</xdr:col>
          <xdr:colOff>327660</xdr:colOff>
          <xdr:row>34</xdr:row>
          <xdr:rowOff>0</xdr:rowOff>
        </xdr:to>
        <xdr:sp macro="" textlink="">
          <xdr:nvSpPr>
            <xdr:cNvPr id="189510" name="Check Box 70" hidden="1">
              <a:extLst>
                <a:ext uri="{63B3BB69-23CF-44E3-9099-C40C66FF867C}">
                  <a14:compatExt spid="_x0000_s189510"/>
                </a:ext>
                <a:ext uri="{FF2B5EF4-FFF2-40B4-BE49-F238E27FC236}">
                  <a16:creationId xmlns:a16="http://schemas.microsoft.com/office/drawing/2014/main" id="{00000000-0008-0000-1700-00004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32</xdr:row>
          <xdr:rowOff>190500</xdr:rowOff>
        </xdr:from>
        <xdr:to>
          <xdr:col>8</xdr:col>
          <xdr:colOff>327660</xdr:colOff>
          <xdr:row>34</xdr:row>
          <xdr:rowOff>0</xdr:rowOff>
        </xdr:to>
        <xdr:sp macro="" textlink="">
          <xdr:nvSpPr>
            <xdr:cNvPr id="189511" name="Check Box 71" hidden="1">
              <a:extLst>
                <a:ext uri="{63B3BB69-23CF-44E3-9099-C40C66FF867C}">
                  <a14:compatExt spid="_x0000_s189511"/>
                </a:ext>
                <a:ext uri="{FF2B5EF4-FFF2-40B4-BE49-F238E27FC236}">
                  <a16:creationId xmlns:a16="http://schemas.microsoft.com/office/drawing/2014/main" id="{00000000-0008-0000-1700-00004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190500</xdr:rowOff>
        </xdr:from>
        <xdr:to>
          <xdr:col>9</xdr:col>
          <xdr:colOff>327660</xdr:colOff>
          <xdr:row>34</xdr:row>
          <xdr:rowOff>0</xdr:rowOff>
        </xdr:to>
        <xdr:sp macro="" textlink="">
          <xdr:nvSpPr>
            <xdr:cNvPr id="189512" name="Check Box 72" hidden="1">
              <a:extLst>
                <a:ext uri="{63B3BB69-23CF-44E3-9099-C40C66FF867C}">
                  <a14:compatExt spid="_x0000_s189512"/>
                </a:ext>
                <a:ext uri="{FF2B5EF4-FFF2-40B4-BE49-F238E27FC236}">
                  <a16:creationId xmlns:a16="http://schemas.microsoft.com/office/drawing/2014/main" id="{00000000-0008-0000-1700-00004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34</xdr:row>
          <xdr:rowOff>198120</xdr:rowOff>
        </xdr:from>
        <xdr:to>
          <xdr:col>2</xdr:col>
          <xdr:colOff>327660</xdr:colOff>
          <xdr:row>36</xdr:row>
          <xdr:rowOff>22860</xdr:rowOff>
        </xdr:to>
        <xdr:sp macro="" textlink="">
          <xdr:nvSpPr>
            <xdr:cNvPr id="189513" name="Check Box 73" hidden="1">
              <a:extLst>
                <a:ext uri="{63B3BB69-23CF-44E3-9099-C40C66FF867C}">
                  <a14:compatExt spid="_x0000_s189513"/>
                </a:ext>
                <a:ext uri="{FF2B5EF4-FFF2-40B4-BE49-F238E27FC236}">
                  <a16:creationId xmlns:a16="http://schemas.microsoft.com/office/drawing/2014/main" id="{00000000-0008-0000-1700-00004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182880</xdr:rowOff>
        </xdr:from>
        <xdr:to>
          <xdr:col>2</xdr:col>
          <xdr:colOff>327660</xdr:colOff>
          <xdr:row>38</xdr:row>
          <xdr:rowOff>22860</xdr:rowOff>
        </xdr:to>
        <xdr:sp macro="" textlink="">
          <xdr:nvSpPr>
            <xdr:cNvPr id="189514" name="Check Box 74" hidden="1">
              <a:extLst>
                <a:ext uri="{63B3BB69-23CF-44E3-9099-C40C66FF867C}">
                  <a14:compatExt spid="_x0000_s189514"/>
                </a:ext>
                <a:ext uri="{FF2B5EF4-FFF2-40B4-BE49-F238E27FC236}">
                  <a16:creationId xmlns:a16="http://schemas.microsoft.com/office/drawing/2014/main" id="{00000000-0008-0000-1700-00004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182880</xdr:rowOff>
        </xdr:from>
        <xdr:to>
          <xdr:col>3</xdr:col>
          <xdr:colOff>327660</xdr:colOff>
          <xdr:row>38</xdr:row>
          <xdr:rowOff>22860</xdr:rowOff>
        </xdr:to>
        <xdr:sp macro="" textlink="">
          <xdr:nvSpPr>
            <xdr:cNvPr id="189515" name="Check Box 75" hidden="1">
              <a:extLst>
                <a:ext uri="{63B3BB69-23CF-44E3-9099-C40C66FF867C}">
                  <a14:compatExt spid="_x0000_s189515"/>
                </a:ext>
                <a:ext uri="{FF2B5EF4-FFF2-40B4-BE49-F238E27FC236}">
                  <a16:creationId xmlns:a16="http://schemas.microsoft.com/office/drawing/2014/main" id="{00000000-0008-0000-1700-00004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182880</xdr:rowOff>
        </xdr:from>
        <xdr:to>
          <xdr:col>4</xdr:col>
          <xdr:colOff>327660</xdr:colOff>
          <xdr:row>38</xdr:row>
          <xdr:rowOff>22860</xdr:rowOff>
        </xdr:to>
        <xdr:sp macro="" textlink="">
          <xdr:nvSpPr>
            <xdr:cNvPr id="189516" name="Check Box 76" hidden="1">
              <a:extLst>
                <a:ext uri="{63B3BB69-23CF-44E3-9099-C40C66FF867C}">
                  <a14:compatExt spid="_x0000_s189516"/>
                </a:ext>
                <a:ext uri="{FF2B5EF4-FFF2-40B4-BE49-F238E27FC236}">
                  <a16:creationId xmlns:a16="http://schemas.microsoft.com/office/drawing/2014/main" id="{00000000-0008-0000-1700-00004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182880</xdr:rowOff>
        </xdr:from>
        <xdr:to>
          <xdr:col>5</xdr:col>
          <xdr:colOff>327660</xdr:colOff>
          <xdr:row>38</xdr:row>
          <xdr:rowOff>22860</xdr:rowOff>
        </xdr:to>
        <xdr:sp macro="" textlink="">
          <xdr:nvSpPr>
            <xdr:cNvPr id="189517" name="Check Box 77" hidden="1">
              <a:extLst>
                <a:ext uri="{63B3BB69-23CF-44E3-9099-C40C66FF867C}">
                  <a14:compatExt spid="_x0000_s189517"/>
                </a:ext>
                <a:ext uri="{FF2B5EF4-FFF2-40B4-BE49-F238E27FC236}">
                  <a16:creationId xmlns:a16="http://schemas.microsoft.com/office/drawing/2014/main" id="{00000000-0008-0000-1700-00004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182880</xdr:rowOff>
        </xdr:from>
        <xdr:to>
          <xdr:col>6</xdr:col>
          <xdr:colOff>327660</xdr:colOff>
          <xdr:row>38</xdr:row>
          <xdr:rowOff>22860</xdr:rowOff>
        </xdr:to>
        <xdr:sp macro="" textlink="">
          <xdr:nvSpPr>
            <xdr:cNvPr id="189518" name="Check Box 78" hidden="1">
              <a:extLst>
                <a:ext uri="{63B3BB69-23CF-44E3-9099-C40C66FF867C}">
                  <a14:compatExt spid="_x0000_s189518"/>
                </a:ext>
                <a:ext uri="{FF2B5EF4-FFF2-40B4-BE49-F238E27FC236}">
                  <a16:creationId xmlns:a16="http://schemas.microsoft.com/office/drawing/2014/main" id="{00000000-0008-0000-1700-00004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36</xdr:row>
          <xdr:rowOff>182880</xdr:rowOff>
        </xdr:from>
        <xdr:to>
          <xdr:col>7</xdr:col>
          <xdr:colOff>327660</xdr:colOff>
          <xdr:row>38</xdr:row>
          <xdr:rowOff>22860</xdr:rowOff>
        </xdr:to>
        <xdr:sp macro="" textlink="">
          <xdr:nvSpPr>
            <xdr:cNvPr id="189519" name="Check Box 79" hidden="1">
              <a:extLst>
                <a:ext uri="{63B3BB69-23CF-44E3-9099-C40C66FF867C}">
                  <a14:compatExt spid="_x0000_s189519"/>
                </a:ext>
                <a:ext uri="{FF2B5EF4-FFF2-40B4-BE49-F238E27FC236}">
                  <a16:creationId xmlns:a16="http://schemas.microsoft.com/office/drawing/2014/main" id="{00000000-0008-0000-1700-00004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182880</xdr:rowOff>
        </xdr:from>
        <xdr:to>
          <xdr:col>8</xdr:col>
          <xdr:colOff>327660</xdr:colOff>
          <xdr:row>38</xdr:row>
          <xdr:rowOff>22860</xdr:rowOff>
        </xdr:to>
        <xdr:sp macro="" textlink="">
          <xdr:nvSpPr>
            <xdr:cNvPr id="189520" name="Check Box 80" hidden="1">
              <a:extLst>
                <a:ext uri="{63B3BB69-23CF-44E3-9099-C40C66FF867C}">
                  <a14:compatExt spid="_x0000_s189520"/>
                </a:ext>
                <a:ext uri="{FF2B5EF4-FFF2-40B4-BE49-F238E27FC236}">
                  <a16:creationId xmlns:a16="http://schemas.microsoft.com/office/drawing/2014/main" id="{00000000-0008-0000-1700-00005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182880</xdr:rowOff>
        </xdr:from>
        <xdr:to>
          <xdr:col>9</xdr:col>
          <xdr:colOff>327660</xdr:colOff>
          <xdr:row>38</xdr:row>
          <xdr:rowOff>22860</xdr:rowOff>
        </xdr:to>
        <xdr:sp macro="" textlink="">
          <xdr:nvSpPr>
            <xdr:cNvPr id="189521" name="Check Box 81" hidden="1">
              <a:extLst>
                <a:ext uri="{63B3BB69-23CF-44E3-9099-C40C66FF867C}">
                  <a14:compatExt spid="_x0000_s189521"/>
                </a:ext>
                <a:ext uri="{FF2B5EF4-FFF2-40B4-BE49-F238E27FC236}">
                  <a16:creationId xmlns:a16="http://schemas.microsoft.com/office/drawing/2014/main" id="{00000000-0008-0000-1700-00005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34</xdr:row>
          <xdr:rowOff>198120</xdr:rowOff>
        </xdr:from>
        <xdr:to>
          <xdr:col>3</xdr:col>
          <xdr:colOff>327660</xdr:colOff>
          <xdr:row>36</xdr:row>
          <xdr:rowOff>22860</xdr:rowOff>
        </xdr:to>
        <xdr:sp macro="" textlink="">
          <xdr:nvSpPr>
            <xdr:cNvPr id="189522" name="Check Box 82" hidden="1">
              <a:extLst>
                <a:ext uri="{63B3BB69-23CF-44E3-9099-C40C66FF867C}">
                  <a14:compatExt spid="_x0000_s189522"/>
                </a:ext>
                <a:ext uri="{FF2B5EF4-FFF2-40B4-BE49-F238E27FC236}">
                  <a16:creationId xmlns:a16="http://schemas.microsoft.com/office/drawing/2014/main" id="{00000000-0008-0000-1700-00005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198120</xdr:rowOff>
        </xdr:from>
        <xdr:to>
          <xdr:col>4</xdr:col>
          <xdr:colOff>327660</xdr:colOff>
          <xdr:row>36</xdr:row>
          <xdr:rowOff>22860</xdr:rowOff>
        </xdr:to>
        <xdr:sp macro="" textlink="">
          <xdr:nvSpPr>
            <xdr:cNvPr id="189523" name="Check Box 83" hidden="1">
              <a:extLst>
                <a:ext uri="{63B3BB69-23CF-44E3-9099-C40C66FF867C}">
                  <a14:compatExt spid="_x0000_s189523"/>
                </a:ext>
                <a:ext uri="{FF2B5EF4-FFF2-40B4-BE49-F238E27FC236}">
                  <a16:creationId xmlns:a16="http://schemas.microsoft.com/office/drawing/2014/main" id="{00000000-0008-0000-1700-00005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34</xdr:row>
          <xdr:rowOff>198120</xdr:rowOff>
        </xdr:from>
        <xdr:to>
          <xdr:col>5</xdr:col>
          <xdr:colOff>327660</xdr:colOff>
          <xdr:row>36</xdr:row>
          <xdr:rowOff>22860</xdr:rowOff>
        </xdr:to>
        <xdr:sp macro="" textlink="">
          <xdr:nvSpPr>
            <xdr:cNvPr id="189524" name="Check Box 84" hidden="1">
              <a:extLst>
                <a:ext uri="{63B3BB69-23CF-44E3-9099-C40C66FF867C}">
                  <a14:compatExt spid="_x0000_s189524"/>
                </a:ext>
                <a:ext uri="{FF2B5EF4-FFF2-40B4-BE49-F238E27FC236}">
                  <a16:creationId xmlns:a16="http://schemas.microsoft.com/office/drawing/2014/main" id="{00000000-0008-0000-1700-00005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198120</xdr:rowOff>
        </xdr:from>
        <xdr:to>
          <xdr:col>6</xdr:col>
          <xdr:colOff>327660</xdr:colOff>
          <xdr:row>36</xdr:row>
          <xdr:rowOff>22860</xdr:rowOff>
        </xdr:to>
        <xdr:sp macro="" textlink="">
          <xdr:nvSpPr>
            <xdr:cNvPr id="189525" name="Check Box 85" hidden="1">
              <a:extLst>
                <a:ext uri="{63B3BB69-23CF-44E3-9099-C40C66FF867C}">
                  <a14:compatExt spid="_x0000_s189525"/>
                </a:ext>
                <a:ext uri="{FF2B5EF4-FFF2-40B4-BE49-F238E27FC236}">
                  <a16:creationId xmlns:a16="http://schemas.microsoft.com/office/drawing/2014/main" id="{00000000-0008-0000-1700-00005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34</xdr:row>
          <xdr:rowOff>198120</xdr:rowOff>
        </xdr:from>
        <xdr:to>
          <xdr:col>7</xdr:col>
          <xdr:colOff>327660</xdr:colOff>
          <xdr:row>36</xdr:row>
          <xdr:rowOff>22860</xdr:rowOff>
        </xdr:to>
        <xdr:sp macro="" textlink="">
          <xdr:nvSpPr>
            <xdr:cNvPr id="189526" name="Check Box 86" hidden="1">
              <a:extLst>
                <a:ext uri="{63B3BB69-23CF-44E3-9099-C40C66FF867C}">
                  <a14:compatExt spid="_x0000_s189526"/>
                </a:ext>
                <a:ext uri="{FF2B5EF4-FFF2-40B4-BE49-F238E27FC236}">
                  <a16:creationId xmlns:a16="http://schemas.microsoft.com/office/drawing/2014/main" id="{00000000-0008-0000-1700-00005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198120</xdr:rowOff>
        </xdr:from>
        <xdr:to>
          <xdr:col>8</xdr:col>
          <xdr:colOff>327660</xdr:colOff>
          <xdr:row>36</xdr:row>
          <xdr:rowOff>22860</xdr:rowOff>
        </xdr:to>
        <xdr:sp macro="" textlink="">
          <xdr:nvSpPr>
            <xdr:cNvPr id="189527" name="Check Box 87" hidden="1">
              <a:extLst>
                <a:ext uri="{63B3BB69-23CF-44E3-9099-C40C66FF867C}">
                  <a14:compatExt spid="_x0000_s189527"/>
                </a:ext>
                <a:ext uri="{FF2B5EF4-FFF2-40B4-BE49-F238E27FC236}">
                  <a16:creationId xmlns:a16="http://schemas.microsoft.com/office/drawing/2014/main" id="{00000000-0008-0000-1700-00005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198120</xdr:rowOff>
        </xdr:from>
        <xdr:to>
          <xdr:col>9</xdr:col>
          <xdr:colOff>327660</xdr:colOff>
          <xdr:row>36</xdr:row>
          <xdr:rowOff>22860</xdr:rowOff>
        </xdr:to>
        <xdr:sp macro="" textlink="">
          <xdr:nvSpPr>
            <xdr:cNvPr id="189528" name="Check Box 88" hidden="1">
              <a:extLst>
                <a:ext uri="{63B3BB69-23CF-44E3-9099-C40C66FF867C}">
                  <a14:compatExt spid="_x0000_s189528"/>
                </a:ext>
                <a:ext uri="{FF2B5EF4-FFF2-40B4-BE49-F238E27FC236}">
                  <a16:creationId xmlns:a16="http://schemas.microsoft.com/office/drawing/2014/main" id="{00000000-0008-0000-1700-00005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10</xdr:col>
      <xdr:colOff>693420</xdr:colOff>
      <xdr:row>0</xdr:row>
      <xdr:rowOff>7620</xdr:rowOff>
    </xdr:from>
    <xdr:to>
      <xdr:col>13</xdr:col>
      <xdr:colOff>1904</xdr:colOff>
      <xdr:row>0</xdr:row>
      <xdr:rowOff>391716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3380" y="7620"/>
          <a:ext cx="1684019" cy="3840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304800</xdr:colOff>
      <xdr:row>0</xdr:row>
      <xdr:rowOff>7620</xdr:rowOff>
    </xdr:from>
    <xdr:ext cx="1800000" cy="420433"/>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7620"/>
          <a:ext cx="1800000" cy="420433"/>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xdr:from>
          <xdr:col>7</xdr:col>
          <xdr:colOff>228600</xdr:colOff>
          <xdr:row>34</xdr:row>
          <xdr:rowOff>144780</xdr:rowOff>
        </xdr:from>
        <xdr:to>
          <xdr:col>10</xdr:col>
          <xdr:colOff>83820</xdr:colOff>
          <xdr:row>38</xdr:row>
          <xdr:rowOff>22860</xdr:rowOff>
        </xdr:to>
        <xdr:sp macro="" textlink="">
          <xdr:nvSpPr>
            <xdr:cNvPr id="135169" name="Button 1" hidden="1">
              <a:extLst>
                <a:ext uri="{63B3BB69-23CF-44E3-9099-C40C66FF867C}">
                  <a14:compatExt spid="_x0000_s135169"/>
                </a:ext>
                <a:ext uri="{FF2B5EF4-FFF2-40B4-BE49-F238E27FC236}">
                  <a16:creationId xmlns:a16="http://schemas.microsoft.com/office/drawing/2014/main" id="{00000000-0008-0000-0100-0000011002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18</xdr:col>
      <xdr:colOff>211455</xdr:colOff>
      <xdr:row>0</xdr:row>
      <xdr:rowOff>0</xdr:rowOff>
    </xdr:from>
    <xdr:to>
      <xdr:col>21</xdr:col>
      <xdr:colOff>746760</xdr:colOff>
      <xdr:row>2</xdr:row>
      <xdr:rowOff>171450</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9595" y="0"/>
          <a:ext cx="2661285" cy="6134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22</xdr:col>
          <xdr:colOff>60960</xdr:colOff>
          <xdr:row>12</xdr:row>
          <xdr:rowOff>236220</xdr:rowOff>
        </xdr:from>
        <xdr:to>
          <xdr:col>25</xdr:col>
          <xdr:colOff>38100</xdr:colOff>
          <xdr:row>14</xdr:row>
          <xdr:rowOff>144780</xdr:rowOff>
        </xdr:to>
        <xdr:sp macro="" textlink="">
          <xdr:nvSpPr>
            <xdr:cNvPr id="83970" name="Button 2" hidden="1">
              <a:extLst>
                <a:ext uri="{63B3BB69-23CF-44E3-9099-C40C66FF867C}">
                  <a14:compatExt spid="_x0000_s83970"/>
                </a:ext>
                <a:ext uri="{FF2B5EF4-FFF2-40B4-BE49-F238E27FC236}">
                  <a16:creationId xmlns:a16="http://schemas.microsoft.com/office/drawing/2014/main" id="{00000000-0008-0000-1900-0000024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a:t>
              </a:r>
            </a:p>
            <a:p>
              <a:pPr algn="ctr" rtl="0">
                <a:defRPr sz="1000"/>
              </a:pPr>
              <a:r>
                <a:rPr lang="de-DE" sz="800" b="1" i="0" u="none" strike="noStrike" baseline="0">
                  <a:solidFill>
                    <a:srgbClr val="FF0000"/>
                  </a:solidFill>
                  <a:latin typeface="Calibri"/>
                  <a:ea typeface="Calibri"/>
                  <a:cs typeface="Calibri"/>
                </a:rPr>
                <a:t>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4</xdr:col>
      <xdr:colOff>685800</xdr:colOff>
      <xdr:row>0</xdr:row>
      <xdr:rowOff>22860</xdr:rowOff>
    </xdr:from>
    <xdr:to>
      <xdr:col>6</xdr:col>
      <xdr:colOff>784859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5720" y="22860"/>
          <a:ext cx="1684019" cy="381556"/>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670560</xdr:colOff>
      <xdr:row>0</xdr:row>
      <xdr:rowOff>22860</xdr:rowOff>
    </xdr:from>
    <xdr:to>
      <xdr:col>12</xdr:col>
      <xdr:colOff>760094</xdr:colOff>
      <xdr:row>1</xdr:row>
      <xdr:rowOff>3096</xdr:rowOff>
    </xdr:to>
    <xdr:pic>
      <xdr:nvPicPr>
        <xdr:cNvPr id="3" name="Grafik 2" descr="C:\Users\RSpielvogel\AppData\Local\Microsoft\Windows\Temporary Internet Files\Content.Outlook\CY5Z12G2\LB-WuH_Logo_SW.JP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0520" y="22860"/>
          <a:ext cx="1684019" cy="384096"/>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1150620</xdr:colOff>
      <xdr:row>0</xdr:row>
      <xdr:rowOff>0</xdr:rowOff>
    </xdr:from>
    <xdr:to>
      <xdr:col>13</xdr:col>
      <xdr:colOff>725805</xdr:colOff>
      <xdr:row>3</xdr:row>
      <xdr:rowOff>0</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9100" y="0"/>
          <a:ext cx="2699385" cy="6096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14</xdr:col>
          <xdr:colOff>83820</xdr:colOff>
          <xdr:row>10</xdr:row>
          <xdr:rowOff>259080</xdr:rowOff>
        </xdr:from>
        <xdr:to>
          <xdr:col>17</xdr:col>
          <xdr:colOff>68580</xdr:colOff>
          <xdr:row>12</xdr:row>
          <xdr:rowOff>175260</xdr:rowOff>
        </xdr:to>
        <xdr:sp macro="" textlink="">
          <xdr:nvSpPr>
            <xdr:cNvPr id="84993" name="Button 1" hidden="1">
              <a:extLst>
                <a:ext uri="{63B3BB69-23CF-44E3-9099-C40C66FF867C}">
                  <a14:compatExt spid="_x0000_s84993"/>
                </a:ext>
                <a:ext uri="{FF2B5EF4-FFF2-40B4-BE49-F238E27FC236}">
                  <a16:creationId xmlns:a16="http://schemas.microsoft.com/office/drawing/2014/main" id="{00000000-0008-0000-1D00-0000014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a:t>
              </a:r>
            </a:p>
            <a:p>
              <a:pPr algn="ctr" rtl="0">
                <a:defRPr sz="1000"/>
              </a:pPr>
              <a:r>
                <a:rPr lang="de-DE" sz="800" b="1" i="0" u="none" strike="noStrike" baseline="0">
                  <a:solidFill>
                    <a:srgbClr val="FF0000"/>
                  </a:solidFill>
                  <a:latin typeface="Calibri"/>
                  <a:ea typeface="Calibri"/>
                  <a:cs typeface="Calibri"/>
                </a:rPr>
                <a:t>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editAs="oneCell">
    <xdr:from>
      <xdr:col>4</xdr:col>
      <xdr:colOff>685800</xdr:colOff>
      <xdr:row>0</xdr:row>
      <xdr:rowOff>22860</xdr:rowOff>
    </xdr:from>
    <xdr:to>
      <xdr:col>6</xdr:col>
      <xdr:colOff>784859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5720" y="22860"/>
          <a:ext cx="1684019" cy="381556"/>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670560</xdr:colOff>
      <xdr:row>0</xdr:row>
      <xdr:rowOff>22860</xdr:rowOff>
    </xdr:from>
    <xdr:to>
      <xdr:col>12</xdr:col>
      <xdr:colOff>760094</xdr:colOff>
      <xdr:row>1</xdr:row>
      <xdr:rowOff>3096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0520" y="22860"/>
          <a:ext cx="1684019" cy="384096"/>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449580</xdr:colOff>
      <xdr:row>0</xdr:row>
      <xdr:rowOff>38100</xdr:rowOff>
    </xdr:from>
    <xdr:to>
      <xdr:col>14</xdr:col>
      <xdr:colOff>664845</xdr:colOff>
      <xdr:row>3</xdr:row>
      <xdr:rowOff>38100</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38100"/>
          <a:ext cx="2699385" cy="6096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15</xdr:col>
          <xdr:colOff>114300</xdr:colOff>
          <xdr:row>10</xdr:row>
          <xdr:rowOff>220980</xdr:rowOff>
        </xdr:from>
        <xdr:to>
          <xdr:col>17</xdr:col>
          <xdr:colOff>762000</xdr:colOff>
          <xdr:row>12</xdr:row>
          <xdr:rowOff>137160</xdr:rowOff>
        </xdr:to>
        <xdr:sp macro="" textlink="">
          <xdr:nvSpPr>
            <xdr:cNvPr id="86018" name="Button 2" hidden="1">
              <a:extLst>
                <a:ext uri="{63B3BB69-23CF-44E3-9099-C40C66FF867C}">
                  <a14:compatExt spid="_x0000_s86018"/>
                </a:ext>
                <a:ext uri="{FF2B5EF4-FFF2-40B4-BE49-F238E27FC236}">
                  <a16:creationId xmlns:a16="http://schemas.microsoft.com/office/drawing/2014/main" id="{00000000-0008-0000-2100-00000250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editAs="oneCell">
    <xdr:from>
      <xdr:col>4</xdr:col>
      <xdr:colOff>685800</xdr:colOff>
      <xdr:row>0</xdr:row>
      <xdr:rowOff>22860</xdr:rowOff>
    </xdr:from>
    <xdr:to>
      <xdr:col>6</xdr:col>
      <xdr:colOff>784859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5720" y="22860"/>
          <a:ext cx="1684019" cy="381556"/>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11</xdr:col>
      <xdr:colOff>205740</xdr:colOff>
      <xdr:row>0</xdr:row>
      <xdr:rowOff>43815</xdr:rowOff>
    </xdr:from>
    <xdr:to>
      <xdr:col>14</xdr:col>
      <xdr:colOff>824865</xdr:colOff>
      <xdr:row>3</xdr:row>
      <xdr:rowOff>176212</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43815"/>
          <a:ext cx="2699385" cy="6096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297180</xdr:colOff>
      <xdr:row>0</xdr:row>
      <xdr:rowOff>0</xdr:rowOff>
    </xdr:from>
    <xdr:to>
      <xdr:col>7</xdr:col>
      <xdr:colOff>1680</xdr:colOff>
      <xdr:row>0</xdr:row>
      <xdr:rowOff>420433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1020" y="0"/>
          <a:ext cx="1800000" cy="42043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190500</xdr:colOff>
          <xdr:row>31</xdr:row>
          <xdr:rowOff>4099560</xdr:rowOff>
        </xdr:from>
        <xdr:to>
          <xdr:col>10</xdr:col>
          <xdr:colOff>45720</xdr:colOff>
          <xdr:row>35</xdr:row>
          <xdr:rowOff>7620</xdr:rowOff>
        </xdr:to>
        <xdr:sp macro="" textlink="">
          <xdr:nvSpPr>
            <xdr:cNvPr id="88065" name="Button 1" hidden="1">
              <a:extLst>
                <a:ext uri="{63B3BB69-23CF-44E3-9099-C40C66FF867C}">
                  <a14:compatExt spid="_x0000_s88065"/>
                </a:ext>
                <a:ext uri="{FF2B5EF4-FFF2-40B4-BE49-F238E27FC236}">
                  <a16:creationId xmlns:a16="http://schemas.microsoft.com/office/drawing/2014/main" id="{00000000-0008-0000-2500-0000015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xdr:col>
      <xdr:colOff>929640</xdr:colOff>
      <xdr:row>0</xdr:row>
      <xdr:rowOff>0</xdr:rowOff>
    </xdr:from>
    <xdr:ext cx="1761900" cy="420433"/>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4300" y="0"/>
          <a:ext cx="1761900" cy="420433"/>
        </a:xfrm>
        <a:prstGeom prst="rect">
          <a:avLst/>
        </a:prstGeom>
        <a:noFill/>
        <a:ln>
          <a:noFill/>
        </a:ln>
      </xdr:spPr>
    </xdr:pic>
    <xdr:clientData/>
  </xdr:oneCellAnchor>
</xdr:wsDr>
</file>

<file path=xl/drawings/drawing30.xml><?xml version="1.0" encoding="utf-8"?>
<xdr:wsDr xmlns:xdr="http://schemas.openxmlformats.org/drawingml/2006/spreadsheetDrawing" xmlns:a="http://schemas.openxmlformats.org/drawingml/2006/main">
  <xdr:oneCellAnchor>
    <xdr:from>
      <xdr:col>7</xdr:col>
      <xdr:colOff>365760</xdr:colOff>
      <xdr:row>0</xdr:row>
      <xdr:rowOff>0</xdr:rowOff>
    </xdr:from>
    <xdr:ext cx="1761900" cy="420433"/>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6780" y="0"/>
          <a:ext cx="1761900" cy="420433"/>
        </a:xfrm>
        <a:prstGeom prst="rect">
          <a:avLst/>
        </a:prstGeom>
        <a:noFill/>
        <a:ln>
          <a:noFill/>
        </a:ln>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10</xdr:col>
      <xdr:colOff>129540</xdr:colOff>
      <xdr:row>0</xdr:row>
      <xdr:rowOff>0</xdr:rowOff>
    </xdr:from>
    <xdr:to>
      <xdr:col>12</xdr:col>
      <xdr:colOff>1677</xdr:colOff>
      <xdr:row>0</xdr:row>
      <xdr:rowOff>420660</xdr:rowOff>
    </xdr:to>
    <xdr:pic>
      <xdr:nvPicPr>
        <xdr:cNvPr id="2" name="Grafik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6621780" y="0"/>
          <a:ext cx="1761897" cy="42066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304800</xdr:colOff>
      <xdr:row>0</xdr:row>
      <xdr:rowOff>7620</xdr:rowOff>
    </xdr:from>
    <xdr:to>
      <xdr:col>6</xdr:col>
      <xdr:colOff>1199925</xdr:colOff>
      <xdr:row>0</xdr:row>
      <xdr:rowOff>428053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8640" y="7620"/>
          <a:ext cx="1800000" cy="42043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449580</xdr:colOff>
          <xdr:row>34</xdr:row>
          <xdr:rowOff>68580</xdr:rowOff>
        </xdr:from>
        <xdr:to>
          <xdr:col>10</xdr:col>
          <xdr:colOff>304800</xdr:colOff>
          <xdr:row>37</xdr:row>
          <xdr:rowOff>365760</xdr:rowOff>
        </xdr:to>
        <xdr:sp macro="" textlink="">
          <xdr:nvSpPr>
            <xdr:cNvPr id="94209" name="Button 1" hidden="1">
              <a:extLst>
                <a:ext uri="{63B3BB69-23CF-44E3-9099-C40C66FF867C}">
                  <a14:compatExt spid="_x0000_s94209"/>
                </a:ext>
                <a:ext uri="{FF2B5EF4-FFF2-40B4-BE49-F238E27FC236}">
                  <a16:creationId xmlns:a16="http://schemas.microsoft.com/office/drawing/2014/main" id="{00000000-0008-0000-2A00-00000170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33.xml><?xml version="1.0" encoding="utf-8"?>
<xdr:wsDr xmlns:xdr="http://schemas.openxmlformats.org/drawingml/2006/spreadsheetDrawing" xmlns:a="http://schemas.openxmlformats.org/drawingml/2006/main">
  <xdr:oneCellAnchor>
    <xdr:from>
      <xdr:col>2</xdr:col>
      <xdr:colOff>1712595</xdr:colOff>
      <xdr:row>0</xdr:row>
      <xdr:rowOff>22861</xdr:rowOff>
    </xdr:from>
    <xdr:ext cx="1735455" cy="414122"/>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8195" y="22861"/>
          <a:ext cx="1735455" cy="414122"/>
        </a:xfrm>
        <a:prstGeom prst="rect">
          <a:avLst/>
        </a:prstGeom>
        <a:noFill/>
        <a:ln>
          <a:noFill/>
        </a:ln>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5</xdr:col>
      <xdr:colOff>434340</xdr:colOff>
      <xdr:row>0</xdr:row>
      <xdr:rowOff>15240</xdr:rowOff>
    </xdr:from>
    <xdr:to>
      <xdr:col>7</xdr:col>
      <xdr:colOff>616995</xdr:colOff>
      <xdr:row>0</xdr:row>
      <xdr:rowOff>435673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15240"/>
          <a:ext cx="1800000" cy="420433"/>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34279</xdr:colOff>
      <xdr:row>0</xdr:row>
      <xdr:rowOff>0</xdr:rowOff>
    </xdr:from>
    <xdr:to>
      <xdr:col>7</xdr:col>
      <xdr:colOff>3585</xdr:colOff>
      <xdr:row>1</xdr:row>
      <xdr:rowOff>205740</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8119" y="0"/>
          <a:ext cx="2055281" cy="48006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495300</xdr:colOff>
          <xdr:row>35</xdr:row>
          <xdr:rowOff>137160</xdr:rowOff>
        </xdr:from>
        <xdr:to>
          <xdr:col>10</xdr:col>
          <xdr:colOff>350520</xdr:colOff>
          <xdr:row>40</xdr:row>
          <xdr:rowOff>30480</xdr:rowOff>
        </xdr:to>
        <xdr:sp macro="" textlink="">
          <xdr:nvSpPr>
            <xdr:cNvPr id="97281" name="Button 1" hidden="1">
              <a:extLst>
                <a:ext uri="{63B3BB69-23CF-44E3-9099-C40C66FF867C}">
                  <a14:compatExt spid="_x0000_s97281"/>
                </a:ext>
                <a:ext uri="{FF2B5EF4-FFF2-40B4-BE49-F238E27FC236}">
                  <a16:creationId xmlns:a16="http://schemas.microsoft.com/office/drawing/2014/main" id="{00000000-0008-0000-2E00-0000017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100" b="0"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p>
            <a:p>
              <a:pPr algn="ctr" rtl="0">
                <a:defRPr sz="1000"/>
              </a:pPr>
              <a:endParaRPr lang="de-DE" sz="10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36.xml><?xml version="1.0" encoding="utf-8"?>
<xdr:wsDr xmlns:xdr="http://schemas.openxmlformats.org/drawingml/2006/spreadsheetDrawing" xmlns:a="http://schemas.openxmlformats.org/drawingml/2006/main">
  <xdr:oneCellAnchor>
    <xdr:from>
      <xdr:col>2</xdr:col>
      <xdr:colOff>1712596</xdr:colOff>
      <xdr:row>0</xdr:row>
      <xdr:rowOff>22860</xdr:rowOff>
    </xdr:from>
    <xdr:ext cx="1734941" cy="414000"/>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8196" y="22860"/>
          <a:ext cx="1734941" cy="414000"/>
        </a:xfrm>
        <a:prstGeom prst="rect">
          <a:avLst/>
        </a:prstGeom>
        <a:noFill/>
        <a:ln>
          <a:noFill/>
        </a:ln>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5</xdr:col>
      <xdr:colOff>434340</xdr:colOff>
      <xdr:row>0</xdr:row>
      <xdr:rowOff>15240</xdr:rowOff>
    </xdr:from>
    <xdr:to>
      <xdr:col>7</xdr:col>
      <xdr:colOff>616995</xdr:colOff>
      <xdr:row>0</xdr:row>
      <xdr:rowOff>435673</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15240"/>
          <a:ext cx="1800000" cy="4204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510540</xdr:colOff>
      <xdr:row>0</xdr:row>
      <xdr:rowOff>1</xdr:rowOff>
    </xdr:from>
    <xdr:ext cx="1728000" cy="403615"/>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4840" y="1"/>
          <a:ext cx="1728000" cy="40361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678181</xdr:colOff>
      <xdr:row>0</xdr:row>
      <xdr:rowOff>15241</xdr:rowOff>
    </xdr:from>
    <xdr:to>
      <xdr:col>12</xdr:col>
      <xdr:colOff>758190</xdr:colOff>
      <xdr:row>0</xdr:row>
      <xdr:rowOff>399337</xdr:rowOff>
    </xdr:to>
    <xdr:pic>
      <xdr:nvPicPr>
        <xdr:cNvPr id="3" name="Grafik 2" descr="C:\Users\RSpielvogel\AppData\Local\Microsoft\Windows\Temporary Internet Files\Content.Outlook\CY5Z12G2\LB-WuH_Logo_SW.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8141" y="15241"/>
          <a:ext cx="1684019" cy="38409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72564</xdr:colOff>
      <xdr:row>0</xdr:row>
      <xdr:rowOff>2597</xdr:rowOff>
    </xdr:from>
    <xdr:to>
      <xdr:col>25</xdr:col>
      <xdr:colOff>658437</xdr:colOff>
      <xdr:row>3</xdr:row>
      <xdr:rowOff>2597</xdr:rowOff>
    </xdr:to>
    <xdr:pic>
      <xdr:nvPicPr>
        <xdr:cNvPr id="4" name="Grafik 3" descr="C:\Users\RSpielvogel\AppData\Local\Microsoft\Windows\Temporary Internet Files\Content.Outlook\CY5Z12G2\LB-WuH_Logo_SW.JPG">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5484" y="2597"/>
          <a:ext cx="2666133" cy="6096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26</xdr:col>
          <xdr:colOff>60960</xdr:colOff>
          <xdr:row>11</xdr:row>
          <xdr:rowOff>7620</xdr:rowOff>
        </xdr:from>
        <xdr:to>
          <xdr:col>28</xdr:col>
          <xdr:colOff>708660</xdr:colOff>
          <xdr:row>13</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000" b="1"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a:t>
              </a:r>
              <a:r>
                <a:rPr lang="de-DE" sz="1000" b="1" i="0" u="none" strike="noStrike" baseline="0">
                  <a:solidFill>
                    <a:srgbClr val="FF0000"/>
                  </a:solidFill>
                  <a:latin typeface="Calibri"/>
                  <a:ea typeface="Calibri"/>
                  <a:cs typeface="Calibri"/>
                </a:rPr>
                <a:t> </a:t>
              </a:r>
              <a:r>
                <a:rPr lang="de-DE" sz="800" b="1" i="0" u="none" strike="noStrike" baseline="0">
                  <a:solidFill>
                    <a:srgbClr val="FF0000"/>
                  </a:solidFill>
                  <a:latin typeface="Calibri"/>
                  <a:ea typeface="Calibri"/>
                  <a:cs typeface="Calibri"/>
                </a:rPr>
                <a:t>Eingabe wird unwiderruflich gesperrt!!!</a:t>
              </a:r>
            </a:p>
            <a:p>
              <a:pPr algn="ctr" rtl="0">
                <a:defRPr sz="1000"/>
              </a:pP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a:p>
              <a:pPr algn="ctr" rtl="0">
                <a:defRPr sz="1000"/>
              </a:pPr>
              <a:endParaRPr lang="de-DE" sz="8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685800</xdr:colOff>
      <xdr:row>0</xdr:row>
      <xdr:rowOff>22860</xdr:rowOff>
    </xdr:from>
    <xdr:to>
      <xdr:col>6</xdr:col>
      <xdr:colOff>784859</xdr:colOff>
      <xdr:row>1</xdr:row>
      <xdr:rowOff>556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5720" y="22860"/>
          <a:ext cx="1684019" cy="38155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701040</xdr:colOff>
      <xdr:row>0</xdr:row>
      <xdr:rowOff>0</xdr:rowOff>
    </xdr:from>
    <xdr:to>
      <xdr:col>13</xdr:col>
      <xdr:colOff>7619</xdr:colOff>
      <xdr:row>0</xdr:row>
      <xdr:rowOff>384096</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0"/>
          <a:ext cx="1684019" cy="38409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247650</xdr:colOff>
      <xdr:row>0</xdr:row>
      <xdr:rowOff>43815</xdr:rowOff>
    </xdr:from>
    <xdr:to>
      <xdr:col>27</xdr:col>
      <xdr:colOff>680085</xdr:colOff>
      <xdr:row>3</xdr:row>
      <xdr:rowOff>43815</xdr:rowOff>
    </xdr:to>
    <xdr:pic>
      <xdr:nvPicPr>
        <xdr:cNvPr id="2" name="Grafik 1" descr="C:\Users\RSpielvogel\AppData\Local\Microsoft\Windows\Temporary Internet Files\Content.Outlook\CY5Z12G2\LB-WuH_Logo_SW.JP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690" y="43815"/>
          <a:ext cx="2672715" cy="6096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28</xdr:col>
          <xdr:colOff>22860</xdr:colOff>
          <xdr:row>12</xdr:row>
          <xdr:rowOff>289560</xdr:rowOff>
        </xdr:from>
        <xdr:to>
          <xdr:col>30</xdr:col>
          <xdr:colOff>670560</xdr:colOff>
          <xdr:row>15</xdr:row>
          <xdr:rowOff>7620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C00-000002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sng" strike="noStrike" baseline="0">
                  <a:solidFill>
                    <a:srgbClr val="FF0000"/>
                  </a:solidFill>
                  <a:latin typeface="Calibri"/>
                  <a:ea typeface="Calibri"/>
                  <a:cs typeface="Calibri"/>
                </a:rPr>
                <a:t>Beschreibung abschließen</a:t>
              </a:r>
              <a:endParaRPr lang="de-DE" sz="1400" b="1" i="0" u="none" strike="noStrike" baseline="0">
                <a:solidFill>
                  <a:srgbClr val="FF0000"/>
                </a:solidFill>
                <a:latin typeface="Calibri"/>
                <a:ea typeface="Calibri"/>
                <a:cs typeface="Calibri"/>
              </a:endParaRPr>
            </a:p>
            <a:p>
              <a:pPr algn="ctr" rtl="0">
                <a:defRPr sz="1000"/>
              </a:pPr>
              <a:r>
                <a:rPr lang="de-DE" sz="800" b="1" i="0" u="none" strike="noStrike" baseline="0">
                  <a:solidFill>
                    <a:srgbClr val="FF0000"/>
                  </a:solidFill>
                  <a:latin typeface="Calibri"/>
                  <a:ea typeface="Calibri"/>
                  <a:cs typeface="Calibri"/>
                </a:rPr>
                <a:t>Achtung: Eingabe wird unwiderruflich gesperrt!!!</a:t>
              </a:r>
            </a:p>
            <a:p>
              <a:pPr algn="ctr" rtl="0">
                <a:defRPr sz="1000"/>
              </a:pPr>
              <a:endParaRPr lang="de-DE" sz="1400" b="1" i="0" u="none" strike="noStrike" baseline="0">
                <a:solidFill>
                  <a:srgbClr val="FF0000"/>
                </a:solidFill>
                <a:latin typeface="Calibri"/>
                <a:ea typeface="Calibri"/>
                <a:cs typeface="Calibri"/>
              </a:endParaRPr>
            </a:p>
            <a:p>
              <a:pPr algn="ctr" rtl="0">
                <a:defRPr sz="1000"/>
              </a:pPr>
              <a:r>
                <a:rPr lang="de-DE" sz="1000" b="1" i="0" u="none" strike="noStrike" baseline="0">
                  <a:solidFill>
                    <a:srgbClr val="FF0000"/>
                  </a:solidFill>
                  <a:latin typeface="Calibri"/>
                  <a:ea typeface="Calibri"/>
                  <a:cs typeface="Calibri"/>
                </a:rPr>
                <a:t>(nicht für Revierleitung!!! </a:t>
              </a:r>
            </a:p>
            <a:p>
              <a:pPr algn="ctr" rtl="0">
                <a:defRPr sz="1000"/>
              </a:pPr>
              <a:r>
                <a:rPr lang="de-DE" sz="1000" b="1" i="0" u="none" strike="noStrike" baseline="0">
                  <a:solidFill>
                    <a:srgbClr val="FF0000"/>
                  </a:solidFill>
                  <a:latin typeface="Calibri"/>
                  <a:ea typeface="Calibri"/>
                  <a:cs typeface="Calibri"/>
                </a:rPr>
                <a:t>Betätigung durch Beschaffungsstelle)</a:t>
              </a:r>
              <a:endParaRPr lang="de-DE" sz="1400" b="1" i="0" u="none" strike="noStrike" baseline="0">
                <a:solidFill>
                  <a:srgbClr val="FF0000"/>
                </a:solidFill>
                <a:latin typeface="Calibri"/>
                <a:ea typeface="Calibri"/>
                <a:cs typeface="Calibri"/>
              </a:endParaRPr>
            </a:p>
            <a:p>
              <a:pPr algn="ctr" rtl="0">
                <a:defRPr sz="1000"/>
              </a:pPr>
              <a:endParaRPr lang="de-DE" sz="1400" b="1" i="0" u="none" strike="noStrike" baseline="0">
                <a:solidFill>
                  <a:srgbClr val="FF0000"/>
                </a:solidFill>
                <a:latin typeface="Calibri"/>
                <a:ea typeface="Calibri"/>
                <a:cs typeface="Calibri"/>
              </a:endParaRP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aldinfo.nrw.de/waldinfo.html"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trlProp" Target="../ctrlProps/ctrlProp5.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63" Type="http://schemas.openxmlformats.org/officeDocument/2006/relationships/ctrlProp" Target="../ctrlProps/ctrlProp65.xml"/><Relationship Id="rId68" Type="http://schemas.openxmlformats.org/officeDocument/2006/relationships/ctrlProp" Target="../ctrlProps/ctrlProp70.xml"/><Relationship Id="rId76" Type="http://schemas.openxmlformats.org/officeDocument/2006/relationships/ctrlProp" Target="../ctrlProps/ctrlProp78.xml"/><Relationship Id="rId84" Type="http://schemas.openxmlformats.org/officeDocument/2006/relationships/ctrlProp" Target="../ctrlProps/ctrlProp86.xml"/><Relationship Id="rId89" Type="http://schemas.openxmlformats.org/officeDocument/2006/relationships/ctrlProp" Target="../ctrlProps/ctrlProp91.xml"/><Relationship Id="rId7" Type="http://schemas.openxmlformats.org/officeDocument/2006/relationships/ctrlProp" Target="../ctrlProps/ctrlProp9.xml"/><Relationship Id="rId71" Type="http://schemas.openxmlformats.org/officeDocument/2006/relationships/ctrlProp" Target="../ctrlProps/ctrlProp73.xml"/><Relationship Id="rId2" Type="http://schemas.openxmlformats.org/officeDocument/2006/relationships/drawing" Target="../drawings/drawing18.xml"/><Relationship Id="rId16" Type="http://schemas.openxmlformats.org/officeDocument/2006/relationships/ctrlProp" Target="../ctrlProps/ctrlProp18.xml"/><Relationship Id="rId29" Type="http://schemas.openxmlformats.org/officeDocument/2006/relationships/ctrlProp" Target="../ctrlProps/ctrlProp31.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66" Type="http://schemas.openxmlformats.org/officeDocument/2006/relationships/ctrlProp" Target="../ctrlProps/ctrlProp68.xml"/><Relationship Id="rId74" Type="http://schemas.openxmlformats.org/officeDocument/2006/relationships/ctrlProp" Target="../ctrlProps/ctrlProp76.xml"/><Relationship Id="rId79" Type="http://schemas.openxmlformats.org/officeDocument/2006/relationships/ctrlProp" Target="../ctrlProps/ctrlProp81.xml"/><Relationship Id="rId87" Type="http://schemas.openxmlformats.org/officeDocument/2006/relationships/ctrlProp" Target="../ctrlProps/ctrlProp89.xml"/><Relationship Id="rId5" Type="http://schemas.openxmlformats.org/officeDocument/2006/relationships/ctrlProp" Target="../ctrlProps/ctrlProp7.xml"/><Relationship Id="rId61" Type="http://schemas.openxmlformats.org/officeDocument/2006/relationships/ctrlProp" Target="../ctrlProps/ctrlProp63.xml"/><Relationship Id="rId82" Type="http://schemas.openxmlformats.org/officeDocument/2006/relationships/ctrlProp" Target="../ctrlProps/ctrlProp84.xml"/><Relationship Id="rId90" Type="http://schemas.openxmlformats.org/officeDocument/2006/relationships/ctrlProp" Target="../ctrlProps/ctrlProp92.xml"/><Relationship Id="rId19" Type="http://schemas.openxmlformats.org/officeDocument/2006/relationships/ctrlProp" Target="../ctrlProps/ctrlProp2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64" Type="http://schemas.openxmlformats.org/officeDocument/2006/relationships/ctrlProp" Target="../ctrlProps/ctrlProp66.xml"/><Relationship Id="rId69" Type="http://schemas.openxmlformats.org/officeDocument/2006/relationships/ctrlProp" Target="../ctrlProps/ctrlProp71.xml"/><Relationship Id="rId77" Type="http://schemas.openxmlformats.org/officeDocument/2006/relationships/ctrlProp" Target="../ctrlProps/ctrlProp79.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80" Type="http://schemas.openxmlformats.org/officeDocument/2006/relationships/ctrlProp" Target="../ctrlProps/ctrlProp82.xml"/><Relationship Id="rId85" Type="http://schemas.openxmlformats.org/officeDocument/2006/relationships/ctrlProp" Target="../ctrlProps/ctrlProp87.xml"/><Relationship Id="rId3" Type="http://schemas.openxmlformats.org/officeDocument/2006/relationships/vmlDrawing" Target="../drawings/vmlDrawing8.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67" Type="http://schemas.openxmlformats.org/officeDocument/2006/relationships/ctrlProp" Target="../ctrlProps/ctrlProp69.xml"/><Relationship Id="rId20" Type="http://schemas.openxmlformats.org/officeDocument/2006/relationships/ctrlProp" Target="../ctrlProps/ctrlProp22.xml"/><Relationship Id="rId41" Type="http://schemas.openxmlformats.org/officeDocument/2006/relationships/ctrlProp" Target="../ctrlProps/ctrlProp43.xml"/><Relationship Id="rId54" Type="http://schemas.openxmlformats.org/officeDocument/2006/relationships/ctrlProp" Target="../ctrlProps/ctrlProp56.xml"/><Relationship Id="rId62" Type="http://schemas.openxmlformats.org/officeDocument/2006/relationships/ctrlProp" Target="../ctrlProps/ctrlProp64.xml"/><Relationship Id="rId70" Type="http://schemas.openxmlformats.org/officeDocument/2006/relationships/ctrlProp" Target="../ctrlProps/ctrlProp72.xml"/><Relationship Id="rId75" Type="http://schemas.openxmlformats.org/officeDocument/2006/relationships/ctrlProp" Target="../ctrlProps/ctrlProp77.xml"/><Relationship Id="rId83" Type="http://schemas.openxmlformats.org/officeDocument/2006/relationships/ctrlProp" Target="../ctrlProps/ctrlProp85.xml"/><Relationship Id="rId88" Type="http://schemas.openxmlformats.org/officeDocument/2006/relationships/ctrlProp" Target="../ctrlProps/ctrlProp90.xml"/><Relationship Id="rId91" Type="http://schemas.openxmlformats.org/officeDocument/2006/relationships/ctrlProp" Target="../ctrlProps/ctrlProp93.xml"/><Relationship Id="rId1" Type="http://schemas.openxmlformats.org/officeDocument/2006/relationships/printerSettings" Target="../printerSettings/printerSettings23.bin"/><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73" Type="http://schemas.openxmlformats.org/officeDocument/2006/relationships/ctrlProp" Target="../ctrlProps/ctrlProp75.xml"/><Relationship Id="rId78" Type="http://schemas.openxmlformats.org/officeDocument/2006/relationships/ctrlProp" Target="../ctrlProps/ctrlProp80.xml"/><Relationship Id="rId81" Type="http://schemas.openxmlformats.org/officeDocument/2006/relationships/ctrlProp" Target="../ctrlProps/ctrlProp83.xml"/><Relationship Id="rId86" Type="http://schemas.openxmlformats.org/officeDocument/2006/relationships/ctrlProp" Target="../ctrlProps/ctrlProp88.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25.bin"/><Relationship Id="rId4" Type="http://schemas.openxmlformats.org/officeDocument/2006/relationships/ctrlProp" Target="../ctrlProps/ctrlProp9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8.bin"/><Relationship Id="rId4" Type="http://schemas.openxmlformats.org/officeDocument/2006/relationships/ctrlProp" Target="../ctrlProps/ctrlProp95.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6.xml"/><Relationship Id="rId1" Type="http://schemas.openxmlformats.org/officeDocument/2006/relationships/printerSettings" Target="../printerSettings/printerSettings31.bin"/><Relationship Id="rId4" Type="http://schemas.openxmlformats.org/officeDocument/2006/relationships/ctrlProp" Target="../ctrlProps/ctrlProp9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9.xml"/><Relationship Id="rId1" Type="http://schemas.openxmlformats.org/officeDocument/2006/relationships/printerSettings" Target="../printerSettings/printerSettings34.bin"/><Relationship Id="rId4" Type="http://schemas.openxmlformats.org/officeDocument/2006/relationships/ctrlProp" Target="../ctrlProps/ctrlProp9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0.xml"/><Relationship Id="rId1" Type="http://schemas.openxmlformats.org/officeDocument/2006/relationships/printerSettings" Target="../printerSettings/printerSettings35.bin"/><Relationship Id="rId4" Type="http://schemas.openxmlformats.org/officeDocument/2006/relationships/comments" Target="../comments3.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7.bin"/><Relationship Id="rId1" Type="http://schemas.openxmlformats.org/officeDocument/2006/relationships/hyperlink" Target="https://www.waldinfo.nrw.de/waldinfo.html" TargetMode="External"/><Relationship Id="rId5" Type="http://schemas.openxmlformats.org/officeDocument/2006/relationships/ctrlProp" Target="../ctrlProps/ctrlProp98.xml"/><Relationship Id="rId4" Type="http://schemas.openxmlformats.org/officeDocument/2006/relationships/vmlDrawing" Target="../drawings/vmlDrawing14.v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3.xml"/><Relationship Id="rId1" Type="http://schemas.openxmlformats.org/officeDocument/2006/relationships/printerSettings" Target="../printerSettings/printerSettings38.bin"/><Relationship Id="rId4" Type="http://schemas.openxmlformats.org/officeDocument/2006/relationships/comments" Target="../comments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40.bin"/><Relationship Id="rId1" Type="http://schemas.openxmlformats.org/officeDocument/2006/relationships/hyperlink" Target="https://www.waldinfo.nrw.de/waldinfo.html" TargetMode="External"/><Relationship Id="rId5" Type="http://schemas.openxmlformats.org/officeDocument/2006/relationships/ctrlProp" Target="../ctrlProps/ctrlProp99.xml"/><Relationship Id="rId4" Type="http://schemas.openxmlformats.org/officeDocument/2006/relationships/vmlDrawing" Target="../drawings/vmlDrawing16.v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0"/>
  <sheetViews>
    <sheetView showGridLines="0" zoomScaleNormal="100" workbookViewId="0">
      <selection activeCell="A8" sqref="A8:G8"/>
    </sheetView>
  </sheetViews>
  <sheetFormatPr baseColWidth="10" defaultRowHeight="14.4" x14ac:dyDescent="0.3"/>
  <cols>
    <col min="1" max="1" width="11.5546875" customWidth="1"/>
    <col min="14" max="14" width="11.5546875" customWidth="1"/>
  </cols>
  <sheetData>
    <row r="1" spans="1:14" ht="15" customHeight="1" x14ac:dyDescent="0.3">
      <c r="A1" s="883" t="s">
        <v>245</v>
      </c>
      <c r="B1" s="883"/>
      <c r="C1" s="883"/>
      <c r="D1" s="883"/>
      <c r="E1" s="883"/>
      <c r="F1" s="883"/>
      <c r="G1" s="883"/>
      <c r="H1" s="883"/>
      <c r="I1" s="883"/>
      <c r="J1" s="883"/>
      <c r="K1" s="883"/>
      <c r="L1" s="883"/>
      <c r="M1" s="883"/>
      <c r="N1" s="883"/>
    </row>
    <row r="2" spans="1:14" ht="15" customHeight="1" x14ac:dyDescent="0.3">
      <c r="A2" s="883"/>
      <c r="B2" s="883"/>
      <c r="C2" s="883"/>
      <c r="D2" s="883"/>
      <c r="E2" s="883"/>
      <c r="F2" s="883"/>
      <c r="G2" s="883"/>
      <c r="H2" s="883"/>
      <c r="I2" s="883"/>
      <c r="J2" s="883"/>
      <c r="K2" s="883"/>
      <c r="L2" s="883"/>
      <c r="M2" s="883"/>
      <c r="N2" s="883"/>
    </row>
    <row r="3" spans="1:14" x14ac:dyDescent="0.3">
      <c r="A3" s="883"/>
      <c r="B3" s="883"/>
      <c r="C3" s="883"/>
      <c r="D3" s="883"/>
      <c r="E3" s="883"/>
      <c r="F3" s="883"/>
      <c r="G3" s="883"/>
      <c r="H3" s="883"/>
      <c r="I3" s="883"/>
      <c r="J3" s="883"/>
      <c r="K3" s="883"/>
      <c r="L3" s="883"/>
      <c r="M3" s="883"/>
      <c r="N3" s="883"/>
    </row>
    <row r="4" spans="1:14" ht="11.25" customHeight="1" x14ac:dyDescent="0.3">
      <c r="A4" s="885" t="s">
        <v>1003</v>
      </c>
      <c r="B4" s="885"/>
      <c r="C4" s="885"/>
      <c r="D4" s="885"/>
      <c r="E4" s="885"/>
      <c r="F4" s="885"/>
      <c r="G4" s="885"/>
      <c r="H4" s="885"/>
      <c r="I4" s="885"/>
      <c r="J4" s="885"/>
      <c r="K4" s="885"/>
      <c r="L4" s="885"/>
      <c r="M4" s="885"/>
      <c r="N4" s="885"/>
    </row>
    <row r="5" spans="1:14" ht="57" customHeight="1" x14ac:dyDescent="0.3">
      <c r="A5" s="890" t="s">
        <v>581</v>
      </c>
      <c r="B5" s="890"/>
      <c r="C5" s="890"/>
      <c r="D5" s="890"/>
      <c r="E5" s="890"/>
      <c r="F5" s="43"/>
      <c r="J5" s="891" t="s">
        <v>997</v>
      </c>
      <c r="K5" s="891"/>
      <c r="L5" s="891"/>
      <c r="M5" s="891"/>
      <c r="N5" s="891"/>
    </row>
    <row r="6" spans="1:14" ht="19.95" customHeight="1" x14ac:dyDescent="0.3">
      <c r="A6" s="506"/>
      <c r="B6" s="506"/>
      <c r="C6" s="506"/>
      <c r="D6" s="506"/>
      <c r="E6" s="506"/>
      <c r="F6" s="43"/>
      <c r="J6" s="505"/>
      <c r="K6" s="505"/>
      <c r="L6" s="505"/>
      <c r="M6" s="505"/>
      <c r="N6" s="505"/>
    </row>
    <row r="7" spans="1:14" ht="13.95" customHeight="1" x14ac:dyDescent="0.3">
      <c r="A7" s="896" t="s">
        <v>586</v>
      </c>
      <c r="B7" s="896"/>
      <c r="C7" s="896"/>
      <c r="D7" s="896"/>
      <c r="E7" s="896"/>
      <c r="F7" s="896"/>
      <c r="G7" s="896"/>
      <c r="H7" s="896"/>
      <c r="I7" s="896"/>
      <c r="J7" s="896"/>
      <c r="K7" s="896"/>
      <c r="L7" s="896"/>
      <c r="M7" s="896"/>
      <c r="N7" s="896"/>
    </row>
    <row r="8" spans="1:14" ht="19.95" customHeight="1" x14ac:dyDescent="0.3">
      <c r="A8" s="886" t="s">
        <v>290</v>
      </c>
      <c r="B8" s="887"/>
      <c r="C8" s="887"/>
      <c r="D8" s="887"/>
      <c r="E8" s="887"/>
      <c r="F8" s="887"/>
      <c r="G8" s="887"/>
      <c r="H8" s="888"/>
      <c r="I8" s="887"/>
      <c r="J8" s="887"/>
      <c r="K8" s="887"/>
      <c r="L8" s="887"/>
      <c r="M8" s="887"/>
      <c r="N8" s="889"/>
    </row>
    <row r="9" spans="1:14" ht="12" customHeight="1" x14ac:dyDescent="0.3">
      <c r="A9" s="884" t="s">
        <v>793</v>
      </c>
      <c r="B9" s="884"/>
      <c r="C9" s="884"/>
      <c r="D9" s="884"/>
      <c r="E9" s="884"/>
      <c r="F9" s="884"/>
      <c r="G9" s="884"/>
      <c r="H9" s="884"/>
      <c r="I9" s="884"/>
      <c r="J9" s="884"/>
      <c r="K9" s="884"/>
      <c r="L9" s="884"/>
      <c r="M9" s="884"/>
      <c r="N9" s="884"/>
    </row>
    <row r="10" spans="1:14" ht="12" customHeight="1" x14ac:dyDescent="0.3">
      <c r="A10" s="508"/>
      <c r="B10" s="508"/>
      <c r="C10" s="508"/>
      <c r="D10" s="508"/>
      <c r="E10" s="508"/>
      <c r="F10" s="508"/>
      <c r="G10" s="508"/>
      <c r="H10" s="508"/>
      <c r="I10" s="508"/>
      <c r="J10" s="508"/>
      <c r="K10" s="508"/>
      <c r="L10" s="508"/>
      <c r="M10" s="508"/>
      <c r="N10" s="508"/>
    </row>
    <row r="11" spans="1:14" ht="19.95" customHeight="1" x14ac:dyDescent="0.3">
      <c r="A11" s="879" t="s">
        <v>590</v>
      </c>
      <c r="B11" s="880"/>
      <c r="C11" s="880"/>
      <c r="D11" s="880"/>
      <c r="E11" s="880"/>
      <c r="F11" s="880"/>
      <c r="G11" s="880"/>
      <c r="H11" s="880"/>
      <c r="I11" s="880"/>
      <c r="J11" s="880"/>
      <c r="K11" s="880"/>
      <c r="L11" s="880"/>
      <c r="M11" s="880"/>
      <c r="N11" s="880"/>
    </row>
    <row r="12" spans="1:14" ht="14.4" customHeight="1" x14ac:dyDescent="0.3">
      <c r="A12" s="877" t="s">
        <v>582</v>
      </c>
      <c r="B12" s="877"/>
      <c r="C12" s="877"/>
      <c r="D12" s="877"/>
      <c r="E12" s="877"/>
      <c r="F12" s="877"/>
      <c r="G12" s="877"/>
      <c r="H12" s="877"/>
      <c r="I12" s="509"/>
      <c r="J12" s="509"/>
      <c r="K12" s="509"/>
      <c r="L12" s="509"/>
      <c r="M12" s="509"/>
      <c r="N12" s="509"/>
    </row>
    <row r="13" spans="1:14" ht="40.200000000000003" customHeight="1" x14ac:dyDescent="0.3">
      <c r="A13" s="895"/>
      <c r="B13" s="895"/>
      <c r="C13" s="895"/>
      <c r="D13" s="895"/>
      <c r="E13" s="892"/>
      <c r="F13" s="892"/>
      <c r="G13" s="892"/>
      <c r="H13" s="892"/>
      <c r="I13" s="507"/>
      <c r="J13" s="507"/>
      <c r="K13" s="510"/>
      <c r="L13" s="878" t="s">
        <v>594</v>
      </c>
      <c r="M13" s="878"/>
      <c r="N13" s="878"/>
    </row>
    <row r="14" spans="1:14" ht="60.6" customHeight="1" x14ac:dyDescent="0.3">
      <c r="A14" s="897" t="s">
        <v>592</v>
      </c>
      <c r="B14" s="897"/>
      <c r="C14" s="897"/>
      <c r="D14" s="897"/>
      <c r="E14" s="893" t="s">
        <v>583</v>
      </c>
      <c r="F14" s="894"/>
      <c r="G14" s="894"/>
      <c r="H14" s="894"/>
      <c r="I14" s="881" t="s">
        <v>591</v>
      </c>
      <c r="J14" s="881"/>
      <c r="K14" s="881"/>
      <c r="L14" s="878"/>
      <c r="M14" s="878"/>
      <c r="N14" s="878"/>
    </row>
    <row r="15" spans="1:14" ht="28.2" customHeight="1" thickBot="1" x14ac:dyDescent="0.35">
      <c r="A15" s="876" t="s">
        <v>585</v>
      </c>
      <c r="B15" s="876"/>
      <c r="C15" s="876"/>
      <c r="D15" s="876"/>
      <c r="E15" s="876"/>
      <c r="F15" s="876"/>
      <c r="G15" s="876"/>
      <c r="H15" s="876"/>
      <c r="I15" s="881"/>
      <c r="J15" s="881"/>
      <c r="K15" s="881"/>
      <c r="L15" s="878"/>
      <c r="M15" s="878"/>
      <c r="N15" s="878"/>
    </row>
    <row r="16" spans="1:14" ht="21.6" customHeight="1" x14ac:dyDescent="0.3">
      <c r="A16" s="511"/>
      <c r="B16" s="511"/>
      <c r="C16" s="511"/>
      <c r="D16" s="511"/>
      <c r="E16" s="511"/>
      <c r="F16" s="511"/>
      <c r="G16" s="512"/>
      <c r="H16" s="512"/>
      <c r="I16" s="881"/>
      <c r="J16" s="881"/>
      <c r="K16" s="881"/>
      <c r="L16" s="878"/>
      <c r="M16" s="878"/>
      <c r="N16" s="878"/>
    </row>
    <row r="17" spans="1:14" ht="16.95" customHeight="1" x14ac:dyDescent="0.3">
      <c r="A17" s="873" t="s">
        <v>584</v>
      </c>
      <c r="B17" s="874"/>
      <c r="C17" s="874"/>
      <c r="D17" s="874"/>
      <c r="E17" s="874"/>
      <c r="F17" s="874"/>
      <c r="G17" s="874"/>
      <c r="H17" s="874"/>
      <c r="I17" s="882"/>
      <c r="J17" s="882"/>
      <c r="K17" s="882"/>
      <c r="L17" s="878"/>
      <c r="M17" s="878"/>
      <c r="N17" s="878"/>
    </row>
    <row r="18" spans="1:14" x14ac:dyDescent="0.3">
      <c r="A18" s="875" t="s">
        <v>593</v>
      </c>
      <c r="B18" s="875"/>
      <c r="C18" s="875"/>
      <c r="D18" s="875"/>
      <c r="E18" s="875"/>
      <c r="F18" s="875"/>
      <c r="G18" s="875"/>
      <c r="H18" s="875"/>
      <c r="I18" s="882"/>
      <c r="J18" s="882"/>
      <c r="K18" s="882"/>
      <c r="L18" s="878"/>
      <c r="M18" s="878"/>
      <c r="N18" s="878"/>
    </row>
    <row r="19" spans="1:14" ht="19.95" hidden="1" customHeight="1" x14ac:dyDescent="0.3">
      <c r="A19" s="879" t="s">
        <v>638</v>
      </c>
      <c r="B19" s="880"/>
      <c r="C19" s="880"/>
      <c r="D19" s="880"/>
      <c r="E19" s="880"/>
      <c r="F19" s="880"/>
      <c r="G19" s="880"/>
      <c r="H19" s="880"/>
      <c r="I19" s="880"/>
      <c r="J19" s="880"/>
      <c r="K19" s="880"/>
      <c r="L19" s="880"/>
      <c r="M19" s="880"/>
      <c r="N19" s="880"/>
    </row>
    <row r="20" spans="1:14" ht="18" hidden="1" customHeight="1" x14ac:dyDescent="0.3">
      <c r="A20" s="77"/>
      <c r="B20" s="77"/>
      <c r="C20" s="77"/>
      <c r="D20" s="77"/>
      <c r="E20" s="77"/>
      <c r="F20" s="77"/>
      <c r="G20" s="77"/>
      <c r="H20" s="77"/>
      <c r="I20" s="77"/>
      <c r="J20" s="77"/>
      <c r="K20" s="77"/>
      <c r="L20" s="872" t="s">
        <v>984</v>
      </c>
      <c r="M20" s="872"/>
      <c r="N20" s="872"/>
    </row>
    <row r="21" spans="1:14" ht="18" hidden="1" customHeight="1" x14ac:dyDescent="0.3">
      <c r="A21" s="77"/>
      <c r="B21" s="77"/>
      <c r="C21" s="77"/>
      <c r="D21" s="77"/>
      <c r="E21" s="77"/>
      <c r="F21" s="77"/>
      <c r="G21" s="77"/>
      <c r="H21" s="77"/>
      <c r="I21" s="77"/>
      <c r="J21" s="77"/>
      <c r="K21" s="77"/>
      <c r="L21" s="872"/>
      <c r="M21" s="872"/>
      <c r="N21" s="872"/>
    </row>
    <row r="22" spans="1:14" ht="18" hidden="1" customHeight="1" x14ac:dyDescent="0.3">
      <c r="A22" s="77"/>
      <c r="B22" s="77"/>
      <c r="C22" s="77"/>
      <c r="D22" s="77"/>
      <c r="E22" s="77"/>
      <c r="F22" s="77"/>
      <c r="G22" s="77"/>
      <c r="H22" s="77"/>
      <c r="I22" s="77"/>
      <c r="J22" s="77"/>
      <c r="K22" s="77"/>
      <c r="L22" s="872"/>
      <c r="M22" s="872"/>
      <c r="N22" s="872"/>
    </row>
    <row r="23" spans="1:14" ht="18" hidden="1" customHeight="1" x14ac:dyDescent="0.3">
      <c r="A23" s="871" t="s">
        <v>588</v>
      </c>
      <c r="B23" s="871"/>
      <c r="C23" s="871"/>
      <c r="D23" s="871"/>
      <c r="E23" s="871" t="s">
        <v>589</v>
      </c>
      <c r="F23" s="871"/>
      <c r="G23" s="871"/>
      <c r="H23" s="871"/>
      <c r="I23" s="871"/>
      <c r="J23" s="871"/>
      <c r="K23" s="871"/>
      <c r="L23" s="872"/>
      <c r="M23" s="872"/>
      <c r="N23" s="872"/>
    </row>
    <row r="24" spans="1:14" ht="18" hidden="1" customHeight="1" x14ac:dyDescent="0.3">
      <c r="A24" s="871"/>
      <c r="B24" s="871"/>
      <c r="C24" s="871"/>
      <c r="D24" s="871"/>
      <c r="E24" s="871"/>
      <c r="F24" s="871"/>
      <c r="G24" s="871"/>
      <c r="H24" s="871"/>
      <c r="I24" s="871"/>
      <c r="J24" s="871"/>
      <c r="K24" s="871"/>
      <c r="L24" s="872"/>
      <c r="M24" s="872"/>
      <c r="N24" s="872"/>
    </row>
    <row r="25" spans="1:14" ht="14.4" customHeight="1" x14ac:dyDescent="0.3"/>
    <row r="26" spans="1:14" ht="14.4" customHeight="1" x14ac:dyDescent="0.3"/>
    <row r="27" spans="1:14" ht="14.4" customHeight="1" x14ac:dyDescent="0.3"/>
    <row r="28" spans="1:14" ht="14.4" customHeight="1" x14ac:dyDescent="0.3"/>
    <row r="29" spans="1:14" ht="14.4" customHeight="1" x14ac:dyDescent="0.3"/>
    <row r="30" spans="1:14" ht="14.4" customHeight="1" x14ac:dyDescent="0.3"/>
    <row r="31" spans="1:14" ht="14.4" customHeight="1" x14ac:dyDescent="0.3"/>
    <row r="32" spans="1:14" ht="14.4" customHeight="1" x14ac:dyDescent="0.3"/>
    <row r="33" spans="10:14" ht="14.4" hidden="1" customHeight="1" x14ac:dyDescent="0.3"/>
    <row r="34" spans="10:14" ht="14.4" hidden="1" customHeight="1" x14ac:dyDescent="0.3"/>
    <row r="35" spans="10:14" ht="14.4" hidden="1" customHeight="1" x14ac:dyDescent="0.3">
      <c r="J35" s="530"/>
      <c r="K35" s="530"/>
      <c r="L35" s="530"/>
      <c r="M35" s="530"/>
      <c r="N35" s="530"/>
    </row>
    <row r="36" spans="10:14" hidden="1" x14ac:dyDescent="0.3"/>
    <row r="37" spans="10:14" hidden="1" x14ac:dyDescent="0.3"/>
    <row r="38" spans="10:14" hidden="1" x14ac:dyDescent="0.3"/>
    <row r="39" spans="10:14" hidden="1" x14ac:dyDescent="0.3"/>
    <row r="40" spans="10:14" hidden="1" x14ac:dyDescent="0.3"/>
  </sheetData>
  <sheetProtection algorithmName="SHA-512" hashValue="8uuxWKnSMMZDzBBUaTaIqbCqcyhxoAIy+fVt/lBmfEU5z6rBAzpn7HRJNz51OqyLmWdlt0zqbVhoiYxto74E+Q==" saltValue="hd9pZpPhpPfXxkdI79+JFg==" spinCount="100000" sheet="1" objects="1" scenarios="1" selectLockedCells="1"/>
  <dataConsolidate/>
  <mergeCells count="24">
    <mergeCell ref="A11:N11"/>
    <mergeCell ref="E13:H13"/>
    <mergeCell ref="E14:H14"/>
    <mergeCell ref="A13:D13"/>
    <mergeCell ref="A7:N7"/>
    <mergeCell ref="A14:D14"/>
    <mergeCell ref="A1:N3"/>
    <mergeCell ref="A9:N9"/>
    <mergeCell ref="A4:N4"/>
    <mergeCell ref="A8:G8"/>
    <mergeCell ref="H8:N8"/>
    <mergeCell ref="A5:E5"/>
    <mergeCell ref="J5:N5"/>
    <mergeCell ref="A15:H15"/>
    <mergeCell ref="A12:H12"/>
    <mergeCell ref="L13:N18"/>
    <mergeCell ref="A19:N19"/>
    <mergeCell ref="I14:K16"/>
    <mergeCell ref="I17:K18"/>
    <mergeCell ref="A23:D24"/>
    <mergeCell ref="E23:K24"/>
    <mergeCell ref="L20:N24"/>
    <mergeCell ref="A17:H17"/>
    <mergeCell ref="A18:H18"/>
  </mergeCells>
  <pageMargins left="0.70866141732283472" right="0.70866141732283472" top="0.78740157480314965" bottom="0.78740157480314965" header="0.31496062992125984" footer="0.31496062992125984"/>
  <pageSetup paperSize="9" scale="80" orientation="landscape" r:id="rId1"/>
  <drawing r:id="rId2"/>
  <extLst>
    <ext xmlns:x14="http://schemas.microsoft.com/office/spreadsheetml/2009/9/main" uri="{CCE6A557-97BC-4b89-ADB6-D9C93CAAB3DF}">
      <x14:dataValidations xmlns:xm="http://schemas.microsoft.com/office/excel/2006/main" xWindow="1091" yWindow="386" count="2">
        <x14:dataValidation type="list" allowBlank="1" showInputMessage="1" showErrorMessage="1" error="Bitte geben Sie an, was für eine Maßnahme Sie ausschreiben möchten!_x000a__x000a_(Auswahl aus Liste)" xr:uid="{00000000-0002-0000-0000-000000000000}">
          <x14:formula1>
            <xm:f>'Steuerelemente Startseite'!$B$2:$B$6</xm:f>
          </x14:formula1>
          <xm:sqref>H8:N8</xm:sqref>
        </x14:dataValidation>
        <x14:dataValidation type="list" allowBlank="1" showInputMessage="1" showErrorMessage="1" error="Bitte geben Sie an, was für eine Maßnahme Sie ausschreiben möchten!_x000a__x000a_(Auswahl aus Liste)" xr:uid="{00000000-0002-0000-0000-000001000000}">
          <x14:formula1>
            <xm:f>'Steuerelemente Startseite'!$A$2:$A$10</xm:f>
          </x14:formula1>
          <xm:sqref>A8:G8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Q19"/>
  <sheetViews>
    <sheetView workbookViewId="0">
      <selection activeCell="A12" sqref="A12"/>
    </sheetView>
  </sheetViews>
  <sheetFormatPr baseColWidth="10" defaultRowHeight="14.4" x14ac:dyDescent="0.3"/>
  <cols>
    <col min="1" max="1" width="40.44140625" customWidth="1"/>
    <col min="2" max="2" width="10.88671875" customWidth="1"/>
    <col min="3" max="3" width="16.6640625" customWidth="1"/>
    <col min="4" max="4" width="16.109375" customWidth="1"/>
    <col min="5" max="6" width="15.5546875" customWidth="1"/>
    <col min="7" max="7" width="20.88671875" customWidth="1"/>
    <col min="8" max="10" width="5.6640625" customWidth="1"/>
    <col min="11" max="11" width="11.109375" customWidth="1"/>
    <col min="12" max="14" width="4.88671875" customWidth="1"/>
    <col min="15" max="16" width="8.88671875" customWidth="1"/>
    <col min="17" max="17" width="12" customWidth="1"/>
  </cols>
  <sheetData>
    <row r="1" spans="1:17" ht="30" customHeight="1" x14ac:dyDescent="0.3">
      <c r="A1" s="1205" t="s">
        <v>24</v>
      </c>
      <c r="B1" s="1205" t="s">
        <v>4</v>
      </c>
      <c r="C1" s="1237" t="s">
        <v>12</v>
      </c>
      <c r="D1" s="1237" t="s">
        <v>16</v>
      </c>
      <c r="E1" s="1237" t="s">
        <v>78</v>
      </c>
      <c r="F1" s="1237" t="s">
        <v>313</v>
      </c>
      <c r="G1" s="1237" t="s">
        <v>3</v>
      </c>
      <c r="H1" s="1237" t="s">
        <v>59</v>
      </c>
      <c r="I1" s="1237"/>
      <c r="J1" s="1237"/>
      <c r="K1" s="1237" t="s">
        <v>62</v>
      </c>
      <c r="L1" s="1237"/>
      <c r="M1" s="1237"/>
      <c r="N1" s="1237"/>
      <c r="O1" s="1237" t="s">
        <v>68</v>
      </c>
      <c r="P1" s="1237"/>
      <c r="Q1" s="1237"/>
    </row>
    <row r="2" spans="1:17" ht="34.5" customHeight="1" x14ac:dyDescent="0.3">
      <c r="A2" s="1205"/>
      <c r="B2" s="1205"/>
      <c r="C2" s="1237"/>
      <c r="D2" s="1237"/>
      <c r="E2" s="1237"/>
      <c r="F2" s="1237"/>
      <c r="G2" s="1237"/>
      <c r="H2" s="1291" t="s">
        <v>60</v>
      </c>
      <c r="I2" s="1292" t="s">
        <v>43</v>
      </c>
      <c r="J2" s="1291" t="s">
        <v>58</v>
      </c>
      <c r="K2" s="1291" t="s">
        <v>63</v>
      </c>
      <c r="L2" s="1133" t="s">
        <v>227</v>
      </c>
      <c r="M2" s="1133"/>
      <c r="N2" s="1133"/>
      <c r="O2" s="12" t="s">
        <v>39</v>
      </c>
      <c r="P2" s="12" t="s">
        <v>40</v>
      </c>
      <c r="Q2" s="1237"/>
    </row>
    <row r="3" spans="1:17" ht="67.5" customHeight="1" x14ac:dyDescent="0.3">
      <c r="A3" s="1205"/>
      <c r="B3" s="1205"/>
      <c r="C3" s="1237"/>
      <c r="D3" s="1237"/>
      <c r="E3" s="1237"/>
      <c r="F3" s="1237"/>
      <c r="G3" s="1237"/>
      <c r="H3" s="1291"/>
      <c r="I3" s="1292"/>
      <c r="J3" s="1291"/>
      <c r="K3" s="1291"/>
      <c r="L3" s="9" t="s">
        <v>60</v>
      </c>
      <c r="M3" s="9" t="s">
        <v>43</v>
      </c>
      <c r="N3" s="9" t="s">
        <v>64</v>
      </c>
      <c r="O3" s="17" t="s">
        <v>81</v>
      </c>
      <c r="P3" s="17" t="s">
        <v>81</v>
      </c>
      <c r="Q3" s="1237"/>
    </row>
    <row r="4" spans="1:17" x14ac:dyDescent="0.3">
      <c r="A4" t="s">
        <v>55</v>
      </c>
      <c r="B4" s="74" t="s">
        <v>5</v>
      </c>
      <c r="C4" t="s">
        <v>13</v>
      </c>
      <c r="D4" t="s">
        <v>19</v>
      </c>
      <c r="E4" t="s">
        <v>50</v>
      </c>
      <c r="F4" t="s">
        <v>65</v>
      </c>
      <c r="G4" t="s">
        <v>33</v>
      </c>
      <c r="H4" t="s">
        <v>206</v>
      </c>
      <c r="I4">
        <v>0.2</v>
      </c>
      <c r="J4" t="s">
        <v>206</v>
      </c>
      <c r="K4" t="s">
        <v>219</v>
      </c>
      <c r="L4" t="s">
        <v>221</v>
      </c>
      <c r="M4">
        <v>10</v>
      </c>
      <c r="N4">
        <v>20</v>
      </c>
      <c r="O4" s="13">
        <v>0</v>
      </c>
      <c r="P4" s="13">
        <v>0</v>
      </c>
    </row>
    <row r="5" spans="1:17" x14ac:dyDescent="0.3">
      <c r="A5" t="s">
        <v>341</v>
      </c>
      <c r="B5" s="74" t="s">
        <v>6</v>
      </c>
      <c r="C5" t="s">
        <v>15</v>
      </c>
      <c r="D5" t="s">
        <v>17</v>
      </c>
      <c r="E5" t="s">
        <v>51</v>
      </c>
      <c r="F5" t="s">
        <v>66</v>
      </c>
      <c r="G5" t="s">
        <v>34</v>
      </c>
      <c r="H5">
        <v>0.2</v>
      </c>
      <c r="I5">
        <v>0.4</v>
      </c>
      <c r="J5">
        <v>0.2</v>
      </c>
      <c r="K5" t="s">
        <v>220</v>
      </c>
      <c r="L5">
        <v>10</v>
      </c>
      <c r="M5">
        <v>20</v>
      </c>
      <c r="N5">
        <v>30</v>
      </c>
      <c r="O5" s="13">
        <v>0.1</v>
      </c>
      <c r="P5" s="13">
        <v>0.1</v>
      </c>
    </row>
    <row r="6" spans="1:17" x14ac:dyDescent="0.3">
      <c r="A6" t="s">
        <v>25</v>
      </c>
      <c r="B6" s="74" t="s">
        <v>7</v>
      </c>
      <c r="C6" t="s">
        <v>14</v>
      </c>
      <c r="D6" t="s">
        <v>18</v>
      </c>
      <c r="E6" t="s">
        <v>52</v>
      </c>
      <c r="G6" t="s">
        <v>35</v>
      </c>
      <c r="H6">
        <v>0.4</v>
      </c>
      <c r="I6">
        <v>0.6</v>
      </c>
      <c r="J6">
        <v>0.4</v>
      </c>
      <c r="K6" t="s">
        <v>171</v>
      </c>
      <c r="L6">
        <v>20</v>
      </c>
      <c r="M6">
        <v>30</v>
      </c>
      <c r="N6">
        <v>40</v>
      </c>
      <c r="O6" s="13">
        <v>0.2</v>
      </c>
      <c r="P6" s="13">
        <v>0.2</v>
      </c>
    </row>
    <row r="7" spans="1:17" x14ac:dyDescent="0.3">
      <c r="A7" t="s">
        <v>26</v>
      </c>
      <c r="B7" s="74" t="s">
        <v>8</v>
      </c>
      <c r="D7" t="s">
        <v>37</v>
      </c>
      <c r="E7" t="s">
        <v>53</v>
      </c>
      <c r="G7" t="s">
        <v>36</v>
      </c>
      <c r="H7">
        <v>0.6</v>
      </c>
      <c r="I7">
        <v>0.8</v>
      </c>
      <c r="J7">
        <v>0.6</v>
      </c>
      <c r="L7">
        <v>30</v>
      </c>
      <c r="M7">
        <v>40</v>
      </c>
      <c r="N7">
        <v>50</v>
      </c>
      <c r="O7" s="13">
        <v>0.3</v>
      </c>
      <c r="P7" s="13">
        <v>0.3</v>
      </c>
    </row>
    <row r="8" spans="1:17" x14ac:dyDescent="0.3">
      <c r="A8" t="s">
        <v>342</v>
      </c>
      <c r="B8" s="74" t="s">
        <v>32</v>
      </c>
      <c r="D8" t="s">
        <v>38</v>
      </c>
      <c r="E8" t="s">
        <v>223</v>
      </c>
      <c r="G8" t="s">
        <v>46</v>
      </c>
      <c r="H8">
        <v>0.8</v>
      </c>
      <c r="I8">
        <v>1</v>
      </c>
      <c r="J8">
        <v>0.8</v>
      </c>
      <c r="L8">
        <v>40</v>
      </c>
      <c r="M8">
        <v>50</v>
      </c>
      <c r="N8">
        <v>60</v>
      </c>
      <c r="O8" s="13">
        <v>0.4</v>
      </c>
      <c r="P8" s="13">
        <v>0.4</v>
      </c>
    </row>
    <row r="9" spans="1:17" x14ac:dyDescent="0.3">
      <c r="A9" t="s">
        <v>343</v>
      </c>
      <c r="B9" s="74" t="s">
        <v>9</v>
      </c>
      <c r="G9" t="s">
        <v>49</v>
      </c>
      <c r="H9">
        <v>1</v>
      </c>
      <c r="I9">
        <v>1.2</v>
      </c>
      <c r="J9">
        <v>1</v>
      </c>
      <c r="L9">
        <v>50</v>
      </c>
      <c r="M9">
        <v>60</v>
      </c>
      <c r="O9" s="13">
        <v>0.5</v>
      </c>
      <c r="P9" s="13">
        <v>0.5</v>
      </c>
    </row>
    <row r="10" spans="1:17" x14ac:dyDescent="0.3">
      <c r="A10" t="s">
        <v>21</v>
      </c>
      <c r="B10" s="74" t="s">
        <v>208</v>
      </c>
      <c r="G10" t="s">
        <v>20</v>
      </c>
      <c r="H10">
        <v>1.2</v>
      </c>
      <c r="I10">
        <v>1.4</v>
      </c>
      <c r="J10">
        <v>1.2</v>
      </c>
      <c r="L10">
        <v>60</v>
      </c>
      <c r="M10">
        <v>70</v>
      </c>
      <c r="O10" s="13">
        <v>0.6</v>
      </c>
      <c r="P10" s="13">
        <v>0.6</v>
      </c>
    </row>
    <row r="11" spans="1:17" x14ac:dyDescent="0.3">
      <c r="A11" t="s">
        <v>27</v>
      </c>
      <c r="B11" s="74" t="s">
        <v>10</v>
      </c>
      <c r="H11">
        <v>1.4</v>
      </c>
      <c r="I11">
        <v>1.6</v>
      </c>
      <c r="J11">
        <v>1.4</v>
      </c>
      <c r="L11">
        <v>70</v>
      </c>
      <c r="M11">
        <v>80</v>
      </c>
      <c r="O11" s="13">
        <v>0.7</v>
      </c>
      <c r="P11" s="13">
        <v>0.7</v>
      </c>
    </row>
    <row r="12" spans="1:17" x14ac:dyDescent="0.3">
      <c r="A12" t="s">
        <v>969</v>
      </c>
      <c r="B12" s="74" t="s">
        <v>11</v>
      </c>
      <c r="H12">
        <v>1.6</v>
      </c>
      <c r="I12">
        <v>1.8</v>
      </c>
      <c r="J12">
        <v>1.6</v>
      </c>
      <c r="L12">
        <v>80</v>
      </c>
      <c r="M12">
        <v>90</v>
      </c>
      <c r="O12" s="13">
        <v>0.8</v>
      </c>
      <c r="P12" s="13">
        <v>0.8</v>
      </c>
    </row>
    <row r="13" spans="1:17" x14ac:dyDescent="0.3">
      <c r="A13" t="s">
        <v>28</v>
      </c>
      <c r="I13" t="s">
        <v>643</v>
      </c>
      <c r="J13">
        <v>1.8</v>
      </c>
      <c r="L13">
        <v>90</v>
      </c>
      <c r="M13">
        <v>100</v>
      </c>
      <c r="O13" s="13">
        <v>0.9</v>
      </c>
      <c r="P13" s="13">
        <v>0.9</v>
      </c>
    </row>
    <row r="14" spans="1:17" x14ac:dyDescent="0.3">
      <c r="A14" t="s">
        <v>344</v>
      </c>
      <c r="J14" t="s">
        <v>644</v>
      </c>
      <c r="L14">
        <v>100</v>
      </c>
      <c r="M14" t="s">
        <v>222</v>
      </c>
      <c r="O14" s="13">
        <v>1</v>
      </c>
      <c r="P14" s="13">
        <v>1</v>
      </c>
    </row>
    <row r="15" spans="1:17" x14ac:dyDescent="0.3">
      <c r="A15" t="s">
        <v>29</v>
      </c>
    </row>
    <row r="16" spans="1:17" x14ac:dyDescent="0.3">
      <c r="A16" t="s">
        <v>345</v>
      </c>
    </row>
    <row r="17" spans="1:1" x14ac:dyDescent="0.3">
      <c r="A17" t="s">
        <v>30</v>
      </c>
    </row>
    <row r="18" spans="1:1" x14ac:dyDescent="0.3">
      <c r="A18" t="s">
        <v>31</v>
      </c>
    </row>
    <row r="19" spans="1:1" x14ac:dyDescent="0.3">
      <c r="A19" t="s">
        <v>346</v>
      </c>
    </row>
  </sheetData>
  <mergeCells count="16">
    <mergeCell ref="A1:A3"/>
    <mergeCell ref="B1:B3"/>
    <mergeCell ref="Q1:Q3"/>
    <mergeCell ref="O1:P1"/>
    <mergeCell ref="C1:C3"/>
    <mergeCell ref="D1:D3"/>
    <mergeCell ref="E1:E3"/>
    <mergeCell ref="G1:G3"/>
    <mergeCell ref="H2:H3"/>
    <mergeCell ref="I2:I3"/>
    <mergeCell ref="J2:J3"/>
    <mergeCell ref="H1:J1"/>
    <mergeCell ref="K1:N1"/>
    <mergeCell ref="K2:K3"/>
    <mergeCell ref="L2:N2"/>
    <mergeCell ref="F1:F3"/>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N273"/>
  <sheetViews>
    <sheetView showGridLines="0" zoomScale="150" zoomScaleNormal="150" workbookViewId="0">
      <selection activeCell="I6" sqref="I6"/>
    </sheetView>
  </sheetViews>
  <sheetFormatPr baseColWidth="10" defaultRowHeight="14.4" x14ac:dyDescent="0.3"/>
  <sheetData>
    <row r="1" spans="1:14" ht="31.95" customHeight="1" x14ac:dyDescent="0.3">
      <c r="A1" s="1295" t="s">
        <v>207</v>
      </c>
      <c r="B1" s="1295"/>
      <c r="C1" s="1296">
        <f>'LB teil-, hochmechanisierte HE'!$C$2:$D$2</f>
        <v>0</v>
      </c>
      <c r="D1" s="1296"/>
    </row>
    <row r="2" spans="1:14" ht="15" customHeight="1" x14ac:dyDescent="0.3">
      <c r="A2" s="1293" t="s">
        <v>917</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1294"/>
      <c r="B102" s="1294"/>
      <c r="C102" s="1294"/>
      <c r="D102" s="1294"/>
      <c r="E102" s="1294"/>
      <c r="F102" s="1294"/>
      <c r="G102" s="1294"/>
      <c r="H102" s="76"/>
      <c r="I102" s="76"/>
      <c r="J102" s="76"/>
      <c r="K102" s="76"/>
      <c r="L102" s="76"/>
      <c r="M102" s="76"/>
      <c r="N102" s="76"/>
    </row>
    <row r="103" spans="1:14" x14ac:dyDescent="0.3">
      <c r="A103" s="1294"/>
      <c r="B103" s="1294"/>
      <c r="C103" s="1294"/>
      <c r="D103" s="1294"/>
      <c r="E103" s="1294"/>
      <c r="F103" s="1294"/>
      <c r="G103" s="1294"/>
      <c r="H103" s="76"/>
      <c r="I103" s="76"/>
      <c r="J103" s="76"/>
      <c r="K103" s="76"/>
      <c r="L103" s="76"/>
      <c r="M103" s="76"/>
      <c r="N103" s="76"/>
    </row>
    <row r="104" spans="1:14" x14ac:dyDescent="0.3">
      <c r="A104" s="1294"/>
      <c r="B104" s="1294"/>
      <c r="C104" s="1294"/>
      <c r="D104" s="1294"/>
      <c r="E104" s="1294"/>
      <c r="F104" s="1294"/>
      <c r="G104" s="1294"/>
      <c r="H104" s="76"/>
      <c r="I104" s="76"/>
      <c r="J104" s="76"/>
      <c r="K104" s="76"/>
      <c r="L104" s="76"/>
      <c r="M104" s="76"/>
      <c r="N104" s="76"/>
    </row>
    <row r="105" spans="1:14" x14ac:dyDescent="0.3">
      <c r="A105" s="1294"/>
      <c r="B105" s="1294"/>
      <c r="C105" s="1294"/>
      <c r="D105" s="1294"/>
      <c r="E105" s="1294"/>
      <c r="F105" s="1294"/>
      <c r="G105" s="1294"/>
      <c r="H105" s="76"/>
      <c r="I105" s="76"/>
      <c r="J105" s="76"/>
      <c r="K105" s="76"/>
      <c r="L105" s="76"/>
      <c r="M105" s="76"/>
      <c r="N105" s="76"/>
    </row>
    <row r="106" spans="1:14" x14ac:dyDescent="0.3">
      <c r="A106" s="1294"/>
      <c r="B106" s="1294"/>
      <c r="C106" s="1294"/>
      <c r="D106" s="1294"/>
      <c r="E106" s="1294"/>
      <c r="F106" s="1294"/>
      <c r="G106" s="1294"/>
      <c r="H106" s="76"/>
      <c r="I106" s="76"/>
      <c r="J106" s="76"/>
      <c r="K106" s="76"/>
      <c r="L106" s="76"/>
      <c r="M106" s="76"/>
      <c r="N106" s="76"/>
    </row>
    <row r="107" spans="1:14" x14ac:dyDescent="0.3">
      <c r="A107" s="1294"/>
      <c r="B107" s="1294"/>
      <c r="C107" s="1294"/>
      <c r="D107" s="1294"/>
      <c r="E107" s="1294"/>
      <c r="F107" s="1294"/>
      <c r="G107" s="1294"/>
      <c r="H107" s="76"/>
      <c r="I107" s="76"/>
      <c r="J107" s="76"/>
      <c r="K107" s="76"/>
      <c r="L107" s="76"/>
      <c r="M107" s="76"/>
      <c r="N107" s="76"/>
    </row>
    <row r="108" spans="1:14" x14ac:dyDescent="0.3">
      <c r="A108" s="1294"/>
      <c r="B108" s="1294"/>
      <c r="C108" s="1294"/>
      <c r="D108" s="1294"/>
      <c r="E108" s="1294"/>
      <c r="F108" s="1294"/>
      <c r="G108" s="1294"/>
      <c r="H108" s="76"/>
      <c r="I108" s="76"/>
      <c r="J108" s="76"/>
      <c r="K108" s="76"/>
      <c r="L108" s="76"/>
      <c r="M108" s="76"/>
      <c r="N108" s="76"/>
    </row>
    <row r="109" spans="1:14" x14ac:dyDescent="0.3">
      <c r="A109" s="1294"/>
      <c r="B109" s="1294"/>
      <c r="C109" s="1294"/>
      <c r="D109" s="1294"/>
      <c r="E109" s="1294"/>
      <c r="F109" s="1294"/>
      <c r="G109" s="1294"/>
      <c r="H109" s="76"/>
      <c r="I109" s="76"/>
      <c r="J109" s="76"/>
      <c r="K109" s="76"/>
      <c r="L109" s="76"/>
      <c r="M109" s="76"/>
      <c r="N109" s="76"/>
    </row>
    <row r="110" spans="1:14" x14ac:dyDescent="0.3">
      <c r="A110" s="1294"/>
      <c r="B110" s="1294"/>
      <c r="C110" s="1294"/>
      <c r="D110" s="1294"/>
      <c r="E110" s="1294"/>
      <c r="F110" s="1294"/>
      <c r="G110" s="1294"/>
      <c r="H110" s="76"/>
      <c r="I110" s="76"/>
      <c r="J110" s="76"/>
      <c r="K110" s="76"/>
      <c r="L110" s="76"/>
      <c r="M110" s="76"/>
      <c r="N110" s="76"/>
    </row>
    <row r="111" spans="1:14" x14ac:dyDescent="0.3">
      <c r="A111" s="1294"/>
      <c r="B111" s="1294"/>
      <c r="C111" s="1294"/>
      <c r="D111" s="1294"/>
      <c r="E111" s="1294"/>
      <c r="F111" s="1294"/>
      <c r="G111" s="1294"/>
      <c r="H111" s="76"/>
      <c r="I111" s="76"/>
      <c r="J111" s="76"/>
      <c r="K111" s="76"/>
      <c r="L111" s="76"/>
      <c r="M111" s="76"/>
      <c r="N111" s="76"/>
    </row>
    <row r="112" spans="1:14" x14ac:dyDescent="0.3">
      <c r="A112" s="1294"/>
      <c r="B112" s="1294"/>
      <c r="C112" s="1294"/>
      <c r="D112" s="1294"/>
      <c r="E112" s="1294"/>
      <c r="F112" s="1294"/>
      <c r="G112" s="1294"/>
      <c r="H112" s="76"/>
      <c r="I112" s="76"/>
      <c r="J112" s="76"/>
      <c r="K112" s="76"/>
      <c r="L112" s="76"/>
      <c r="M112" s="76"/>
      <c r="N112" s="76"/>
    </row>
    <row r="113" spans="1:14" x14ac:dyDescent="0.3">
      <c r="A113" s="1294"/>
      <c r="B113" s="1294"/>
      <c r="C113" s="1294"/>
      <c r="D113" s="1294"/>
      <c r="E113" s="1294"/>
      <c r="F113" s="1294"/>
      <c r="G113" s="1294"/>
      <c r="H113" s="76"/>
      <c r="I113" s="76"/>
      <c r="J113" s="76"/>
      <c r="K113" s="76"/>
      <c r="L113" s="76"/>
      <c r="M113" s="76"/>
      <c r="N113" s="76"/>
    </row>
    <row r="114" spans="1:14" x14ac:dyDescent="0.3">
      <c r="A114" s="1294"/>
      <c r="B114" s="1294"/>
      <c r="C114" s="1294"/>
      <c r="D114" s="1294"/>
      <c r="E114" s="1294"/>
      <c r="F114" s="1294"/>
      <c r="G114" s="1294"/>
      <c r="H114" s="76"/>
      <c r="I114" s="76"/>
      <c r="J114" s="76"/>
      <c r="K114" s="76"/>
      <c r="L114" s="76"/>
      <c r="M114" s="76"/>
      <c r="N114" s="76"/>
    </row>
    <row r="115" spans="1:14" x14ac:dyDescent="0.3">
      <c r="A115" s="1294"/>
      <c r="B115" s="1294"/>
      <c r="C115" s="1294"/>
      <c r="D115" s="1294"/>
      <c r="E115" s="1294"/>
      <c r="F115" s="1294"/>
      <c r="G115" s="1294"/>
      <c r="H115" s="76"/>
      <c r="I115" s="76"/>
      <c r="J115" s="76"/>
      <c r="K115" s="76"/>
      <c r="L115" s="76"/>
      <c r="M115" s="76"/>
      <c r="N115" s="76"/>
    </row>
    <row r="116" spans="1:14" x14ac:dyDescent="0.3">
      <c r="A116" s="1294"/>
      <c r="B116" s="1294"/>
      <c r="C116" s="1294"/>
      <c r="D116" s="1294"/>
      <c r="E116" s="1294"/>
      <c r="F116" s="1294"/>
      <c r="G116" s="1294"/>
      <c r="H116" s="76"/>
      <c r="I116" s="76"/>
      <c r="J116" s="76"/>
      <c r="K116" s="76"/>
      <c r="L116" s="76"/>
      <c r="M116" s="76"/>
      <c r="N116" s="76"/>
    </row>
    <row r="117" spans="1:14" x14ac:dyDescent="0.3">
      <c r="A117" s="1294"/>
      <c r="B117" s="1294"/>
      <c r="C117" s="1294"/>
      <c r="D117" s="1294"/>
      <c r="E117" s="1294"/>
      <c r="F117" s="1294"/>
      <c r="G117" s="1294"/>
      <c r="H117" s="76"/>
      <c r="I117" s="76"/>
      <c r="J117" s="76"/>
      <c r="K117" s="76"/>
      <c r="L117" s="76"/>
      <c r="M117" s="76"/>
      <c r="N117" s="76"/>
    </row>
    <row r="118" spans="1:14" x14ac:dyDescent="0.3">
      <c r="A118" s="1294"/>
      <c r="B118" s="1294"/>
      <c r="C118" s="1294"/>
      <c r="D118" s="1294"/>
      <c r="E118" s="1294"/>
      <c r="F118" s="1294"/>
      <c r="G118" s="1294"/>
      <c r="H118" s="76"/>
      <c r="I118" s="76"/>
      <c r="J118" s="76"/>
      <c r="K118" s="76"/>
      <c r="L118" s="76"/>
      <c r="M118" s="76"/>
      <c r="N118" s="76"/>
    </row>
    <row r="119" spans="1:14" x14ac:dyDescent="0.3">
      <c r="A119" s="1294"/>
      <c r="B119" s="1294"/>
      <c r="C119" s="1294"/>
      <c r="D119" s="1294"/>
      <c r="E119" s="1294"/>
      <c r="F119" s="1294"/>
      <c r="G119" s="1294"/>
      <c r="H119" s="76"/>
      <c r="I119" s="76"/>
      <c r="J119" s="76"/>
      <c r="K119" s="76"/>
      <c r="L119" s="76"/>
      <c r="M119" s="76"/>
      <c r="N119" s="76"/>
    </row>
    <row r="120" spans="1:14" x14ac:dyDescent="0.3">
      <c r="A120" s="1294"/>
      <c r="B120" s="1294"/>
      <c r="C120" s="1294"/>
      <c r="D120" s="1294"/>
      <c r="E120" s="1294"/>
      <c r="F120" s="1294"/>
      <c r="G120" s="1294"/>
      <c r="H120" s="76"/>
      <c r="I120" s="76"/>
      <c r="J120" s="76"/>
      <c r="K120" s="76"/>
      <c r="L120" s="76"/>
      <c r="M120" s="76"/>
      <c r="N120" s="76"/>
    </row>
    <row r="121" spans="1:14" x14ac:dyDescent="0.3">
      <c r="A121" s="1294"/>
      <c r="B121" s="1294"/>
      <c r="C121" s="1294"/>
      <c r="D121" s="1294"/>
      <c r="E121" s="1294"/>
      <c r="F121" s="1294"/>
      <c r="G121" s="1294"/>
      <c r="H121" s="76"/>
      <c r="I121" s="76"/>
      <c r="J121" s="76"/>
      <c r="K121" s="76"/>
      <c r="L121" s="76"/>
      <c r="M121" s="76"/>
      <c r="N121" s="76"/>
    </row>
    <row r="122" spans="1:14" x14ac:dyDescent="0.3">
      <c r="A122" s="1294"/>
      <c r="B122" s="1294"/>
      <c r="C122" s="1294"/>
      <c r="D122" s="1294"/>
      <c r="E122" s="1294"/>
      <c r="F122" s="1294"/>
      <c r="G122" s="1294"/>
      <c r="H122" s="76"/>
      <c r="I122" s="76"/>
      <c r="J122" s="76"/>
      <c r="K122" s="76"/>
      <c r="L122" s="76"/>
      <c r="M122" s="76"/>
      <c r="N122" s="76"/>
    </row>
    <row r="123" spans="1:14" x14ac:dyDescent="0.3">
      <c r="A123" s="1294"/>
      <c r="B123" s="1294"/>
      <c r="C123" s="1294"/>
      <c r="D123" s="1294"/>
      <c r="E123" s="1294"/>
      <c r="F123" s="1294"/>
      <c r="G123" s="1294"/>
      <c r="H123" s="76"/>
      <c r="I123" s="76"/>
      <c r="J123" s="76"/>
      <c r="K123" s="76"/>
      <c r="L123" s="76"/>
      <c r="M123" s="76"/>
      <c r="N123" s="76"/>
    </row>
    <row r="124" spans="1:14" x14ac:dyDescent="0.3">
      <c r="A124" s="1294"/>
      <c r="B124" s="1294"/>
      <c r="C124" s="1294"/>
      <c r="D124" s="1294"/>
      <c r="E124" s="1294"/>
      <c r="F124" s="1294"/>
      <c r="G124" s="1294"/>
      <c r="H124" s="76"/>
      <c r="I124" s="76"/>
      <c r="J124" s="76"/>
      <c r="K124" s="76"/>
      <c r="L124" s="76"/>
      <c r="M124" s="76"/>
      <c r="N124" s="76"/>
    </row>
    <row r="125" spans="1:14" x14ac:dyDescent="0.3">
      <c r="A125" s="1294"/>
      <c r="B125" s="1294"/>
      <c r="C125" s="1294"/>
      <c r="D125" s="1294"/>
      <c r="E125" s="1294"/>
      <c r="F125" s="1294"/>
      <c r="G125" s="1294"/>
      <c r="H125" s="76"/>
      <c r="I125" s="76"/>
      <c r="J125" s="76"/>
      <c r="K125" s="76"/>
      <c r="L125" s="76"/>
      <c r="M125" s="76"/>
      <c r="N125" s="76"/>
    </row>
    <row r="126" spans="1:14" x14ac:dyDescent="0.3">
      <c r="A126" s="1294"/>
      <c r="B126" s="1294"/>
      <c r="C126" s="1294"/>
      <c r="D126" s="1294"/>
      <c r="E126" s="1294"/>
      <c r="F126" s="1294"/>
      <c r="G126" s="1294"/>
      <c r="H126" s="76"/>
      <c r="I126" s="76"/>
      <c r="J126" s="76"/>
      <c r="K126" s="76"/>
      <c r="L126" s="76"/>
      <c r="M126" s="76"/>
      <c r="N126" s="76"/>
    </row>
    <row r="127" spans="1:14" x14ac:dyDescent="0.3">
      <c r="A127" s="1294"/>
      <c r="B127" s="1294"/>
      <c r="C127" s="1294"/>
      <c r="D127" s="1294"/>
      <c r="E127" s="1294"/>
      <c r="F127" s="1294"/>
      <c r="G127" s="1294"/>
      <c r="H127" s="76"/>
      <c r="I127" s="76"/>
      <c r="J127" s="76"/>
      <c r="K127" s="76"/>
      <c r="L127" s="76"/>
      <c r="M127" s="76"/>
      <c r="N127" s="76"/>
    </row>
    <row r="128" spans="1:14" x14ac:dyDescent="0.3">
      <c r="A128" s="1294"/>
      <c r="B128" s="1294"/>
      <c r="C128" s="1294"/>
      <c r="D128" s="1294"/>
      <c r="E128" s="1294"/>
      <c r="F128" s="1294"/>
      <c r="G128" s="1294"/>
      <c r="H128" s="76"/>
      <c r="I128" s="76"/>
      <c r="J128" s="76"/>
      <c r="K128" s="76"/>
      <c r="L128" s="76"/>
      <c r="M128" s="76"/>
      <c r="N128" s="76"/>
    </row>
    <row r="129" spans="1:14" x14ac:dyDescent="0.3">
      <c r="A129" s="1294"/>
      <c r="B129" s="1294"/>
      <c r="C129" s="1294"/>
      <c r="D129" s="1294"/>
      <c r="E129" s="1294"/>
      <c r="F129" s="1294"/>
      <c r="G129" s="1294"/>
      <c r="H129" s="76"/>
      <c r="I129" s="76"/>
      <c r="J129" s="76"/>
      <c r="K129" s="76"/>
      <c r="L129" s="76"/>
      <c r="M129" s="76"/>
      <c r="N129" s="76"/>
    </row>
    <row r="130" spans="1:14" x14ac:dyDescent="0.3">
      <c r="A130" s="1294"/>
      <c r="B130" s="1294"/>
      <c r="C130" s="1294"/>
      <c r="D130" s="1294"/>
      <c r="E130" s="1294"/>
      <c r="F130" s="1294"/>
      <c r="G130" s="1294"/>
      <c r="H130" s="76"/>
      <c r="I130" s="76"/>
      <c r="J130" s="76"/>
      <c r="K130" s="76"/>
      <c r="L130" s="76"/>
      <c r="M130" s="76"/>
      <c r="N130" s="76"/>
    </row>
    <row r="131" spans="1:14" x14ac:dyDescent="0.3">
      <c r="A131" s="1294"/>
      <c r="B131" s="1294"/>
      <c r="C131" s="1294"/>
      <c r="D131" s="1294"/>
      <c r="E131" s="1294"/>
      <c r="F131" s="1294"/>
      <c r="G131" s="1294"/>
      <c r="H131" s="76"/>
      <c r="I131" s="76"/>
      <c r="J131" s="76"/>
      <c r="K131" s="76"/>
      <c r="L131" s="76"/>
      <c r="M131" s="76"/>
      <c r="N131" s="76"/>
    </row>
    <row r="132" spans="1:14" x14ac:dyDescent="0.3">
      <c r="A132" s="1294"/>
      <c r="B132" s="1294"/>
      <c r="C132" s="1294"/>
      <c r="D132" s="1294"/>
      <c r="E132" s="1294"/>
      <c r="F132" s="1294"/>
      <c r="G132" s="1294"/>
      <c r="H132" s="76"/>
    </row>
    <row r="133" spans="1:14" x14ac:dyDescent="0.3">
      <c r="A133" s="1294"/>
      <c r="B133" s="1294"/>
      <c r="C133" s="1294"/>
      <c r="D133" s="1294"/>
      <c r="E133" s="1294"/>
      <c r="F133" s="1294"/>
      <c r="G133" s="1294"/>
      <c r="H133" s="76"/>
    </row>
    <row r="134" spans="1:14" x14ac:dyDescent="0.3">
      <c r="A134" s="1294"/>
      <c r="B134" s="1294"/>
      <c r="C134" s="1294"/>
      <c r="D134" s="1294"/>
      <c r="E134" s="1294"/>
      <c r="F134" s="1294"/>
      <c r="G134" s="1294"/>
      <c r="H134" s="76"/>
    </row>
    <row r="135" spans="1:14" x14ac:dyDescent="0.3">
      <c r="A135" s="1294"/>
      <c r="B135" s="1294"/>
      <c r="C135" s="1294"/>
      <c r="D135" s="1294"/>
      <c r="E135" s="1294"/>
      <c r="F135" s="1294"/>
      <c r="G135" s="1294"/>
      <c r="H135" s="76"/>
    </row>
    <row r="136" spans="1:14" x14ac:dyDescent="0.3">
      <c r="A136" s="1294"/>
      <c r="B136" s="1294"/>
      <c r="C136" s="1294"/>
      <c r="D136" s="1294"/>
      <c r="E136" s="1294"/>
      <c r="F136" s="1294"/>
      <c r="G136" s="1294"/>
      <c r="H136" s="76"/>
    </row>
    <row r="137" spans="1:14" x14ac:dyDescent="0.3">
      <c r="A137" s="1294"/>
      <c r="B137" s="1294"/>
      <c r="C137" s="1294"/>
      <c r="D137" s="1294"/>
      <c r="E137" s="1294"/>
      <c r="F137" s="1294"/>
      <c r="G137" s="1294"/>
      <c r="H137" s="76"/>
    </row>
    <row r="138" spans="1:14" x14ac:dyDescent="0.3">
      <c r="A138" s="1294"/>
      <c r="B138" s="1294"/>
      <c r="C138" s="1294"/>
      <c r="D138" s="1294"/>
      <c r="E138" s="1294"/>
      <c r="F138" s="1294"/>
      <c r="G138" s="1294"/>
      <c r="H138" s="76"/>
    </row>
    <row r="139" spans="1:14" x14ac:dyDescent="0.3">
      <c r="A139" s="1294"/>
      <c r="B139" s="1294"/>
      <c r="C139" s="1294"/>
      <c r="D139" s="1294"/>
      <c r="E139" s="1294"/>
      <c r="F139" s="1294"/>
      <c r="G139" s="1294"/>
      <c r="H139" s="76"/>
    </row>
    <row r="140" spans="1:14" x14ac:dyDescent="0.3">
      <c r="A140" s="1294"/>
      <c r="B140" s="1294"/>
      <c r="C140" s="1294"/>
      <c r="D140" s="1294"/>
      <c r="E140" s="1294"/>
      <c r="F140" s="1294"/>
      <c r="G140" s="1294"/>
      <c r="H140" s="76"/>
    </row>
    <row r="141" spans="1:14" x14ac:dyDescent="0.3">
      <c r="A141" s="1294"/>
      <c r="B141" s="1294"/>
      <c r="C141" s="1294"/>
      <c r="D141" s="1294"/>
      <c r="E141" s="1294"/>
      <c r="F141" s="1294"/>
      <c r="G141" s="1294"/>
      <c r="H141" s="76"/>
    </row>
    <row r="142" spans="1:14" x14ac:dyDescent="0.3">
      <c r="A142" s="1294"/>
      <c r="B142" s="1294"/>
      <c r="C142" s="1294"/>
      <c r="D142" s="1294"/>
      <c r="E142" s="1294"/>
      <c r="F142" s="1294"/>
      <c r="G142" s="1294"/>
      <c r="H142" s="76"/>
    </row>
    <row r="143" spans="1:14" x14ac:dyDescent="0.3">
      <c r="A143" s="1294"/>
      <c r="B143" s="1294"/>
      <c r="C143" s="1294"/>
      <c r="D143" s="1294"/>
      <c r="E143" s="1294"/>
      <c r="F143" s="1294"/>
      <c r="G143" s="1294"/>
      <c r="H143" s="76"/>
    </row>
    <row r="144" spans="1:14" x14ac:dyDescent="0.3">
      <c r="A144" s="1294"/>
      <c r="B144" s="1294"/>
      <c r="C144" s="1294"/>
      <c r="D144" s="1294"/>
      <c r="E144" s="1294"/>
      <c r="F144" s="1294"/>
      <c r="G144" s="1294"/>
      <c r="H144" s="76"/>
    </row>
    <row r="145" spans="1:8" x14ac:dyDescent="0.3">
      <c r="A145" s="1294"/>
      <c r="B145" s="1294"/>
      <c r="C145" s="1294"/>
      <c r="D145" s="1294"/>
      <c r="E145" s="1294"/>
      <c r="F145" s="1294"/>
      <c r="G145" s="1294"/>
      <c r="H145" s="76"/>
    </row>
    <row r="146" spans="1:8" x14ac:dyDescent="0.3">
      <c r="A146" s="1294"/>
      <c r="B146" s="1294"/>
      <c r="C146" s="1294"/>
      <c r="D146" s="1294"/>
      <c r="E146" s="1294"/>
      <c r="F146" s="1294"/>
      <c r="G146" s="1294"/>
      <c r="H146" s="76"/>
    </row>
    <row r="147" spans="1:8" x14ac:dyDescent="0.3">
      <c r="A147" s="1294"/>
      <c r="B147" s="1294"/>
      <c r="C147" s="1294"/>
      <c r="D147" s="1294"/>
      <c r="E147" s="1294"/>
      <c r="F147" s="1294"/>
      <c r="G147" s="1294"/>
      <c r="H147" s="76"/>
    </row>
    <row r="148" spans="1:8" x14ac:dyDescent="0.3">
      <c r="A148" s="1294"/>
      <c r="B148" s="1294"/>
      <c r="C148" s="1294"/>
      <c r="D148" s="1294"/>
      <c r="E148" s="1294"/>
      <c r="F148" s="1294"/>
      <c r="G148" s="1294"/>
      <c r="H148" s="76"/>
    </row>
    <row r="149" spans="1:8" x14ac:dyDescent="0.3">
      <c r="A149" s="1294"/>
      <c r="B149" s="1294"/>
      <c r="C149" s="1294"/>
      <c r="D149" s="1294"/>
      <c r="E149" s="1294"/>
      <c r="F149" s="1294"/>
      <c r="G149" s="1294"/>
      <c r="H149" s="76"/>
    </row>
    <row r="150" spans="1:8" x14ac:dyDescent="0.3">
      <c r="A150" s="1294"/>
      <c r="B150" s="1294"/>
      <c r="C150" s="1294"/>
      <c r="D150" s="1294"/>
      <c r="E150" s="1294"/>
      <c r="F150" s="1294"/>
      <c r="G150" s="1294"/>
      <c r="H150" s="76"/>
    </row>
    <row r="151" spans="1:8" x14ac:dyDescent="0.3">
      <c r="A151" s="1294"/>
      <c r="B151" s="1294"/>
      <c r="C151" s="1294"/>
      <c r="D151" s="1294"/>
      <c r="E151" s="1294"/>
      <c r="F151" s="1294"/>
      <c r="G151" s="1294"/>
      <c r="H151" s="76"/>
    </row>
    <row r="152" spans="1:8" x14ac:dyDescent="0.3">
      <c r="A152" s="1294"/>
      <c r="B152" s="1294"/>
      <c r="C152" s="1294"/>
      <c r="D152" s="1294"/>
      <c r="E152" s="1294"/>
      <c r="F152" s="1294"/>
      <c r="G152" s="1294"/>
      <c r="H152" s="76"/>
    </row>
    <row r="153" spans="1:8" x14ac:dyDescent="0.3">
      <c r="A153" s="1294"/>
      <c r="B153" s="1294"/>
      <c r="C153" s="1294"/>
      <c r="D153" s="1294"/>
      <c r="E153" s="1294"/>
      <c r="F153" s="1294"/>
      <c r="G153" s="1294"/>
      <c r="H153" s="76"/>
    </row>
    <row r="154" spans="1:8" x14ac:dyDescent="0.3">
      <c r="A154" s="1294"/>
      <c r="B154" s="1294"/>
      <c r="C154" s="1294"/>
      <c r="D154" s="1294"/>
      <c r="E154" s="1294"/>
      <c r="F154" s="1294"/>
      <c r="G154" s="1294"/>
      <c r="H154" s="76"/>
    </row>
    <row r="155" spans="1:8" x14ac:dyDescent="0.3">
      <c r="A155" s="1294"/>
      <c r="B155" s="1294"/>
      <c r="C155" s="1294"/>
      <c r="D155" s="1294"/>
      <c r="E155" s="1294"/>
      <c r="F155" s="1294"/>
      <c r="G155" s="1294"/>
      <c r="H155" s="76"/>
    </row>
    <row r="156" spans="1:8" x14ac:dyDescent="0.3">
      <c r="A156" s="1294"/>
      <c r="B156" s="1294"/>
      <c r="C156" s="1294"/>
      <c r="D156" s="1294"/>
      <c r="E156" s="1294"/>
      <c r="F156" s="1294"/>
      <c r="G156" s="1294"/>
      <c r="H156" s="76"/>
    </row>
    <row r="157" spans="1:8" x14ac:dyDescent="0.3">
      <c r="A157" s="1294"/>
      <c r="B157" s="1294"/>
      <c r="C157" s="1294"/>
      <c r="D157" s="1294"/>
      <c r="E157" s="1294"/>
      <c r="F157" s="1294"/>
      <c r="G157" s="1294"/>
      <c r="H157" s="76"/>
    </row>
    <row r="158" spans="1:8" x14ac:dyDescent="0.3">
      <c r="A158" s="1294"/>
      <c r="B158" s="1294"/>
      <c r="C158" s="1294"/>
      <c r="D158" s="1294"/>
      <c r="E158" s="1294"/>
      <c r="F158" s="1294"/>
      <c r="G158" s="1294"/>
      <c r="H158" s="76"/>
    </row>
    <row r="159" spans="1:8" x14ac:dyDescent="0.3">
      <c r="A159" s="1294"/>
      <c r="B159" s="1294"/>
      <c r="C159" s="1294"/>
      <c r="D159" s="1294"/>
      <c r="E159" s="1294"/>
      <c r="F159" s="1294"/>
      <c r="G159" s="1294"/>
      <c r="H159" s="76"/>
    </row>
    <row r="160" spans="1:8" x14ac:dyDescent="0.3">
      <c r="A160" s="1294"/>
      <c r="B160" s="1294"/>
      <c r="C160" s="1294"/>
      <c r="D160" s="1294"/>
      <c r="E160" s="1294"/>
      <c r="F160" s="1294"/>
      <c r="G160" s="1294"/>
      <c r="H160" s="76"/>
    </row>
    <row r="161" spans="1:8" x14ac:dyDescent="0.3">
      <c r="A161" s="1294"/>
      <c r="B161" s="1294"/>
      <c r="C161" s="1294"/>
      <c r="D161" s="1294"/>
      <c r="E161" s="1294"/>
      <c r="F161" s="1294"/>
      <c r="G161" s="1294"/>
      <c r="H161" s="76"/>
    </row>
    <row r="162" spans="1:8" x14ac:dyDescent="0.3">
      <c r="A162" s="1294"/>
      <c r="B162" s="1294"/>
      <c r="C162" s="1294"/>
      <c r="D162" s="1294"/>
      <c r="E162" s="1294"/>
      <c r="F162" s="1294"/>
      <c r="G162" s="1294"/>
      <c r="H162" s="76"/>
    </row>
    <row r="163" spans="1:8" x14ac:dyDescent="0.3">
      <c r="A163" s="1294"/>
      <c r="B163" s="1294"/>
      <c r="C163" s="1294"/>
      <c r="D163" s="1294"/>
      <c r="E163" s="1294"/>
      <c r="F163" s="1294"/>
      <c r="G163" s="1294"/>
      <c r="H163" s="76"/>
    </row>
    <row r="164" spans="1:8" x14ac:dyDescent="0.3">
      <c r="A164" s="1294"/>
      <c r="B164" s="1294"/>
      <c r="C164" s="1294"/>
      <c r="D164" s="1294"/>
      <c r="E164" s="1294"/>
      <c r="F164" s="1294"/>
      <c r="G164" s="1294"/>
      <c r="H164" s="76"/>
    </row>
    <row r="165" spans="1:8" x14ac:dyDescent="0.3">
      <c r="A165" s="1294"/>
      <c r="B165" s="1294"/>
      <c r="C165" s="1294"/>
      <c r="D165" s="1294"/>
      <c r="E165" s="1294"/>
      <c r="F165" s="1294"/>
      <c r="G165" s="1294"/>
      <c r="H165" s="76"/>
    </row>
    <row r="166" spans="1:8" x14ac:dyDescent="0.3">
      <c r="A166" s="1294"/>
      <c r="B166" s="1294"/>
      <c r="C166" s="1294"/>
      <c r="D166" s="1294"/>
      <c r="E166" s="1294"/>
      <c r="F166" s="1294"/>
      <c r="G166" s="1294"/>
      <c r="H166" s="76"/>
    </row>
    <row r="167" spans="1:8" x14ac:dyDescent="0.3">
      <c r="A167" s="1294"/>
      <c r="B167" s="1294"/>
      <c r="C167" s="1294"/>
      <c r="D167" s="1294"/>
      <c r="E167" s="1294"/>
      <c r="F167" s="1294"/>
      <c r="G167" s="1294"/>
      <c r="H167" s="76"/>
    </row>
    <row r="168" spans="1:8" x14ac:dyDescent="0.3">
      <c r="A168" s="1294"/>
      <c r="B168" s="1294"/>
      <c r="C168" s="1294"/>
      <c r="D168" s="1294"/>
      <c r="E168" s="1294"/>
      <c r="F168" s="1294"/>
      <c r="G168" s="1294"/>
      <c r="H168" s="76"/>
    </row>
    <row r="169" spans="1:8" x14ac:dyDescent="0.3">
      <c r="A169" s="1294"/>
      <c r="B169" s="1294"/>
      <c r="C169" s="1294"/>
      <c r="D169" s="1294"/>
      <c r="E169" s="1294"/>
      <c r="F169" s="1294"/>
      <c r="G169" s="1294"/>
      <c r="H169" s="76"/>
    </row>
    <row r="170" spans="1:8" x14ac:dyDescent="0.3">
      <c r="A170" s="1294"/>
      <c r="B170" s="1294"/>
      <c r="C170" s="1294"/>
      <c r="D170" s="1294"/>
      <c r="E170" s="1294"/>
      <c r="F170" s="1294"/>
      <c r="G170" s="1294"/>
      <c r="H170" s="76"/>
    </row>
    <row r="171" spans="1:8" x14ac:dyDescent="0.3">
      <c r="A171" s="1294"/>
      <c r="B171" s="1294"/>
      <c r="C171" s="1294"/>
      <c r="D171" s="1294"/>
      <c r="E171" s="1294"/>
      <c r="F171" s="1294"/>
      <c r="G171" s="1294"/>
      <c r="H171" s="76"/>
    </row>
    <row r="172" spans="1:8" x14ac:dyDescent="0.3">
      <c r="A172" s="1294"/>
      <c r="B172" s="1294"/>
      <c r="C172" s="1294"/>
      <c r="D172" s="1294"/>
      <c r="E172" s="1294"/>
      <c r="F172" s="1294"/>
      <c r="G172" s="1294"/>
      <c r="H172" s="76"/>
    </row>
    <row r="173" spans="1:8" x14ac:dyDescent="0.3">
      <c r="A173" s="1294"/>
      <c r="B173" s="1294"/>
      <c r="C173" s="1294"/>
      <c r="D173" s="1294"/>
      <c r="E173" s="1294"/>
      <c r="F173" s="1294"/>
      <c r="G173" s="1294"/>
      <c r="H173" s="76"/>
    </row>
    <row r="174" spans="1:8" x14ac:dyDescent="0.3">
      <c r="A174" s="1294"/>
      <c r="B174" s="1294"/>
      <c r="C174" s="1294"/>
      <c r="D174" s="1294"/>
      <c r="E174" s="1294"/>
      <c r="F174" s="1294"/>
      <c r="G174" s="1294"/>
      <c r="H174" s="76"/>
    </row>
    <row r="175" spans="1:8" x14ac:dyDescent="0.3">
      <c r="A175" s="1294"/>
      <c r="B175" s="1294"/>
      <c r="C175" s="1294"/>
      <c r="D175" s="1294"/>
      <c r="E175" s="1294"/>
      <c r="F175" s="1294"/>
      <c r="G175" s="1294"/>
      <c r="H175" s="76"/>
    </row>
    <row r="176" spans="1:8" x14ac:dyDescent="0.3">
      <c r="A176" s="1294"/>
      <c r="B176" s="1294"/>
      <c r="C176" s="1294"/>
      <c r="D176" s="1294"/>
      <c r="E176" s="1294"/>
      <c r="F176" s="1294"/>
      <c r="G176" s="1294"/>
      <c r="H176" s="76"/>
    </row>
    <row r="177" spans="1:8" x14ac:dyDescent="0.3">
      <c r="A177" s="1294"/>
      <c r="B177" s="1294"/>
      <c r="C177" s="1294"/>
      <c r="D177" s="1294"/>
      <c r="E177" s="1294"/>
      <c r="F177" s="1294"/>
      <c r="G177" s="1294"/>
      <c r="H177" s="76"/>
    </row>
    <row r="178" spans="1:8" x14ac:dyDescent="0.3">
      <c r="A178" s="1294"/>
      <c r="B178" s="1294"/>
      <c r="C178" s="1294"/>
      <c r="D178" s="1294"/>
      <c r="E178" s="1294"/>
      <c r="F178" s="1294"/>
      <c r="G178" s="1294"/>
      <c r="H178" s="76"/>
    </row>
    <row r="179" spans="1:8" x14ac:dyDescent="0.3">
      <c r="A179" s="1294"/>
      <c r="B179" s="1294"/>
      <c r="C179" s="1294"/>
      <c r="D179" s="1294"/>
      <c r="E179" s="1294"/>
      <c r="F179" s="1294"/>
      <c r="G179" s="1294"/>
      <c r="H179" s="76"/>
    </row>
    <row r="180" spans="1:8" x14ac:dyDescent="0.3">
      <c r="A180" s="1294"/>
      <c r="B180" s="1294"/>
      <c r="C180" s="1294"/>
      <c r="D180" s="1294"/>
      <c r="E180" s="1294"/>
      <c r="F180" s="1294"/>
      <c r="G180" s="1294"/>
      <c r="H180" s="76"/>
    </row>
    <row r="181" spans="1:8" x14ac:dyDescent="0.3">
      <c r="A181" s="1294"/>
      <c r="B181" s="1294"/>
      <c r="C181" s="1294"/>
      <c r="D181" s="1294"/>
      <c r="E181" s="1294"/>
      <c r="F181" s="1294"/>
      <c r="G181" s="1294"/>
      <c r="H181" s="76"/>
    </row>
    <row r="182" spans="1:8" x14ac:dyDescent="0.3">
      <c r="A182" s="1294"/>
      <c r="B182" s="1294"/>
      <c r="C182" s="1294"/>
      <c r="D182" s="1294"/>
      <c r="E182" s="1294"/>
      <c r="F182" s="1294"/>
      <c r="G182" s="1294"/>
      <c r="H182" s="76"/>
    </row>
    <row r="183" spans="1:8" x14ac:dyDescent="0.3">
      <c r="A183" s="1294"/>
      <c r="B183" s="1294"/>
      <c r="C183" s="1294"/>
      <c r="D183" s="1294"/>
      <c r="E183" s="1294"/>
      <c r="F183" s="1294"/>
      <c r="G183" s="1294"/>
      <c r="H183" s="76"/>
    </row>
    <row r="184" spans="1:8" x14ac:dyDescent="0.3">
      <c r="A184" s="1294"/>
      <c r="B184" s="1294"/>
      <c r="C184" s="1294"/>
      <c r="D184" s="1294"/>
      <c r="E184" s="1294"/>
      <c r="F184" s="1294"/>
      <c r="G184" s="1294"/>
      <c r="H184" s="76"/>
    </row>
    <row r="185" spans="1:8" x14ac:dyDescent="0.3">
      <c r="A185" s="1294"/>
      <c r="B185" s="1294"/>
      <c r="C185" s="1294"/>
      <c r="D185" s="1294"/>
      <c r="E185" s="1294"/>
      <c r="F185" s="1294"/>
      <c r="G185" s="1294"/>
      <c r="H185" s="76"/>
    </row>
    <row r="186" spans="1:8" x14ac:dyDescent="0.3">
      <c r="A186" s="1294"/>
      <c r="B186" s="1294"/>
      <c r="C186" s="1294"/>
      <c r="D186" s="1294"/>
      <c r="E186" s="1294"/>
      <c r="F186" s="1294"/>
      <c r="G186" s="1294"/>
      <c r="H186" s="76"/>
    </row>
    <row r="187" spans="1:8" x14ac:dyDescent="0.3">
      <c r="A187" s="1294"/>
      <c r="B187" s="1294"/>
      <c r="C187" s="1294"/>
      <c r="D187" s="1294"/>
      <c r="E187" s="1294"/>
      <c r="F187" s="1294"/>
      <c r="G187" s="1294"/>
      <c r="H187" s="76"/>
    </row>
    <row r="188" spans="1:8" x14ac:dyDescent="0.3">
      <c r="A188" s="1294"/>
      <c r="B188" s="1294"/>
      <c r="C188" s="1294"/>
      <c r="D188" s="1294"/>
      <c r="E188" s="1294"/>
      <c r="F188" s="1294"/>
      <c r="G188" s="1294"/>
      <c r="H188" s="76"/>
    </row>
    <row r="189" spans="1:8" x14ac:dyDescent="0.3">
      <c r="A189" s="1294"/>
      <c r="B189" s="1294"/>
      <c r="C189" s="1294"/>
      <c r="D189" s="1294"/>
      <c r="E189" s="1294"/>
      <c r="F189" s="1294"/>
      <c r="G189" s="1294"/>
      <c r="H189" s="76"/>
    </row>
    <row r="190" spans="1:8" x14ac:dyDescent="0.3">
      <c r="A190" s="1294"/>
      <c r="B190" s="1294"/>
      <c r="C190" s="1294"/>
      <c r="D190" s="1294"/>
      <c r="E190" s="1294"/>
      <c r="F190" s="1294"/>
      <c r="G190" s="1294"/>
      <c r="H190" s="76"/>
    </row>
    <row r="191" spans="1:8" x14ac:dyDescent="0.3">
      <c r="A191" s="1294"/>
      <c r="B191" s="1294"/>
      <c r="C191" s="1294"/>
      <c r="D191" s="1294"/>
      <c r="E191" s="1294"/>
      <c r="F191" s="1294"/>
      <c r="G191" s="1294"/>
      <c r="H191" s="76"/>
    </row>
    <row r="192" spans="1:8" x14ac:dyDescent="0.3">
      <c r="A192" s="1294"/>
      <c r="B192" s="1294"/>
      <c r="C192" s="1294"/>
      <c r="D192" s="1294"/>
      <c r="E192" s="1294"/>
      <c r="F192" s="1294"/>
      <c r="G192" s="1294"/>
      <c r="H192" s="76"/>
    </row>
    <row r="193" spans="1:8" x14ac:dyDescent="0.3">
      <c r="A193" s="1294"/>
      <c r="B193" s="1294"/>
      <c r="C193" s="1294"/>
      <c r="D193" s="1294"/>
      <c r="E193" s="1294"/>
      <c r="F193" s="1294"/>
      <c r="G193" s="1294"/>
      <c r="H193" s="76"/>
    </row>
    <row r="194" spans="1:8" x14ac:dyDescent="0.3">
      <c r="A194" s="1294"/>
      <c r="B194" s="1294"/>
      <c r="C194" s="1294"/>
      <c r="D194" s="1294"/>
      <c r="E194" s="1294"/>
      <c r="F194" s="1294"/>
      <c r="G194" s="1294"/>
      <c r="H194" s="76"/>
    </row>
    <row r="195" spans="1:8" x14ac:dyDescent="0.3">
      <c r="A195" s="1294"/>
      <c r="B195" s="1294"/>
      <c r="C195" s="1294"/>
      <c r="D195" s="1294"/>
      <c r="E195" s="1294"/>
      <c r="F195" s="1294"/>
      <c r="G195" s="1294"/>
      <c r="H195" s="76"/>
    </row>
    <row r="196" spans="1:8" x14ac:dyDescent="0.3">
      <c r="A196" s="1294"/>
      <c r="B196" s="1294"/>
      <c r="C196" s="1294"/>
      <c r="D196" s="1294"/>
      <c r="E196" s="1294"/>
      <c r="F196" s="1294"/>
      <c r="G196" s="1294"/>
      <c r="H196" s="76"/>
    </row>
    <row r="197" spans="1:8" x14ac:dyDescent="0.3">
      <c r="A197" s="1294"/>
      <c r="B197" s="1294"/>
      <c r="C197" s="1294"/>
      <c r="D197" s="1294"/>
      <c r="E197" s="1294"/>
      <c r="F197" s="1294"/>
      <c r="G197" s="1294"/>
      <c r="H197" s="76"/>
    </row>
    <row r="198" spans="1:8" x14ac:dyDescent="0.3">
      <c r="A198" s="1294"/>
      <c r="B198" s="1294"/>
      <c r="C198" s="1294"/>
      <c r="D198" s="1294"/>
      <c r="E198" s="1294"/>
      <c r="F198" s="1294"/>
      <c r="G198" s="1294"/>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sheetData>
  <sheetProtection password="CC59" sheet="1" objects="1" scenarios="1" selectLockedCells="1"/>
  <mergeCells count="3">
    <mergeCell ref="A2:G198"/>
    <mergeCell ref="A1:B1"/>
    <mergeCell ref="C1:D1"/>
  </mergeCells>
  <conditionalFormatting sqref="C1:D1">
    <cfRule type="cellIs" dxfId="37" priority="1" operator="equal">
      <formula>0</formula>
    </cfRule>
  </conditionalFormatting>
  <pageMargins left="0.98425196850393704" right="0.78740157480314965" top="0.78740157480314965" bottom="0.78740157480314965" header="0" footer="0"/>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N17"/>
  <sheetViews>
    <sheetView showGridLines="0" zoomScaleNormal="100" workbookViewId="0">
      <selection activeCell="F7" sqref="F7:M7"/>
    </sheetView>
  </sheetViews>
  <sheetFormatPr baseColWidth="10" defaultRowHeight="14.4" x14ac:dyDescent="0.3"/>
  <cols>
    <col min="1" max="1" width="6" customWidth="1"/>
    <col min="2" max="9" width="11.109375" customWidth="1"/>
  </cols>
  <sheetData>
    <row r="1" spans="1:14" ht="31.95" customHeight="1" x14ac:dyDescent="0.3">
      <c r="A1" s="1256" t="s">
        <v>231</v>
      </c>
      <c r="B1" s="1256"/>
      <c r="C1" s="1256"/>
      <c r="D1" s="1256"/>
      <c r="E1" s="1256"/>
      <c r="F1" s="1256"/>
      <c r="G1" s="1256"/>
      <c r="H1" s="1256"/>
      <c r="I1" s="1256"/>
      <c r="J1" s="1256"/>
      <c r="K1" s="1256"/>
      <c r="L1" s="1256"/>
      <c r="M1" s="1256"/>
      <c r="N1" s="496"/>
    </row>
    <row r="2" spans="1:14" ht="15" customHeight="1" x14ac:dyDescent="0.3">
      <c r="A2" s="1128" t="s">
        <v>207</v>
      </c>
      <c r="B2" s="1128"/>
      <c r="C2" s="1134"/>
      <c r="D2" s="1135"/>
      <c r="E2" s="128" t="s">
        <v>54</v>
      </c>
      <c r="F2" s="1129"/>
      <c r="G2" s="1136"/>
      <c r="H2" s="1136"/>
      <c r="I2" s="1130"/>
      <c r="J2" s="1126" t="s">
        <v>269</v>
      </c>
      <c r="K2" s="1127"/>
      <c r="L2" s="1124"/>
    </row>
    <row r="3" spans="1:14" ht="15" customHeight="1" x14ac:dyDescent="0.3">
      <c r="A3" s="1128" t="s">
        <v>56</v>
      </c>
      <c r="B3" s="1128"/>
      <c r="C3" s="1137"/>
      <c r="D3" s="1130"/>
      <c r="E3" s="128" t="s">
        <v>617</v>
      </c>
      <c r="F3" s="1137"/>
      <c r="G3" s="1136"/>
      <c r="H3" s="1136"/>
      <c r="I3" s="1130"/>
      <c r="J3" s="1126"/>
      <c r="K3" s="1127"/>
      <c r="L3" s="1125"/>
    </row>
    <row r="4" spans="1:14" ht="5.0999999999999996" customHeight="1" thickBot="1" x14ac:dyDescent="0.35"/>
    <row r="5" spans="1:14" ht="5.0999999999999996" customHeight="1" x14ac:dyDescent="0.3">
      <c r="A5" s="78"/>
      <c r="B5" s="78"/>
      <c r="C5" s="78"/>
      <c r="D5" s="78"/>
      <c r="E5" s="78"/>
      <c r="F5" s="78"/>
      <c r="G5" s="78"/>
      <c r="H5" s="78"/>
      <c r="I5" s="78"/>
      <c r="J5" s="78"/>
      <c r="K5" s="78"/>
      <c r="L5" s="78"/>
      <c r="M5" s="78"/>
    </row>
    <row r="6" spans="1:14" ht="95.1" customHeight="1" x14ac:dyDescent="0.3">
      <c r="B6" s="1132" t="s">
        <v>994</v>
      </c>
      <c r="C6" s="1133"/>
      <c r="D6" s="1133"/>
      <c r="E6" s="1133"/>
      <c r="F6" s="1138" t="s">
        <v>778</v>
      </c>
      <c r="G6" s="1139"/>
      <c r="H6" s="1139"/>
      <c r="I6" s="1139"/>
      <c r="J6" s="1139"/>
      <c r="K6" s="1139"/>
      <c r="L6" s="1139"/>
      <c r="M6" s="1139"/>
    </row>
    <row r="7" spans="1:14" ht="139.94999999999999" customHeight="1" x14ac:dyDescent="0.3">
      <c r="A7" s="589" t="s">
        <v>259</v>
      </c>
      <c r="B7" s="1116"/>
      <c r="C7" s="1116"/>
      <c r="D7" s="1116"/>
      <c r="E7" s="1116"/>
      <c r="F7" s="1117"/>
      <c r="G7" s="1118"/>
      <c r="H7" s="1118"/>
      <c r="I7" s="1118"/>
      <c r="J7" s="1118"/>
      <c r="K7" s="1118"/>
      <c r="L7" s="1118"/>
      <c r="M7" s="1119"/>
    </row>
    <row r="8" spans="1:14" ht="139.94999999999999" hidden="1" customHeight="1" x14ac:dyDescent="0.3">
      <c r="A8" s="589" t="s">
        <v>260</v>
      </c>
      <c r="B8" s="1116"/>
      <c r="C8" s="1116"/>
      <c r="D8" s="1116"/>
      <c r="E8" s="1116"/>
      <c r="F8" s="1117"/>
      <c r="G8" s="1118"/>
      <c r="H8" s="1118"/>
      <c r="I8" s="1118"/>
      <c r="J8" s="1118"/>
      <c r="K8" s="1118"/>
      <c r="L8" s="1118"/>
      <c r="M8" s="1119"/>
    </row>
    <row r="9" spans="1:14" ht="139.94999999999999" hidden="1" customHeight="1" x14ac:dyDescent="0.3">
      <c r="A9" s="589" t="s">
        <v>261</v>
      </c>
      <c r="B9" s="1116"/>
      <c r="C9" s="1116"/>
      <c r="D9" s="1116"/>
      <c r="E9" s="1116"/>
      <c r="F9" s="1117"/>
      <c r="G9" s="1118"/>
      <c r="H9" s="1118"/>
      <c r="I9" s="1118"/>
      <c r="J9" s="1118"/>
      <c r="K9" s="1118"/>
      <c r="L9" s="1118"/>
      <c r="M9" s="1119"/>
    </row>
    <row r="10" spans="1:14" ht="139.94999999999999" hidden="1" customHeight="1" x14ac:dyDescent="0.3">
      <c r="A10" s="589" t="s">
        <v>262</v>
      </c>
      <c r="B10" s="1116"/>
      <c r="C10" s="1116"/>
      <c r="D10" s="1116"/>
      <c r="E10" s="1116"/>
      <c r="F10" s="1117"/>
      <c r="G10" s="1118"/>
      <c r="H10" s="1118"/>
      <c r="I10" s="1118"/>
      <c r="J10" s="1118"/>
      <c r="K10" s="1118"/>
      <c r="L10" s="1118"/>
      <c r="M10" s="1119"/>
    </row>
    <row r="11" spans="1:14" ht="139.94999999999999" hidden="1" customHeight="1" x14ac:dyDescent="0.3">
      <c r="A11" s="589" t="s">
        <v>271</v>
      </c>
      <c r="B11" s="1116"/>
      <c r="C11" s="1116"/>
      <c r="D11" s="1116"/>
      <c r="E11" s="1116"/>
      <c r="F11" s="1117"/>
      <c r="G11" s="1118"/>
      <c r="H11" s="1118"/>
      <c r="I11" s="1118"/>
      <c r="J11" s="1118"/>
      <c r="K11" s="1118"/>
      <c r="L11" s="1118"/>
      <c r="M11" s="1119"/>
    </row>
    <row r="12" spans="1:14" ht="139.94999999999999" hidden="1" customHeight="1" x14ac:dyDescent="0.3">
      <c r="A12" s="589" t="s">
        <v>272</v>
      </c>
      <c r="B12" s="1116"/>
      <c r="C12" s="1116"/>
      <c r="D12" s="1116"/>
      <c r="E12" s="1116"/>
      <c r="F12" s="1117"/>
      <c r="G12" s="1118"/>
      <c r="H12" s="1118"/>
      <c r="I12" s="1118"/>
      <c r="J12" s="1118"/>
      <c r="K12" s="1118"/>
      <c r="L12" s="1118"/>
      <c r="M12" s="1119"/>
    </row>
    <row r="13" spans="1:14" ht="139.94999999999999" hidden="1" customHeight="1" x14ac:dyDescent="0.3">
      <c r="A13" s="589" t="s">
        <v>273</v>
      </c>
      <c r="B13" s="1116"/>
      <c r="C13" s="1116"/>
      <c r="D13" s="1116"/>
      <c r="E13" s="1116"/>
      <c r="F13" s="1117"/>
      <c r="G13" s="1118"/>
      <c r="H13" s="1118"/>
      <c r="I13" s="1118"/>
      <c r="J13" s="1118"/>
      <c r="K13" s="1118"/>
      <c r="L13" s="1118"/>
      <c r="M13" s="1119"/>
    </row>
    <row r="14" spans="1:14" ht="139.94999999999999" hidden="1" customHeight="1" x14ac:dyDescent="0.3">
      <c r="A14" s="589" t="s">
        <v>274</v>
      </c>
      <c r="B14" s="1116"/>
      <c r="C14" s="1116"/>
      <c r="D14" s="1116"/>
      <c r="E14" s="1116"/>
      <c r="F14" s="1117"/>
      <c r="G14" s="1118"/>
      <c r="H14" s="1118"/>
      <c r="I14" s="1118"/>
      <c r="J14" s="1118"/>
      <c r="K14" s="1118"/>
      <c r="L14" s="1118"/>
      <c r="M14" s="1119"/>
    </row>
    <row r="15" spans="1:14" ht="139.94999999999999" hidden="1" customHeight="1" x14ac:dyDescent="0.3">
      <c r="A15" s="589" t="s">
        <v>275</v>
      </c>
      <c r="B15" s="1116"/>
      <c r="C15" s="1116"/>
      <c r="D15" s="1116"/>
      <c r="E15" s="1116"/>
      <c r="F15" s="1117"/>
      <c r="G15" s="1118"/>
      <c r="H15" s="1118"/>
      <c r="I15" s="1118"/>
      <c r="J15" s="1118"/>
      <c r="K15" s="1118"/>
      <c r="L15" s="1118"/>
      <c r="M15" s="1119"/>
    </row>
    <row r="16" spans="1:14" ht="139.94999999999999" hidden="1" customHeight="1" x14ac:dyDescent="0.3">
      <c r="A16" s="589" t="s">
        <v>276</v>
      </c>
      <c r="B16" s="1116"/>
      <c r="C16" s="1116"/>
      <c r="D16" s="1116"/>
      <c r="E16" s="1116"/>
      <c r="F16" s="1117"/>
      <c r="G16" s="1118"/>
      <c r="H16" s="1118"/>
      <c r="I16" s="1118"/>
      <c r="J16" s="1118"/>
      <c r="K16" s="1118"/>
      <c r="L16" s="1118"/>
      <c r="M16" s="1119"/>
    </row>
    <row r="17" spans="1:13" x14ac:dyDescent="0.3">
      <c r="A17" s="1121" t="s">
        <v>631</v>
      </c>
      <c r="B17" s="1121"/>
      <c r="C17" s="1121"/>
      <c r="D17" s="1121"/>
      <c r="E17" s="1121"/>
      <c r="F17" s="1121"/>
      <c r="G17" s="1121"/>
      <c r="H17" s="1121"/>
      <c r="I17" s="1121"/>
      <c r="J17" s="1121"/>
      <c r="K17" s="1121"/>
      <c r="L17" s="1120" t="str">
        <f>Startseite!A4</f>
        <v>Version 16.03.2023</v>
      </c>
      <c r="M17" s="1120"/>
    </row>
  </sheetData>
  <sheetProtection algorithmName="SHA-512" hashValue="/5/4NOD6Rl2owsBfMhmrmOpmSOdUuKut1ypSoSdmmYHeT2iROh8XMv34Wh1C0Ecou+QWovcFXQ58qFB8s1RXbQ==" saltValue="95m5cOASHdH443NIJkExAA==" spinCount="100000" sheet="1" objects="1" scenarios="1" selectLockedCells="1"/>
  <mergeCells count="33">
    <mergeCell ref="L17:M17"/>
    <mergeCell ref="A17:K17"/>
    <mergeCell ref="B16:E16"/>
    <mergeCell ref="B11:E11"/>
    <mergeCell ref="B12:E12"/>
    <mergeCell ref="B13:E13"/>
    <mergeCell ref="B14:E14"/>
    <mergeCell ref="B15:E15"/>
    <mergeCell ref="F16:M16"/>
    <mergeCell ref="F11:M11"/>
    <mergeCell ref="F12:M12"/>
    <mergeCell ref="F13:M13"/>
    <mergeCell ref="F14:M14"/>
    <mergeCell ref="F15:M15"/>
    <mergeCell ref="B10:E10"/>
    <mergeCell ref="F6:M6"/>
    <mergeCell ref="F7:M7"/>
    <mergeCell ref="F8:M8"/>
    <mergeCell ref="F9:M9"/>
    <mergeCell ref="F10:M10"/>
    <mergeCell ref="A1:M1"/>
    <mergeCell ref="B9:E9"/>
    <mergeCell ref="A2:B2"/>
    <mergeCell ref="C2:D2"/>
    <mergeCell ref="F2:I2"/>
    <mergeCell ref="B7:E7"/>
    <mergeCell ref="B8:E8"/>
    <mergeCell ref="F3:I3"/>
    <mergeCell ref="A3:B3"/>
    <mergeCell ref="C3:D3"/>
    <mergeCell ref="B6:E6"/>
    <mergeCell ref="J2:K3"/>
    <mergeCell ref="L2:L3"/>
  </mergeCells>
  <dataValidations count="6">
    <dataValidation allowBlank="1" showInputMessage="1" showErrorMessage="1" promptTitle="Eingabe der Vergabe-Nr." prompt="Bitte geben Sie die Vergabe-Nr. ein._x000a_(i.d.R. durch das Forstamt vergeben)" sqref="C2:D2" xr:uid="{00000000-0002-0000-0B00-000000000000}"/>
    <dataValidation allowBlank="1" showInputMessage="1" showErrorMessage="1" promptTitle="Eingabe der Los-Nr." prompt="Bitte vergeben Sie eine fortlaufende Los-Nr.!" sqref="C3:D3" xr:uid="{00000000-0002-0000-0B00-000001000000}"/>
    <dataValidation allowBlank="1" showInputMessage="1" showErrorMessage="1" prompt="Bitte tragen Sie Ihr Revier ein!" sqref="F3:I3" xr:uid="{00000000-0002-0000-0B00-000002000000}"/>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0B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0B00-000004000000}">
      <formula1>1</formula1>
      <formula2>10</formula2>
    </dataValidation>
    <dataValidation allowBlank="1" showInputMessage="1" showErrorMessage="1" promptTitle="Sonstiges" prompt="Bitte geben Sie ggf. weitere erforderliche Informationen! _x000a_z. B.: _x000a_- berechtigte Erfordernis besonderer technischer Ausstattung_x000a_- berechtigte Erfordernis kurzfristiger Verfügbarkeit d. Unternehmens_x000a_- besondere Erschwernisse der Maßnahme_x000a_" sqref="F7:M16" xr:uid="{00000000-0002-0000-0B00-000005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0B00-000006000000}">
          <x14:formula1>
            <xm:f>'Steuerelemente Holzbringung'!$A$4:$A$19</xm:f>
          </x14:formula1>
          <xm:sqref>F2:I2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
  <dimension ref="A1:AC128"/>
  <sheetViews>
    <sheetView showGridLines="0" topLeftCell="A16" workbookViewId="0">
      <selection activeCell="P115" sqref="P115:Q115"/>
    </sheetView>
  </sheetViews>
  <sheetFormatPr baseColWidth="10" defaultRowHeight="14.4" x14ac:dyDescent="0.3"/>
  <cols>
    <col min="1" max="1" width="4.44140625" customWidth="1"/>
    <col min="2" max="2" width="9.44140625" customWidth="1"/>
    <col min="3" max="3" width="6.33203125" customWidth="1"/>
    <col min="4" max="4" width="5.33203125" customWidth="1"/>
    <col min="5" max="7" width="4" customWidth="1"/>
    <col min="8" max="10" width="2.6640625" customWidth="1"/>
    <col min="11" max="11" width="3.44140625" customWidth="1"/>
    <col min="12" max="12" width="10.6640625" customWidth="1"/>
    <col min="13" max="13" width="8.5546875" customWidth="1"/>
    <col min="14" max="14" width="8" customWidth="1"/>
    <col min="15" max="15" width="3.44140625" customWidth="1"/>
    <col min="16" max="16" width="10.6640625" customWidth="1"/>
    <col min="17" max="17" width="7.6640625" customWidth="1"/>
    <col min="18" max="18" width="6.44140625" customWidth="1"/>
    <col min="19" max="19" width="2.6640625" customWidth="1"/>
    <col min="20" max="20" width="5.6640625" customWidth="1"/>
    <col min="21" max="21" width="2.6640625" customWidth="1"/>
    <col min="22" max="22" width="5.6640625" customWidth="1"/>
    <col min="23" max="25" width="3.88671875" customWidth="1"/>
    <col min="26" max="26" width="7" customWidth="1"/>
    <col min="27" max="27" width="8.33203125" customWidth="1"/>
    <col min="28" max="28" width="10.33203125" customWidth="1"/>
  </cols>
  <sheetData>
    <row r="1" spans="1:29" ht="18" customHeight="1" x14ac:dyDescent="0.3">
      <c r="A1" s="1256" t="s">
        <v>163</v>
      </c>
      <c r="B1" s="1256"/>
      <c r="C1" s="1256"/>
      <c r="D1" s="1256"/>
      <c r="E1" s="1256"/>
      <c r="F1" s="1256"/>
      <c r="G1" s="1256"/>
      <c r="H1" s="1256"/>
      <c r="I1" s="1256"/>
      <c r="J1" s="1256"/>
      <c r="K1" s="1256"/>
      <c r="L1" s="1256"/>
      <c r="M1" s="1256"/>
      <c r="N1" s="1256"/>
      <c r="O1" s="1256"/>
      <c r="P1" s="1256"/>
      <c r="Q1" s="1323"/>
      <c r="R1" s="1323"/>
      <c r="S1" s="1323"/>
      <c r="T1" s="1323"/>
      <c r="U1" s="1323"/>
      <c r="V1" s="1323"/>
      <c r="W1" s="1323"/>
      <c r="X1" s="1323"/>
      <c r="Y1" s="1323"/>
      <c r="Z1" s="1323"/>
      <c r="AA1" s="1323"/>
      <c r="AC1" s="496"/>
    </row>
    <row r="2" spans="1:29" ht="15" customHeight="1" x14ac:dyDescent="0.3">
      <c r="A2" s="1205" t="s">
        <v>207</v>
      </c>
      <c r="B2" s="1205"/>
      <c r="C2" s="1206"/>
      <c r="D2" s="1265">
        <f>'LB Holzbringung'!C2</f>
        <v>0</v>
      </c>
      <c r="E2" s="1266"/>
      <c r="F2" s="1266"/>
      <c r="G2" s="1267"/>
      <c r="L2" s="1205" t="s">
        <v>54</v>
      </c>
      <c r="M2" s="1205"/>
      <c r="N2" s="1234">
        <f>'LB Holzbringung'!F2</f>
        <v>0</v>
      </c>
      <c r="O2" s="1235"/>
      <c r="P2" s="1235"/>
      <c r="Q2" s="1235"/>
      <c r="R2" s="1235"/>
      <c r="S2" s="1235"/>
      <c r="T2" s="1236"/>
    </row>
    <row r="3" spans="1:29" ht="15" customHeight="1" x14ac:dyDescent="0.3">
      <c r="A3" s="1205" t="s">
        <v>56</v>
      </c>
      <c r="B3" s="1205"/>
      <c r="C3" s="1206"/>
      <c r="D3" s="1234">
        <f>'LB Holzbringung'!C3</f>
        <v>0</v>
      </c>
      <c r="E3" s="1235"/>
      <c r="F3" s="1235"/>
      <c r="G3" s="1236"/>
      <c r="L3" s="1205" t="s">
        <v>616</v>
      </c>
      <c r="M3" s="1205"/>
      <c r="N3" s="1234">
        <f>'LB Holzbringung'!F3</f>
        <v>0</v>
      </c>
      <c r="O3" s="1235"/>
      <c r="P3" s="1235"/>
      <c r="Q3" s="1235"/>
      <c r="R3" s="1235"/>
      <c r="S3" s="1235"/>
      <c r="T3" s="1236"/>
    </row>
    <row r="4" spans="1:29" ht="5.0999999999999996" customHeight="1" x14ac:dyDescent="0.5">
      <c r="A4" s="3"/>
      <c r="B4" s="3"/>
      <c r="C4" s="3"/>
      <c r="D4" s="3"/>
      <c r="E4" s="3"/>
      <c r="F4" s="3"/>
      <c r="G4" s="3"/>
      <c r="H4" s="3"/>
      <c r="I4" s="3"/>
      <c r="J4" s="3"/>
      <c r="K4" s="3"/>
      <c r="L4" s="3"/>
    </row>
    <row r="5" spans="1:29" ht="12.9" customHeight="1" x14ac:dyDescent="0.3">
      <c r="A5" s="1237" t="s">
        <v>269</v>
      </c>
      <c r="B5" s="1205"/>
      <c r="C5" s="1205"/>
      <c r="D5" s="1205"/>
      <c r="E5" s="1221">
        <f>'LB Holzbringung'!L2</f>
        <v>0</v>
      </c>
      <c r="F5" s="1222"/>
      <c r="L5" s="1186" t="s">
        <v>42</v>
      </c>
      <c r="M5" s="1186"/>
      <c r="N5" s="1186"/>
      <c r="O5" s="1186"/>
      <c r="P5" s="1186"/>
      <c r="Q5" s="1186"/>
      <c r="R5" s="1186"/>
      <c r="S5" s="1186"/>
      <c r="T5" s="1186"/>
      <c r="U5" s="1186"/>
      <c r="V5" s="1186"/>
      <c r="W5" s="1186"/>
    </row>
    <row r="6" spans="1:29" ht="15" customHeight="1" x14ac:dyDescent="0.3">
      <c r="A6" s="1205"/>
      <c r="B6" s="1205"/>
      <c r="C6" s="1205"/>
      <c r="D6" s="1205"/>
      <c r="E6" s="1223"/>
      <c r="F6" s="1224"/>
      <c r="L6" s="1239"/>
      <c r="M6" s="1240"/>
      <c r="N6" s="1241"/>
      <c r="O6" s="1242" t="s">
        <v>43</v>
      </c>
      <c r="P6" s="1243"/>
      <c r="Q6" s="1243"/>
      <c r="R6" s="1239"/>
      <c r="S6" s="1240"/>
      <c r="T6" s="1240"/>
      <c r="U6" s="1240"/>
      <c r="V6" s="1240"/>
      <c r="W6" s="1240"/>
      <c r="X6" s="1241"/>
    </row>
    <row r="7" spans="1:29" ht="5.0999999999999996" customHeight="1" thickBot="1" x14ac:dyDescent="0.35">
      <c r="A7" s="587"/>
      <c r="B7" s="587"/>
      <c r="C7" s="587"/>
      <c r="D7" s="587"/>
      <c r="E7" s="587"/>
      <c r="F7" s="587"/>
      <c r="G7" s="587"/>
      <c r="H7" s="587"/>
      <c r="I7" s="587"/>
      <c r="J7" s="587"/>
      <c r="K7" s="587"/>
      <c r="L7" s="587"/>
      <c r="M7" s="587"/>
      <c r="N7" s="587"/>
      <c r="O7" s="587"/>
      <c r="P7" s="587"/>
      <c r="Q7" s="588"/>
      <c r="R7" s="587"/>
      <c r="S7" s="587"/>
      <c r="T7" s="587"/>
      <c r="U7" s="587"/>
      <c r="V7" s="587"/>
      <c r="W7" s="587"/>
      <c r="X7" s="587"/>
      <c r="Y7" s="587"/>
      <c r="Z7" s="587"/>
      <c r="AA7" s="587"/>
      <c r="AB7" s="587"/>
    </row>
    <row r="8" spans="1:29" ht="5.0999999999999996" customHeight="1" x14ac:dyDescent="0.3">
      <c r="A8" s="4"/>
      <c r="B8" s="4"/>
      <c r="C8" s="4"/>
      <c r="D8" s="4"/>
      <c r="E8" s="4"/>
      <c r="F8" s="4"/>
      <c r="G8" s="4"/>
      <c r="H8" s="4"/>
      <c r="I8" s="4"/>
      <c r="J8" s="4"/>
      <c r="K8" s="4"/>
      <c r="L8" s="4"/>
      <c r="M8" s="4"/>
      <c r="N8" s="4"/>
      <c r="O8" s="4"/>
      <c r="P8" s="4"/>
      <c r="Q8" s="4"/>
      <c r="R8" s="4"/>
      <c r="S8" s="4"/>
      <c r="T8" s="4"/>
      <c r="U8" s="4"/>
      <c r="V8" s="4"/>
      <c r="W8" s="4"/>
      <c r="X8" s="4"/>
      <c r="Y8" s="4"/>
      <c r="Z8" s="4"/>
      <c r="AA8" s="4"/>
    </row>
    <row r="9" spans="1:29" ht="13.95" customHeight="1" x14ac:dyDescent="0.3">
      <c r="A9" s="1268" t="s">
        <v>164</v>
      </c>
      <c r="B9" s="1268"/>
      <c r="C9" s="1268"/>
      <c r="D9" s="1268"/>
      <c r="E9" s="1268"/>
      <c r="F9" s="1268"/>
      <c r="G9" s="1268"/>
      <c r="H9" s="1268"/>
      <c r="I9" s="1268"/>
      <c r="J9" s="1328"/>
      <c r="K9" s="1329"/>
      <c r="L9" s="1329"/>
      <c r="M9" s="1329"/>
      <c r="N9" s="1329"/>
      <c r="O9" s="1329"/>
      <c r="P9" s="1329"/>
      <c r="Q9" s="1330"/>
      <c r="R9" s="1128" t="s">
        <v>165</v>
      </c>
      <c r="S9" s="1128"/>
      <c r="T9" s="1128"/>
      <c r="U9" s="1128"/>
      <c r="V9" s="1324"/>
      <c r="W9" s="1325"/>
      <c r="X9" s="1326"/>
      <c r="Y9" s="1326"/>
      <c r="Z9" s="1326"/>
      <c r="AA9" s="1326"/>
      <c r="AB9" s="1327"/>
    </row>
    <row r="10" spans="1:29" ht="5.0999999999999996" customHeight="1" x14ac:dyDescent="0.3">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9" ht="17.100000000000001" customHeight="1" thickBot="1" x14ac:dyDescent="0.4">
      <c r="A11" s="585"/>
      <c r="B11" s="6"/>
      <c r="C11" s="1208" t="s">
        <v>0</v>
      </c>
      <c r="D11" s="1208"/>
      <c r="E11" s="1208"/>
      <c r="F11" s="1208"/>
      <c r="G11" s="1208"/>
      <c r="H11" s="1208"/>
      <c r="I11" s="1208"/>
      <c r="J11" s="1208"/>
      <c r="K11" s="1233"/>
      <c r="L11" s="1208" t="s">
        <v>78</v>
      </c>
      <c r="M11" s="1208"/>
      <c r="N11" s="1208"/>
      <c r="O11" s="591"/>
      <c r="P11" s="1207" t="s">
        <v>1</v>
      </c>
      <c r="Q11" s="1208"/>
      <c r="R11" s="1208"/>
      <c r="S11" s="1208"/>
      <c r="T11" s="1208"/>
      <c r="U11" s="1208"/>
      <c r="V11" s="1208"/>
      <c r="W11" s="1208"/>
      <c r="X11" s="1208"/>
      <c r="Y11" s="1208"/>
      <c r="Z11" s="1208"/>
      <c r="AA11" s="1209"/>
      <c r="AB11" s="586"/>
    </row>
    <row r="12" spans="1:29" ht="32.25" customHeight="1" x14ac:dyDescent="0.3">
      <c r="A12" s="1217" t="s">
        <v>75</v>
      </c>
      <c r="B12" s="1258" t="s">
        <v>76</v>
      </c>
      <c r="C12" s="1213" t="s">
        <v>84</v>
      </c>
      <c r="D12" s="1213" t="s">
        <v>2</v>
      </c>
      <c r="E12" s="1331" t="s">
        <v>48</v>
      </c>
      <c r="F12" s="1332"/>
      <c r="G12" s="1333"/>
      <c r="H12" s="1262" t="s">
        <v>189</v>
      </c>
      <c r="I12" s="1263"/>
      <c r="J12" s="1263"/>
      <c r="K12" s="1264"/>
      <c r="L12" s="1210" t="s">
        <v>79</v>
      </c>
      <c r="M12" s="1228" t="s">
        <v>80</v>
      </c>
      <c r="N12" s="1260" t="s">
        <v>216</v>
      </c>
      <c r="O12" s="1225" t="s">
        <v>313</v>
      </c>
      <c r="P12" s="1210" t="s">
        <v>77</v>
      </c>
      <c r="Q12" s="1213" t="s">
        <v>44</v>
      </c>
      <c r="R12" s="1213" t="s">
        <v>67</v>
      </c>
      <c r="S12" s="1218" t="s">
        <v>68</v>
      </c>
      <c r="T12" s="1219"/>
      <c r="U12" s="1219"/>
      <c r="V12" s="1220"/>
      <c r="W12" s="1218" t="s">
        <v>166</v>
      </c>
      <c r="X12" s="1219"/>
      <c r="Y12" s="1219"/>
      <c r="Z12" s="1218" t="s">
        <v>167</v>
      </c>
      <c r="AA12" s="1229"/>
      <c r="AB12" s="1278" t="s">
        <v>69</v>
      </c>
    </row>
    <row r="13" spans="1:29" ht="26.25" customHeight="1" x14ac:dyDescent="0.3">
      <c r="A13" s="1217"/>
      <c r="B13" s="1258"/>
      <c r="C13" s="1213"/>
      <c r="D13" s="1213"/>
      <c r="E13" s="1251" t="s">
        <v>57</v>
      </c>
      <c r="F13" s="1251" t="s">
        <v>43</v>
      </c>
      <c r="G13" s="1251" t="s">
        <v>58</v>
      </c>
      <c r="H13" s="1251" t="s">
        <v>61</v>
      </c>
      <c r="I13" s="1253" t="s">
        <v>215</v>
      </c>
      <c r="J13" s="1254"/>
      <c r="K13" s="1255"/>
      <c r="L13" s="1211"/>
      <c r="M13" s="1213"/>
      <c r="N13" s="1138"/>
      <c r="O13" s="1226"/>
      <c r="P13" s="1211"/>
      <c r="Q13" s="1213"/>
      <c r="R13" s="1213"/>
      <c r="S13" s="1230" t="s">
        <v>780</v>
      </c>
      <c r="T13" s="1269"/>
      <c r="U13" s="1230" t="s">
        <v>781</v>
      </c>
      <c r="V13" s="1269"/>
      <c r="W13" s="1230"/>
      <c r="X13" s="1335"/>
      <c r="Y13" s="1335"/>
      <c r="Z13" s="1230"/>
      <c r="AA13" s="1231"/>
      <c r="AB13" s="1278"/>
    </row>
    <row r="14" spans="1:29" ht="66.75" customHeight="1" x14ac:dyDescent="0.3">
      <c r="A14" s="1250"/>
      <c r="B14" s="1259"/>
      <c r="C14" s="1214"/>
      <c r="D14" s="1214"/>
      <c r="E14" s="1252"/>
      <c r="F14" s="1252"/>
      <c r="G14" s="1252"/>
      <c r="H14" s="1252"/>
      <c r="I14" s="571" t="s">
        <v>60</v>
      </c>
      <c r="J14" s="10" t="s">
        <v>43</v>
      </c>
      <c r="K14" s="10" t="s">
        <v>58</v>
      </c>
      <c r="L14" s="1212"/>
      <c r="M14" s="1214"/>
      <c r="N14" s="1261"/>
      <c r="O14" s="1227"/>
      <c r="P14" s="1212"/>
      <c r="Q14" s="1214"/>
      <c r="R14" s="1214"/>
      <c r="S14" s="571" t="s">
        <v>314</v>
      </c>
      <c r="T14" s="11" t="s">
        <v>81</v>
      </c>
      <c r="U14" s="571" t="s">
        <v>314</v>
      </c>
      <c r="V14" s="11" t="s">
        <v>81</v>
      </c>
      <c r="W14" s="571" t="s">
        <v>60</v>
      </c>
      <c r="X14" s="10" t="s">
        <v>43</v>
      </c>
      <c r="Y14" s="10" t="s">
        <v>58</v>
      </c>
      <c r="Z14" s="1138"/>
      <c r="AA14" s="1232"/>
      <c r="AB14" s="1279"/>
    </row>
    <row r="15" spans="1:29" ht="15" thickBot="1" x14ac:dyDescent="0.35">
      <c r="A15" s="1334">
        <v>1</v>
      </c>
      <c r="B15" s="1177"/>
      <c r="C15" s="578"/>
      <c r="D15" s="578"/>
      <c r="E15" s="578"/>
      <c r="F15" s="46"/>
      <c r="G15" s="47"/>
      <c r="H15" s="1321"/>
      <c r="I15" s="1321"/>
      <c r="J15" s="1321"/>
      <c r="K15" s="1322"/>
      <c r="L15" s="1172"/>
      <c r="M15" s="1281"/>
      <c r="N15" s="1176"/>
      <c r="O15" s="1273"/>
      <c r="P15" s="1172"/>
      <c r="Q15" s="184"/>
      <c r="R15" s="1346"/>
      <c r="S15" s="15"/>
      <c r="T15" s="48"/>
      <c r="U15" s="15"/>
      <c r="V15" s="48"/>
      <c r="W15" s="1321"/>
      <c r="X15" s="1321"/>
      <c r="Y15" s="1345"/>
      <c r="Z15" s="1173"/>
      <c r="AA15" s="1174"/>
      <c r="AB15" s="1336"/>
    </row>
    <row r="16" spans="1:29" ht="15" thickBot="1" x14ac:dyDescent="0.35">
      <c r="A16" s="1306"/>
      <c r="B16" s="1158"/>
      <c r="C16" s="47"/>
      <c r="D16" s="47"/>
      <c r="E16" s="47"/>
      <c r="F16" s="50"/>
      <c r="G16" s="47"/>
      <c r="H16" s="1297"/>
      <c r="I16" s="1297"/>
      <c r="J16" s="1297"/>
      <c r="K16" s="1309"/>
      <c r="L16" s="1143"/>
      <c r="M16" s="1146"/>
      <c r="N16" s="1149"/>
      <c r="O16" s="1274"/>
      <c r="P16" s="1143"/>
      <c r="Q16" s="184"/>
      <c r="R16" s="1316"/>
      <c r="S16" s="15"/>
      <c r="T16" s="48"/>
      <c r="U16" s="15"/>
      <c r="V16" s="48"/>
      <c r="W16" s="1297"/>
      <c r="X16" s="1297"/>
      <c r="Y16" s="1300"/>
      <c r="Z16" s="1165"/>
      <c r="AA16" s="1166"/>
      <c r="AB16" s="1303"/>
    </row>
    <row r="17" spans="1:28" ht="15" thickBot="1" x14ac:dyDescent="0.35">
      <c r="A17" s="1306"/>
      <c r="B17" s="1158"/>
      <c r="C17" s="47"/>
      <c r="D17" s="47"/>
      <c r="E17" s="47"/>
      <c r="F17" s="50"/>
      <c r="G17" s="47"/>
      <c r="H17" s="1297"/>
      <c r="I17" s="1297"/>
      <c r="J17" s="1297"/>
      <c r="K17" s="1309"/>
      <c r="L17" s="1143"/>
      <c r="M17" s="1146"/>
      <c r="N17" s="1149"/>
      <c r="O17" s="1274"/>
      <c r="P17" s="1143"/>
      <c r="Q17" s="184"/>
      <c r="R17" s="1316"/>
      <c r="S17" s="15"/>
      <c r="T17" s="48"/>
      <c r="U17" s="15"/>
      <c r="V17" s="48"/>
      <c r="W17" s="1297"/>
      <c r="X17" s="1297"/>
      <c r="Y17" s="1300"/>
      <c r="Z17" s="1165"/>
      <c r="AA17" s="1166"/>
      <c r="AB17" s="1303"/>
    </row>
    <row r="18" spans="1:28" ht="15" hidden="1" customHeight="1" thickBot="1" x14ac:dyDescent="0.35">
      <c r="A18" s="1306"/>
      <c r="B18" s="1158"/>
      <c r="C18" s="47"/>
      <c r="D18" s="47"/>
      <c r="E18" s="47"/>
      <c r="F18" s="50"/>
      <c r="G18" s="47"/>
      <c r="H18" s="1297"/>
      <c r="I18" s="1297"/>
      <c r="J18" s="1297"/>
      <c r="K18" s="1309"/>
      <c r="L18" s="1143"/>
      <c r="M18" s="1146"/>
      <c r="N18" s="1149"/>
      <c r="O18" s="1274"/>
      <c r="P18" s="1143"/>
      <c r="Q18" s="184"/>
      <c r="R18" s="1316"/>
      <c r="S18" s="15"/>
      <c r="T18" s="48"/>
      <c r="U18" s="15"/>
      <c r="V18" s="48"/>
      <c r="W18" s="1297"/>
      <c r="X18" s="1297"/>
      <c r="Y18" s="1300"/>
      <c r="Z18" s="1165"/>
      <c r="AA18" s="1166"/>
      <c r="AB18" s="1303"/>
    </row>
    <row r="19" spans="1:28" ht="15" hidden="1" customHeight="1" thickBot="1" x14ac:dyDescent="0.35">
      <c r="A19" s="1306"/>
      <c r="B19" s="1158"/>
      <c r="C19" s="47"/>
      <c r="D19" s="47"/>
      <c r="E19" s="47"/>
      <c r="F19" s="50"/>
      <c r="G19" s="47"/>
      <c r="H19" s="1297"/>
      <c r="I19" s="1297"/>
      <c r="J19" s="1297"/>
      <c r="K19" s="1309"/>
      <c r="L19" s="1143"/>
      <c r="M19" s="1146"/>
      <c r="N19" s="1149"/>
      <c r="O19" s="1274"/>
      <c r="P19" s="1143"/>
      <c r="Q19" s="184"/>
      <c r="R19" s="1316"/>
      <c r="S19" s="15"/>
      <c r="T19" s="48"/>
      <c r="U19" s="15"/>
      <c r="V19" s="48"/>
      <c r="W19" s="1297"/>
      <c r="X19" s="1297"/>
      <c r="Y19" s="1300"/>
      <c r="Z19" s="1165"/>
      <c r="AA19" s="1166"/>
      <c r="AB19" s="1303"/>
    </row>
    <row r="20" spans="1:28" ht="15" hidden="1" customHeight="1" thickBot="1" x14ac:dyDescent="0.35">
      <c r="A20" s="1306"/>
      <c r="B20" s="1158"/>
      <c r="C20" s="47"/>
      <c r="D20" s="47"/>
      <c r="E20" s="47"/>
      <c r="F20" s="50"/>
      <c r="G20" s="47"/>
      <c r="H20" s="1297"/>
      <c r="I20" s="1297"/>
      <c r="J20" s="1297"/>
      <c r="K20" s="1309"/>
      <c r="L20" s="1143"/>
      <c r="M20" s="1146"/>
      <c r="N20" s="1149"/>
      <c r="O20" s="1274"/>
      <c r="P20" s="1143"/>
      <c r="Q20" s="184"/>
      <c r="R20" s="1316"/>
      <c r="S20" s="15"/>
      <c r="T20" s="48"/>
      <c r="U20" s="15"/>
      <c r="V20" s="48"/>
      <c r="W20" s="1297"/>
      <c r="X20" s="1297"/>
      <c r="Y20" s="1300"/>
      <c r="Z20" s="1165"/>
      <c r="AA20" s="1166"/>
      <c r="AB20" s="1303"/>
    </row>
    <row r="21" spans="1:28" ht="15" hidden="1" customHeight="1" thickBot="1" x14ac:dyDescent="0.35">
      <c r="A21" s="1307"/>
      <c r="B21" s="1158"/>
      <c r="C21" s="47"/>
      <c r="D21" s="47"/>
      <c r="E21" s="49"/>
      <c r="F21" s="47"/>
      <c r="G21" s="47"/>
      <c r="H21" s="1297"/>
      <c r="I21" s="1297"/>
      <c r="J21" s="1297"/>
      <c r="K21" s="1309"/>
      <c r="L21" s="1143"/>
      <c r="M21" s="1146"/>
      <c r="N21" s="1149"/>
      <c r="O21" s="1274"/>
      <c r="P21" s="1143"/>
      <c r="Q21" s="184"/>
      <c r="R21" s="1317"/>
      <c r="S21" s="14"/>
      <c r="T21" s="48"/>
      <c r="U21" s="15"/>
      <c r="V21" s="48"/>
      <c r="W21" s="1297"/>
      <c r="X21" s="1297"/>
      <c r="Y21" s="1300"/>
      <c r="Z21" s="1165"/>
      <c r="AA21" s="1166"/>
      <c r="AB21" s="1303"/>
    </row>
    <row r="22" spans="1:28" ht="15" hidden="1" customHeight="1" thickBot="1" x14ac:dyDescent="0.35">
      <c r="A22" s="1307"/>
      <c r="B22" s="1158"/>
      <c r="C22" s="47"/>
      <c r="D22" s="47"/>
      <c r="E22" s="49"/>
      <c r="F22" s="47"/>
      <c r="G22" s="47"/>
      <c r="H22" s="1297"/>
      <c r="I22" s="1297"/>
      <c r="J22" s="1297"/>
      <c r="K22" s="1309"/>
      <c r="L22" s="1143"/>
      <c r="M22" s="1146"/>
      <c r="N22" s="1149"/>
      <c r="O22" s="1274"/>
      <c r="P22" s="1143"/>
      <c r="Q22" s="184"/>
      <c r="R22" s="1318"/>
      <c r="S22" s="56"/>
      <c r="T22" s="57"/>
      <c r="U22" s="58"/>
      <c r="V22" s="57"/>
      <c r="W22" s="1297"/>
      <c r="X22" s="1297"/>
      <c r="Y22" s="1300"/>
      <c r="Z22" s="1165"/>
      <c r="AA22" s="1166"/>
      <c r="AB22" s="1303"/>
    </row>
    <row r="23" spans="1:28" ht="15" hidden="1" customHeight="1" thickBot="1" x14ac:dyDescent="0.35">
      <c r="A23" s="1320"/>
      <c r="B23" s="1158"/>
      <c r="C23" s="577"/>
      <c r="D23" s="577"/>
      <c r="E23" s="577"/>
      <c r="F23" s="577"/>
      <c r="G23" s="577"/>
      <c r="H23" s="1297"/>
      <c r="I23" s="1297"/>
      <c r="J23" s="1297"/>
      <c r="K23" s="1309"/>
      <c r="L23" s="1143"/>
      <c r="M23" s="1146"/>
      <c r="N23" s="1149"/>
      <c r="O23" s="1275"/>
      <c r="P23" s="1143"/>
      <c r="Q23" s="185"/>
      <c r="R23" s="1318"/>
      <c r="S23" s="56"/>
      <c r="T23" s="100"/>
      <c r="U23" s="56"/>
      <c r="V23" s="100"/>
      <c r="W23" s="1297"/>
      <c r="X23" s="1297"/>
      <c r="Y23" s="1300"/>
      <c r="Z23" s="1311"/>
      <c r="AA23" s="1312"/>
      <c r="AB23" s="1303"/>
    </row>
    <row r="24" spans="1:28" ht="15" hidden="1" thickBot="1" x14ac:dyDescent="0.35">
      <c r="A24" s="1305">
        <v>2</v>
      </c>
      <c r="B24" s="1157"/>
      <c r="C24" s="576"/>
      <c r="D24" s="576"/>
      <c r="E24" s="576"/>
      <c r="F24" s="93"/>
      <c r="G24" s="93"/>
      <c r="H24" s="1203"/>
      <c r="I24" s="1203"/>
      <c r="J24" s="1203"/>
      <c r="K24" s="1141"/>
      <c r="L24" s="1142"/>
      <c r="M24" s="1145"/>
      <c r="N24" s="1148"/>
      <c r="O24" s="1313"/>
      <c r="P24" s="1142"/>
      <c r="Q24" s="186"/>
      <c r="R24" s="1315"/>
      <c r="S24" s="94"/>
      <c r="T24" s="95"/>
      <c r="U24" s="94"/>
      <c r="V24" s="95"/>
      <c r="W24" s="1203"/>
      <c r="X24" s="1203"/>
      <c r="Y24" s="1299"/>
      <c r="Z24" s="1163"/>
      <c r="AA24" s="1164"/>
      <c r="AB24" s="1302"/>
    </row>
    <row r="25" spans="1:28" ht="15" hidden="1" thickBot="1" x14ac:dyDescent="0.35">
      <c r="A25" s="1306"/>
      <c r="B25" s="1158"/>
      <c r="C25" s="47"/>
      <c r="D25" s="47"/>
      <c r="E25" s="47"/>
      <c r="F25" s="50"/>
      <c r="G25" s="47"/>
      <c r="H25" s="1297"/>
      <c r="I25" s="1297"/>
      <c r="J25" s="1297"/>
      <c r="K25" s="1309"/>
      <c r="L25" s="1143"/>
      <c r="M25" s="1146"/>
      <c r="N25" s="1149"/>
      <c r="O25" s="1274"/>
      <c r="P25" s="1143"/>
      <c r="Q25" s="184"/>
      <c r="R25" s="1316"/>
      <c r="S25" s="15"/>
      <c r="T25" s="48"/>
      <c r="U25" s="15"/>
      <c r="V25" s="48"/>
      <c r="W25" s="1297"/>
      <c r="X25" s="1297"/>
      <c r="Y25" s="1300"/>
      <c r="Z25" s="1165"/>
      <c r="AA25" s="1166"/>
      <c r="AB25" s="1303"/>
    </row>
    <row r="26" spans="1:28" ht="15" hidden="1" thickBot="1" x14ac:dyDescent="0.35">
      <c r="A26" s="1306"/>
      <c r="B26" s="1158"/>
      <c r="C26" s="47"/>
      <c r="D26" s="47"/>
      <c r="E26" s="47"/>
      <c r="F26" s="50"/>
      <c r="G26" s="47"/>
      <c r="H26" s="1297"/>
      <c r="I26" s="1297"/>
      <c r="J26" s="1297"/>
      <c r="K26" s="1309"/>
      <c r="L26" s="1143"/>
      <c r="M26" s="1146"/>
      <c r="N26" s="1149"/>
      <c r="O26" s="1274"/>
      <c r="P26" s="1143"/>
      <c r="Q26" s="184"/>
      <c r="R26" s="1316"/>
      <c r="S26" s="15"/>
      <c r="T26" s="48"/>
      <c r="U26" s="15"/>
      <c r="V26" s="48"/>
      <c r="W26" s="1297"/>
      <c r="X26" s="1297"/>
      <c r="Y26" s="1300"/>
      <c r="Z26" s="1165"/>
      <c r="AA26" s="1166"/>
      <c r="AB26" s="1303"/>
    </row>
    <row r="27" spans="1:28" ht="15" hidden="1" thickBot="1" x14ac:dyDescent="0.35">
      <c r="A27" s="1306"/>
      <c r="B27" s="1158"/>
      <c r="C27" s="47"/>
      <c r="D27" s="47"/>
      <c r="E27" s="47"/>
      <c r="F27" s="50"/>
      <c r="G27" s="47"/>
      <c r="H27" s="1297"/>
      <c r="I27" s="1297"/>
      <c r="J27" s="1297"/>
      <c r="K27" s="1309"/>
      <c r="L27" s="1143"/>
      <c r="M27" s="1146"/>
      <c r="N27" s="1149"/>
      <c r="O27" s="1274"/>
      <c r="P27" s="1143"/>
      <c r="Q27" s="184"/>
      <c r="R27" s="1316"/>
      <c r="S27" s="15"/>
      <c r="T27" s="48"/>
      <c r="U27" s="15"/>
      <c r="V27" s="48"/>
      <c r="W27" s="1297"/>
      <c r="X27" s="1297"/>
      <c r="Y27" s="1300"/>
      <c r="Z27" s="1165"/>
      <c r="AA27" s="1166"/>
      <c r="AB27" s="1303"/>
    </row>
    <row r="28" spans="1:28" ht="15" hidden="1" thickBot="1" x14ac:dyDescent="0.35">
      <c r="A28" s="1306"/>
      <c r="B28" s="1158"/>
      <c r="C28" s="47"/>
      <c r="D28" s="47"/>
      <c r="E28" s="47"/>
      <c r="F28" s="50"/>
      <c r="G28" s="47"/>
      <c r="H28" s="1297"/>
      <c r="I28" s="1297"/>
      <c r="J28" s="1297"/>
      <c r="K28" s="1309"/>
      <c r="L28" s="1143"/>
      <c r="M28" s="1146"/>
      <c r="N28" s="1149"/>
      <c r="O28" s="1274"/>
      <c r="P28" s="1143"/>
      <c r="Q28" s="184"/>
      <c r="R28" s="1316"/>
      <c r="S28" s="15"/>
      <c r="T28" s="48"/>
      <c r="U28" s="15"/>
      <c r="V28" s="48"/>
      <c r="W28" s="1297"/>
      <c r="X28" s="1297"/>
      <c r="Y28" s="1300"/>
      <c r="Z28" s="1165"/>
      <c r="AA28" s="1166"/>
      <c r="AB28" s="1303"/>
    </row>
    <row r="29" spans="1:28" ht="15" hidden="1" thickBot="1" x14ac:dyDescent="0.35">
      <c r="A29" s="1306"/>
      <c r="B29" s="1158"/>
      <c r="C29" s="47"/>
      <c r="D29" s="47"/>
      <c r="E29" s="47"/>
      <c r="F29" s="50"/>
      <c r="G29" s="47"/>
      <c r="H29" s="1297"/>
      <c r="I29" s="1297"/>
      <c r="J29" s="1297"/>
      <c r="K29" s="1309"/>
      <c r="L29" s="1143"/>
      <c r="M29" s="1146"/>
      <c r="N29" s="1149"/>
      <c r="O29" s="1274"/>
      <c r="P29" s="1143"/>
      <c r="Q29" s="184"/>
      <c r="R29" s="1316"/>
      <c r="S29" s="15"/>
      <c r="T29" s="48"/>
      <c r="U29" s="15"/>
      <c r="V29" s="48"/>
      <c r="W29" s="1297"/>
      <c r="X29" s="1297"/>
      <c r="Y29" s="1300"/>
      <c r="Z29" s="1165"/>
      <c r="AA29" s="1166"/>
      <c r="AB29" s="1303"/>
    </row>
    <row r="30" spans="1:28" ht="15" hidden="1" thickBot="1" x14ac:dyDescent="0.35">
      <c r="A30" s="1307"/>
      <c r="B30" s="1158"/>
      <c r="C30" s="47"/>
      <c r="D30" s="47"/>
      <c r="E30" s="49"/>
      <c r="F30" s="47"/>
      <c r="G30" s="47"/>
      <c r="H30" s="1297"/>
      <c r="I30" s="1297"/>
      <c r="J30" s="1297"/>
      <c r="K30" s="1309"/>
      <c r="L30" s="1143"/>
      <c r="M30" s="1146"/>
      <c r="N30" s="1149"/>
      <c r="O30" s="1274"/>
      <c r="P30" s="1143"/>
      <c r="Q30" s="184"/>
      <c r="R30" s="1317"/>
      <c r="S30" s="14"/>
      <c r="T30" s="48"/>
      <c r="U30" s="15"/>
      <c r="V30" s="48"/>
      <c r="W30" s="1297"/>
      <c r="X30" s="1297"/>
      <c r="Y30" s="1300"/>
      <c r="Z30" s="1165"/>
      <c r="AA30" s="1166"/>
      <c r="AB30" s="1303"/>
    </row>
    <row r="31" spans="1:28" ht="15" hidden="1" thickBot="1" x14ac:dyDescent="0.35">
      <c r="A31" s="1307"/>
      <c r="B31" s="1158"/>
      <c r="C31" s="47"/>
      <c r="D31" s="47"/>
      <c r="E31" s="49"/>
      <c r="F31" s="47"/>
      <c r="G31" s="47"/>
      <c r="H31" s="1297"/>
      <c r="I31" s="1297"/>
      <c r="J31" s="1297"/>
      <c r="K31" s="1309"/>
      <c r="L31" s="1143"/>
      <c r="M31" s="1146"/>
      <c r="N31" s="1149"/>
      <c r="O31" s="1274"/>
      <c r="P31" s="1143"/>
      <c r="Q31" s="184"/>
      <c r="R31" s="1318"/>
      <c r="S31" s="56"/>
      <c r="T31" s="57"/>
      <c r="U31" s="58"/>
      <c r="V31" s="57"/>
      <c r="W31" s="1297"/>
      <c r="X31" s="1297"/>
      <c r="Y31" s="1300"/>
      <c r="Z31" s="1165"/>
      <c r="AA31" s="1166"/>
      <c r="AB31" s="1303"/>
    </row>
    <row r="32" spans="1:28" ht="15" hidden="1" thickBot="1" x14ac:dyDescent="0.35">
      <c r="A32" s="1320"/>
      <c r="B32" s="1158"/>
      <c r="C32" s="577"/>
      <c r="D32" s="577"/>
      <c r="E32" s="577"/>
      <c r="F32" s="577"/>
      <c r="G32" s="577"/>
      <c r="H32" s="1297"/>
      <c r="I32" s="1297"/>
      <c r="J32" s="1297"/>
      <c r="K32" s="1309"/>
      <c r="L32" s="1143"/>
      <c r="M32" s="1146"/>
      <c r="N32" s="1149"/>
      <c r="O32" s="1275"/>
      <c r="P32" s="1143"/>
      <c r="Q32" s="185"/>
      <c r="R32" s="1318"/>
      <c r="S32" s="56"/>
      <c r="T32" s="100"/>
      <c r="U32" s="56"/>
      <c r="V32" s="100"/>
      <c r="W32" s="1297"/>
      <c r="X32" s="1297"/>
      <c r="Y32" s="1300"/>
      <c r="Z32" s="1311"/>
      <c r="AA32" s="1312"/>
      <c r="AB32" s="1303"/>
    </row>
    <row r="33" spans="1:28" ht="15" hidden="1" thickBot="1" x14ac:dyDescent="0.35">
      <c r="A33" s="1305">
        <v>3</v>
      </c>
      <c r="B33" s="1157"/>
      <c r="C33" s="576"/>
      <c r="D33" s="576"/>
      <c r="E33" s="576"/>
      <c r="F33" s="93"/>
      <c r="G33" s="93"/>
      <c r="H33" s="1203"/>
      <c r="I33" s="1203"/>
      <c r="J33" s="1203"/>
      <c r="K33" s="1141"/>
      <c r="L33" s="1142"/>
      <c r="M33" s="1145"/>
      <c r="N33" s="1148"/>
      <c r="O33" s="1313"/>
      <c r="P33" s="1142"/>
      <c r="Q33" s="186"/>
      <c r="R33" s="1315"/>
      <c r="S33" s="94"/>
      <c r="T33" s="95"/>
      <c r="U33" s="94"/>
      <c r="V33" s="95"/>
      <c r="W33" s="1203"/>
      <c r="X33" s="1203"/>
      <c r="Y33" s="1299"/>
      <c r="Z33" s="1163"/>
      <c r="AA33" s="1164"/>
      <c r="AB33" s="1302"/>
    </row>
    <row r="34" spans="1:28" ht="15" hidden="1" thickBot="1" x14ac:dyDescent="0.35">
      <c r="A34" s="1306"/>
      <c r="B34" s="1158"/>
      <c r="C34" s="47"/>
      <c r="D34" s="47"/>
      <c r="E34" s="47"/>
      <c r="F34" s="50"/>
      <c r="G34" s="47"/>
      <c r="H34" s="1297"/>
      <c r="I34" s="1297"/>
      <c r="J34" s="1297"/>
      <c r="K34" s="1309"/>
      <c r="L34" s="1143"/>
      <c r="M34" s="1146"/>
      <c r="N34" s="1149"/>
      <c r="O34" s="1274"/>
      <c r="P34" s="1143"/>
      <c r="Q34" s="184"/>
      <c r="R34" s="1316"/>
      <c r="S34" s="15"/>
      <c r="T34" s="48"/>
      <c r="U34" s="15"/>
      <c r="V34" s="48"/>
      <c r="W34" s="1297"/>
      <c r="X34" s="1297"/>
      <c r="Y34" s="1300"/>
      <c r="Z34" s="1165"/>
      <c r="AA34" s="1166"/>
      <c r="AB34" s="1303"/>
    </row>
    <row r="35" spans="1:28" ht="15" hidden="1" thickBot="1" x14ac:dyDescent="0.35">
      <c r="A35" s="1306"/>
      <c r="B35" s="1158"/>
      <c r="C35" s="47"/>
      <c r="D35" s="47"/>
      <c r="E35" s="47"/>
      <c r="F35" s="50"/>
      <c r="G35" s="47"/>
      <c r="H35" s="1297"/>
      <c r="I35" s="1297"/>
      <c r="J35" s="1297"/>
      <c r="K35" s="1309"/>
      <c r="L35" s="1143"/>
      <c r="M35" s="1146"/>
      <c r="N35" s="1149"/>
      <c r="O35" s="1274"/>
      <c r="P35" s="1143"/>
      <c r="Q35" s="184"/>
      <c r="R35" s="1316"/>
      <c r="S35" s="15"/>
      <c r="T35" s="48"/>
      <c r="U35" s="15"/>
      <c r="V35" s="48"/>
      <c r="W35" s="1297"/>
      <c r="X35" s="1297"/>
      <c r="Y35" s="1300"/>
      <c r="Z35" s="1165"/>
      <c r="AA35" s="1166"/>
      <c r="AB35" s="1303"/>
    </row>
    <row r="36" spans="1:28" ht="15" hidden="1" thickBot="1" x14ac:dyDescent="0.35">
      <c r="A36" s="1306"/>
      <c r="B36" s="1158"/>
      <c r="C36" s="47"/>
      <c r="D36" s="47"/>
      <c r="E36" s="47"/>
      <c r="F36" s="50"/>
      <c r="G36" s="47"/>
      <c r="H36" s="1297"/>
      <c r="I36" s="1297"/>
      <c r="J36" s="1297"/>
      <c r="K36" s="1309"/>
      <c r="L36" s="1143"/>
      <c r="M36" s="1146"/>
      <c r="N36" s="1149"/>
      <c r="O36" s="1274"/>
      <c r="P36" s="1143"/>
      <c r="Q36" s="184"/>
      <c r="R36" s="1316"/>
      <c r="S36" s="15"/>
      <c r="T36" s="48"/>
      <c r="U36" s="15"/>
      <c r="V36" s="48"/>
      <c r="W36" s="1297"/>
      <c r="X36" s="1297"/>
      <c r="Y36" s="1300"/>
      <c r="Z36" s="1165"/>
      <c r="AA36" s="1166"/>
      <c r="AB36" s="1303"/>
    </row>
    <row r="37" spans="1:28" ht="15" hidden="1" thickBot="1" x14ac:dyDescent="0.35">
      <c r="A37" s="1306"/>
      <c r="B37" s="1158"/>
      <c r="C37" s="47"/>
      <c r="D37" s="47"/>
      <c r="E37" s="47"/>
      <c r="F37" s="50"/>
      <c r="G37" s="47"/>
      <c r="H37" s="1297"/>
      <c r="I37" s="1297"/>
      <c r="J37" s="1297"/>
      <c r="K37" s="1309"/>
      <c r="L37" s="1143"/>
      <c r="M37" s="1146"/>
      <c r="N37" s="1149"/>
      <c r="O37" s="1274"/>
      <c r="P37" s="1143"/>
      <c r="Q37" s="184"/>
      <c r="R37" s="1316"/>
      <c r="S37" s="15"/>
      <c r="T37" s="48"/>
      <c r="U37" s="15"/>
      <c r="V37" s="48"/>
      <c r="W37" s="1297"/>
      <c r="X37" s="1297"/>
      <c r="Y37" s="1300"/>
      <c r="Z37" s="1165"/>
      <c r="AA37" s="1166"/>
      <c r="AB37" s="1303"/>
    </row>
    <row r="38" spans="1:28" ht="15" hidden="1" thickBot="1" x14ac:dyDescent="0.35">
      <c r="A38" s="1306"/>
      <c r="B38" s="1158"/>
      <c r="C38" s="47"/>
      <c r="D38" s="47"/>
      <c r="E38" s="47"/>
      <c r="F38" s="50"/>
      <c r="G38" s="47"/>
      <c r="H38" s="1297"/>
      <c r="I38" s="1297"/>
      <c r="J38" s="1297"/>
      <c r="K38" s="1309"/>
      <c r="L38" s="1143"/>
      <c r="M38" s="1146"/>
      <c r="N38" s="1149"/>
      <c r="O38" s="1274"/>
      <c r="P38" s="1143"/>
      <c r="Q38" s="184"/>
      <c r="R38" s="1316"/>
      <c r="S38" s="15"/>
      <c r="T38" s="48"/>
      <c r="U38" s="15"/>
      <c r="V38" s="48"/>
      <c r="W38" s="1297"/>
      <c r="X38" s="1297"/>
      <c r="Y38" s="1300"/>
      <c r="Z38" s="1165"/>
      <c r="AA38" s="1166"/>
      <c r="AB38" s="1303"/>
    </row>
    <row r="39" spans="1:28" ht="15" hidden="1" thickBot="1" x14ac:dyDescent="0.35">
      <c r="A39" s="1307"/>
      <c r="B39" s="1158"/>
      <c r="C39" s="47"/>
      <c r="D39" s="47"/>
      <c r="E39" s="49"/>
      <c r="F39" s="47"/>
      <c r="G39" s="47"/>
      <c r="H39" s="1297"/>
      <c r="I39" s="1297"/>
      <c r="J39" s="1297"/>
      <c r="K39" s="1309"/>
      <c r="L39" s="1143"/>
      <c r="M39" s="1146"/>
      <c r="N39" s="1149"/>
      <c r="O39" s="1274"/>
      <c r="P39" s="1143"/>
      <c r="Q39" s="184"/>
      <c r="R39" s="1317"/>
      <c r="S39" s="14"/>
      <c r="T39" s="48"/>
      <c r="U39" s="15"/>
      <c r="V39" s="48"/>
      <c r="W39" s="1297"/>
      <c r="X39" s="1297"/>
      <c r="Y39" s="1300"/>
      <c r="Z39" s="1165"/>
      <c r="AA39" s="1166"/>
      <c r="AB39" s="1303"/>
    </row>
    <row r="40" spans="1:28" ht="15" hidden="1" thickBot="1" x14ac:dyDescent="0.35">
      <c r="A40" s="1307"/>
      <c r="B40" s="1158"/>
      <c r="C40" s="47"/>
      <c r="D40" s="47"/>
      <c r="E40" s="49"/>
      <c r="F40" s="47"/>
      <c r="G40" s="47"/>
      <c r="H40" s="1297"/>
      <c r="I40" s="1297"/>
      <c r="J40" s="1297"/>
      <c r="K40" s="1309"/>
      <c r="L40" s="1143"/>
      <c r="M40" s="1146"/>
      <c r="N40" s="1149"/>
      <c r="O40" s="1274"/>
      <c r="P40" s="1143"/>
      <c r="Q40" s="184"/>
      <c r="R40" s="1318"/>
      <c r="S40" s="56"/>
      <c r="T40" s="57"/>
      <c r="U40" s="58"/>
      <c r="V40" s="57"/>
      <c r="W40" s="1297"/>
      <c r="X40" s="1297"/>
      <c r="Y40" s="1300"/>
      <c r="Z40" s="1165"/>
      <c r="AA40" s="1166"/>
      <c r="AB40" s="1303"/>
    </row>
    <row r="41" spans="1:28" ht="15" hidden="1" thickBot="1" x14ac:dyDescent="0.35">
      <c r="A41" s="1320"/>
      <c r="B41" s="1158"/>
      <c r="C41" s="577"/>
      <c r="D41" s="577"/>
      <c r="E41" s="577"/>
      <c r="F41" s="577"/>
      <c r="G41" s="577"/>
      <c r="H41" s="1297"/>
      <c r="I41" s="1297"/>
      <c r="J41" s="1297"/>
      <c r="K41" s="1309"/>
      <c r="L41" s="1143"/>
      <c r="M41" s="1146"/>
      <c r="N41" s="1149"/>
      <c r="O41" s="1275"/>
      <c r="P41" s="1143"/>
      <c r="Q41" s="185"/>
      <c r="R41" s="1318"/>
      <c r="S41" s="56"/>
      <c r="T41" s="100"/>
      <c r="U41" s="56"/>
      <c r="V41" s="100"/>
      <c r="W41" s="1297"/>
      <c r="X41" s="1297"/>
      <c r="Y41" s="1300"/>
      <c r="Z41" s="1311"/>
      <c r="AA41" s="1312"/>
      <c r="AB41" s="1303"/>
    </row>
    <row r="42" spans="1:28" ht="15" hidden="1" thickBot="1" x14ac:dyDescent="0.35">
      <c r="A42" s="1305">
        <v>4</v>
      </c>
      <c r="B42" s="1157"/>
      <c r="C42" s="576"/>
      <c r="D42" s="576"/>
      <c r="E42" s="576"/>
      <c r="F42" s="93"/>
      <c r="G42" s="93"/>
      <c r="H42" s="1203"/>
      <c r="I42" s="1203"/>
      <c r="J42" s="1203"/>
      <c r="K42" s="1141"/>
      <c r="L42" s="1142"/>
      <c r="M42" s="1145"/>
      <c r="N42" s="1148"/>
      <c r="O42" s="1313"/>
      <c r="P42" s="1142"/>
      <c r="Q42" s="186"/>
      <c r="R42" s="1315"/>
      <c r="S42" s="94"/>
      <c r="T42" s="95"/>
      <c r="U42" s="94"/>
      <c r="V42" s="95"/>
      <c r="W42" s="1203"/>
      <c r="X42" s="1203"/>
      <c r="Y42" s="1299"/>
      <c r="Z42" s="1163"/>
      <c r="AA42" s="1164"/>
      <c r="AB42" s="1302"/>
    </row>
    <row r="43" spans="1:28" ht="15" hidden="1" thickBot="1" x14ac:dyDescent="0.35">
      <c r="A43" s="1306"/>
      <c r="B43" s="1158"/>
      <c r="C43" s="47"/>
      <c r="D43" s="47"/>
      <c r="E43" s="47"/>
      <c r="F43" s="50"/>
      <c r="G43" s="47"/>
      <c r="H43" s="1297"/>
      <c r="I43" s="1297"/>
      <c r="J43" s="1297"/>
      <c r="K43" s="1309"/>
      <c r="L43" s="1143"/>
      <c r="M43" s="1146"/>
      <c r="N43" s="1149"/>
      <c r="O43" s="1274"/>
      <c r="P43" s="1143"/>
      <c r="Q43" s="184"/>
      <c r="R43" s="1316"/>
      <c r="S43" s="15"/>
      <c r="T43" s="48"/>
      <c r="U43" s="15"/>
      <c r="V43" s="48"/>
      <c r="W43" s="1297"/>
      <c r="X43" s="1297"/>
      <c r="Y43" s="1300"/>
      <c r="Z43" s="1165"/>
      <c r="AA43" s="1166"/>
      <c r="AB43" s="1303"/>
    </row>
    <row r="44" spans="1:28" ht="15" hidden="1" thickBot="1" x14ac:dyDescent="0.35">
      <c r="A44" s="1306"/>
      <c r="B44" s="1158"/>
      <c r="C44" s="47"/>
      <c r="D44" s="47"/>
      <c r="E44" s="47"/>
      <c r="F44" s="50"/>
      <c r="G44" s="47"/>
      <c r="H44" s="1297"/>
      <c r="I44" s="1297"/>
      <c r="J44" s="1297"/>
      <c r="K44" s="1309"/>
      <c r="L44" s="1143"/>
      <c r="M44" s="1146"/>
      <c r="N44" s="1149"/>
      <c r="O44" s="1274"/>
      <c r="P44" s="1143"/>
      <c r="Q44" s="184"/>
      <c r="R44" s="1316"/>
      <c r="S44" s="15"/>
      <c r="T44" s="48"/>
      <c r="U44" s="15"/>
      <c r="V44" s="48"/>
      <c r="W44" s="1297"/>
      <c r="X44" s="1297"/>
      <c r="Y44" s="1300"/>
      <c r="Z44" s="1165"/>
      <c r="AA44" s="1166"/>
      <c r="AB44" s="1303"/>
    </row>
    <row r="45" spans="1:28" ht="15" hidden="1" thickBot="1" x14ac:dyDescent="0.35">
      <c r="A45" s="1306"/>
      <c r="B45" s="1158"/>
      <c r="C45" s="47"/>
      <c r="D45" s="47"/>
      <c r="E45" s="47"/>
      <c r="F45" s="50"/>
      <c r="G45" s="47"/>
      <c r="H45" s="1297"/>
      <c r="I45" s="1297"/>
      <c r="J45" s="1297"/>
      <c r="K45" s="1309"/>
      <c r="L45" s="1143"/>
      <c r="M45" s="1146"/>
      <c r="N45" s="1149"/>
      <c r="O45" s="1274"/>
      <c r="P45" s="1143"/>
      <c r="Q45" s="184"/>
      <c r="R45" s="1316"/>
      <c r="S45" s="15"/>
      <c r="T45" s="48"/>
      <c r="U45" s="15"/>
      <c r="V45" s="48"/>
      <c r="W45" s="1297"/>
      <c r="X45" s="1297"/>
      <c r="Y45" s="1300"/>
      <c r="Z45" s="1165"/>
      <c r="AA45" s="1166"/>
      <c r="AB45" s="1303"/>
    </row>
    <row r="46" spans="1:28" ht="15" hidden="1" thickBot="1" x14ac:dyDescent="0.35">
      <c r="A46" s="1306"/>
      <c r="B46" s="1158"/>
      <c r="C46" s="47"/>
      <c r="D46" s="47"/>
      <c r="E46" s="47"/>
      <c r="F46" s="50"/>
      <c r="G46" s="47"/>
      <c r="H46" s="1297"/>
      <c r="I46" s="1297"/>
      <c r="J46" s="1297"/>
      <c r="K46" s="1309"/>
      <c r="L46" s="1143"/>
      <c r="M46" s="1146"/>
      <c r="N46" s="1149"/>
      <c r="O46" s="1274"/>
      <c r="P46" s="1143"/>
      <c r="Q46" s="184"/>
      <c r="R46" s="1316"/>
      <c r="S46" s="15"/>
      <c r="T46" s="48"/>
      <c r="U46" s="15"/>
      <c r="V46" s="48"/>
      <c r="W46" s="1297"/>
      <c r="X46" s="1297"/>
      <c r="Y46" s="1300"/>
      <c r="Z46" s="1165"/>
      <c r="AA46" s="1166"/>
      <c r="AB46" s="1303"/>
    </row>
    <row r="47" spans="1:28" ht="15" hidden="1" thickBot="1" x14ac:dyDescent="0.35">
      <c r="A47" s="1306"/>
      <c r="B47" s="1158"/>
      <c r="C47" s="47"/>
      <c r="D47" s="47"/>
      <c r="E47" s="47"/>
      <c r="F47" s="50"/>
      <c r="G47" s="47"/>
      <c r="H47" s="1297"/>
      <c r="I47" s="1297"/>
      <c r="J47" s="1297"/>
      <c r="K47" s="1309"/>
      <c r="L47" s="1143"/>
      <c r="M47" s="1146"/>
      <c r="N47" s="1149"/>
      <c r="O47" s="1274"/>
      <c r="P47" s="1143"/>
      <c r="Q47" s="184"/>
      <c r="R47" s="1316"/>
      <c r="S47" s="15"/>
      <c r="T47" s="48"/>
      <c r="U47" s="15"/>
      <c r="V47" s="48"/>
      <c r="W47" s="1297"/>
      <c r="X47" s="1297"/>
      <c r="Y47" s="1300"/>
      <c r="Z47" s="1165"/>
      <c r="AA47" s="1166"/>
      <c r="AB47" s="1303"/>
    </row>
    <row r="48" spans="1:28" ht="15" hidden="1" thickBot="1" x14ac:dyDescent="0.35">
      <c r="A48" s="1307"/>
      <c r="B48" s="1158"/>
      <c r="C48" s="47"/>
      <c r="D48" s="47"/>
      <c r="E48" s="49"/>
      <c r="F48" s="47"/>
      <c r="G48" s="47"/>
      <c r="H48" s="1297"/>
      <c r="I48" s="1297"/>
      <c r="J48" s="1297"/>
      <c r="K48" s="1309"/>
      <c r="L48" s="1143"/>
      <c r="M48" s="1146"/>
      <c r="N48" s="1149"/>
      <c r="O48" s="1274"/>
      <c r="P48" s="1143"/>
      <c r="Q48" s="184"/>
      <c r="R48" s="1317"/>
      <c r="S48" s="14"/>
      <c r="T48" s="48"/>
      <c r="U48" s="15"/>
      <c r="V48" s="48"/>
      <c r="W48" s="1297"/>
      <c r="X48" s="1297"/>
      <c r="Y48" s="1300"/>
      <c r="Z48" s="1165"/>
      <c r="AA48" s="1166"/>
      <c r="AB48" s="1303"/>
    </row>
    <row r="49" spans="1:28" ht="15" hidden="1" thickBot="1" x14ac:dyDescent="0.35">
      <c r="A49" s="1307"/>
      <c r="B49" s="1158"/>
      <c r="C49" s="47"/>
      <c r="D49" s="47"/>
      <c r="E49" s="49"/>
      <c r="F49" s="47"/>
      <c r="G49" s="47"/>
      <c r="H49" s="1297"/>
      <c r="I49" s="1297"/>
      <c r="J49" s="1297"/>
      <c r="K49" s="1309"/>
      <c r="L49" s="1143"/>
      <c r="M49" s="1146"/>
      <c r="N49" s="1149"/>
      <c r="O49" s="1274"/>
      <c r="P49" s="1143"/>
      <c r="Q49" s="184"/>
      <c r="R49" s="1318"/>
      <c r="S49" s="56"/>
      <c r="T49" s="57"/>
      <c r="U49" s="58"/>
      <c r="V49" s="57"/>
      <c r="W49" s="1297"/>
      <c r="X49" s="1297"/>
      <c r="Y49" s="1300"/>
      <c r="Z49" s="1165"/>
      <c r="AA49" s="1166"/>
      <c r="AB49" s="1303"/>
    </row>
    <row r="50" spans="1:28" ht="15" hidden="1" thickBot="1" x14ac:dyDescent="0.35">
      <c r="A50" s="1320"/>
      <c r="B50" s="1158"/>
      <c r="C50" s="577"/>
      <c r="D50" s="577"/>
      <c r="E50" s="577"/>
      <c r="F50" s="577"/>
      <c r="G50" s="577"/>
      <c r="H50" s="1297"/>
      <c r="I50" s="1297"/>
      <c r="J50" s="1297"/>
      <c r="K50" s="1309"/>
      <c r="L50" s="1143"/>
      <c r="M50" s="1146"/>
      <c r="N50" s="1149"/>
      <c r="O50" s="1275"/>
      <c r="P50" s="1143"/>
      <c r="Q50" s="185"/>
      <c r="R50" s="1318"/>
      <c r="S50" s="56"/>
      <c r="T50" s="100"/>
      <c r="U50" s="56"/>
      <c r="V50" s="100"/>
      <c r="W50" s="1297"/>
      <c r="X50" s="1297"/>
      <c r="Y50" s="1300"/>
      <c r="Z50" s="1311"/>
      <c r="AA50" s="1312"/>
      <c r="AB50" s="1303"/>
    </row>
    <row r="51" spans="1:28" ht="15" hidden="1" thickBot="1" x14ac:dyDescent="0.35">
      <c r="A51" s="1305">
        <v>5</v>
      </c>
      <c r="B51" s="1157"/>
      <c r="C51" s="576"/>
      <c r="D51" s="576"/>
      <c r="E51" s="576"/>
      <c r="F51" s="93"/>
      <c r="G51" s="93"/>
      <c r="H51" s="1203"/>
      <c r="I51" s="1203"/>
      <c r="J51" s="1203"/>
      <c r="K51" s="1141"/>
      <c r="L51" s="1142"/>
      <c r="M51" s="1145"/>
      <c r="N51" s="1148"/>
      <c r="O51" s="1313"/>
      <c r="P51" s="1142"/>
      <c r="Q51" s="186"/>
      <c r="R51" s="1315"/>
      <c r="S51" s="94"/>
      <c r="T51" s="95"/>
      <c r="U51" s="94"/>
      <c r="V51" s="95"/>
      <c r="W51" s="1203"/>
      <c r="X51" s="1203"/>
      <c r="Y51" s="1299"/>
      <c r="Z51" s="1163"/>
      <c r="AA51" s="1164"/>
      <c r="AB51" s="1302"/>
    </row>
    <row r="52" spans="1:28" ht="15" hidden="1" thickBot="1" x14ac:dyDescent="0.35">
      <c r="A52" s="1306"/>
      <c r="B52" s="1158"/>
      <c r="C52" s="47"/>
      <c r="D52" s="47"/>
      <c r="E52" s="47"/>
      <c r="F52" s="50"/>
      <c r="G52" s="47"/>
      <c r="H52" s="1297"/>
      <c r="I52" s="1297"/>
      <c r="J52" s="1297"/>
      <c r="K52" s="1309"/>
      <c r="L52" s="1143"/>
      <c r="M52" s="1146"/>
      <c r="N52" s="1149"/>
      <c r="O52" s="1274"/>
      <c r="P52" s="1143"/>
      <c r="Q52" s="184"/>
      <c r="R52" s="1316"/>
      <c r="S52" s="15"/>
      <c r="T52" s="48"/>
      <c r="U52" s="15"/>
      <c r="V52" s="48"/>
      <c r="W52" s="1297"/>
      <c r="X52" s="1297"/>
      <c r="Y52" s="1300"/>
      <c r="Z52" s="1165"/>
      <c r="AA52" s="1166"/>
      <c r="AB52" s="1303"/>
    </row>
    <row r="53" spans="1:28" ht="15" hidden="1" thickBot="1" x14ac:dyDescent="0.35">
      <c r="A53" s="1306"/>
      <c r="B53" s="1158"/>
      <c r="C53" s="47"/>
      <c r="D53" s="47"/>
      <c r="E53" s="47"/>
      <c r="F53" s="50"/>
      <c r="G53" s="47"/>
      <c r="H53" s="1297"/>
      <c r="I53" s="1297"/>
      <c r="J53" s="1297"/>
      <c r="K53" s="1309"/>
      <c r="L53" s="1143"/>
      <c r="M53" s="1146"/>
      <c r="N53" s="1149"/>
      <c r="O53" s="1274"/>
      <c r="P53" s="1143"/>
      <c r="Q53" s="184"/>
      <c r="R53" s="1316"/>
      <c r="S53" s="15"/>
      <c r="T53" s="48"/>
      <c r="U53" s="15"/>
      <c r="V53" s="48"/>
      <c r="W53" s="1297"/>
      <c r="X53" s="1297"/>
      <c r="Y53" s="1300"/>
      <c r="Z53" s="1165"/>
      <c r="AA53" s="1166"/>
      <c r="AB53" s="1303"/>
    </row>
    <row r="54" spans="1:28" ht="15" hidden="1" thickBot="1" x14ac:dyDescent="0.35">
      <c r="A54" s="1306"/>
      <c r="B54" s="1158"/>
      <c r="C54" s="47"/>
      <c r="D54" s="47"/>
      <c r="E54" s="47"/>
      <c r="F54" s="50"/>
      <c r="G54" s="47"/>
      <c r="H54" s="1297"/>
      <c r="I54" s="1297"/>
      <c r="J54" s="1297"/>
      <c r="K54" s="1309"/>
      <c r="L54" s="1143"/>
      <c r="M54" s="1146"/>
      <c r="N54" s="1149"/>
      <c r="O54" s="1274"/>
      <c r="P54" s="1143"/>
      <c r="Q54" s="184"/>
      <c r="R54" s="1316"/>
      <c r="S54" s="15"/>
      <c r="T54" s="48"/>
      <c r="U54" s="15"/>
      <c r="V54" s="48"/>
      <c r="W54" s="1297"/>
      <c r="X54" s="1297"/>
      <c r="Y54" s="1300"/>
      <c r="Z54" s="1165"/>
      <c r="AA54" s="1166"/>
      <c r="AB54" s="1303"/>
    </row>
    <row r="55" spans="1:28" ht="15" hidden="1" thickBot="1" x14ac:dyDescent="0.35">
      <c r="A55" s="1306"/>
      <c r="B55" s="1158"/>
      <c r="C55" s="47"/>
      <c r="D55" s="47"/>
      <c r="E55" s="47"/>
      <c r="F55" s="50"/>
      <c r="G55" s="47"/>
      <c r="H55" s="1297"/>
      <c r="I55" s="1297"/>
      <c r="J55" s="1297"/>
      <c r="K55" s="1309"/>
      <c r="L55" s="1143"/>
      <c r="M55" s="1146"/>
      <c r="N55" s="1149"/>
      <c r="O55" s="1274"/>
      <c r="P55" s="1143"/>
      <c r="Q55" s="184"/>
      <c r="R55" s="1316"/>
      <c r="S55" s="15"/>
      <c r="T55" s="48"/>
      <c r="U55" s="15"/>
      <c r="V55" s="48"/>
      <c r="W55" s="1297"/>
      <c r="X55" s="1297"/>
      <c r="Y55" s="1300"/>
      <c r="Z55" s="1165"/>
      <c r="AA55" s="1166"/>
      <c r="AB55" s="1303"/>
    </row>
    <row r="56" spans="1:28" ht="15" hidden="1" thickBot="1" x14ac:dyDescent="0.35">
      <c r="A56" s="1306"/>
      <c r="B56" s="1158"/>
      <c r="C56" s="47"/>
      <c r="D56" s="47"/>
      <c r="E56" s="47"/>
      <c r="F56" s="50"/>
      <c r="G56" s="47"/>
      <c r="H56" s="1297"/>
      <c r="I56" s="1297"/>
      <c r="J56" s="1297"/>
      <c r="K56" s="1309"/>
      <c r="L56" s="1143"/>
      <c r="M56" s="1146"/>
      <c r="N56" s="1149"/>
      <c r="O56" s="1274"/>
      <c r="P56" s="1143"/>
      <c r="Q56" s="184"/>
      <c r="R56" s="1316"/>
      <c r="S56" s="15"/>
      <c r="T56" s="48"/>
      <c r="U56" s="15"/>
      <c r="V56" s="48"/>
      <c r="W56" s="1297"/>
      <c r="X56" s="1297"/>
      <c r="Y56" s="1300"/>
      <c r="Z56" s="1165"/>
      <c r="AA56" s="1166"/>
      <c r="AB56" s="1303"/>
    </row>
    <row r="57" spans="1:28" ht="15" hidden="1" thickBot="1" x14ac:dyDescent="0.35">
      <c r="A57" s="1307"/>
      <c r="B57" s="1158"/>
      <c r="C57" s="47"/>
      <c r="D57" s="47"/>
      <c r="E57" s="49"/>
      <c r="F57" s="47"/>
      <c r="G57" s="47"/>
      <c r="H57" s="1297"/>
      <c r="I57" s="1297"/>
      <c r="J57" s="1297"/>
      <c r="K57" s="1309"/>
      <c r="L57" s="1143"/>
      <c r="M57" s="1146"/>
      <c r="N57" s="1149"/>
      <c r="O57" s="1274"/>
      <c r="P57" s="1143"/>
      <c r="Q57" s="184"/>
      <c r="R57" s="1317"/>
      <c r="S57" s="14"/>
      <c r="T57" s="48"/>
      <c r="U57" s="15"/>
      <c r="V57" s="48"/>
      <c r="W57" s="1297"/>
      <c r="X57" s="1297"/>
      <c r="Y57" s="1300"/>
      <c r="Z57" s="1165"/>
      <c r="AA57" s="1166"/>
      <c r="AB57" s="1303"/>
    </row>
    <row r="58" spans="1:28" ht="15" hidden="1" thickBot="1" x14ac:dyDescent="0.35">
      <c r="A58" s="1307"/>
      <c r="B58" s="1158"/>
      <c r="C58" s="47"/>
      <c r="D58" s="47"/>
      <c r="E58" s="49"/>
      <c r="F58" s="47"/>
      <c r="G58" s="47"/>
      <c r="H58" s="1297"/>
      <c r="I58" s="1297"/>
      <c r="J58" s="1297"/>
      <c r="K58" s="1309"/>
      <c r="L58" s="1143"/>
      <c r="M58" s="1146"/>
      <c r="N58" s="1149"/>
      <c r="O58" s="1274"/>
      <c r="P58" s="1143"/>
      <c r="Q58" s="184"/>
      <c r="R58" s="1318"/>
      <c r="S58" s="56"/>
      <c r="T58" s="57"/>
      <c r="U58" s="58"/>
      <c r="V58" s="57"/>
      <c r="W58" s="1297"/>
      <c r="X58" s="1297"/>
      <c r="Y58" s="1300"/>
      <c r="Z58" s="1165"/>
      <c r="AA58" s="1166"/>
      <c r="AB58" s="1303"/>
    </row>
    <row r="59" spans="1:28" ht="15" hidden="1" thickBot="1" x14ac:dyDescent="0.35">
      <c r="A59" s="1320"/>
      <c r="B59" s="1158"/>
      <c r="C59" s="577"/>
      <c r="D59" s="577"/>
      <c r="E59" s="577"/>
      <c r="F59" s="577"/>
      <c r="G59" s="577"/>
      <c r="H59" s="1297"/>
      <c r="I59" s="1297"/>
      <c r="J59" s="1297"/>
      <c r="K59" s="1309"/>
      <c r="L59" s="1143"/>
      <c r="M59" s="1146"/>
      <c r="N59" s="1149"/>
      <c r="O59" s="1275"/>
      <c r="P59" s="1143"/>
      <c r="Q59" s="185"/>
      <c r="R59" s="1318"/>
      <c r="S59" s="56"/>
      <c r="T59" s="100"/>
      <c r="U59" s="56"/>
      <c r="V59" s="100"/>
      <c r="W59" s="1297"/>
      <c r="X59" s="1297"/>
      <c r="Y59" s="1300"/>
      <c r="Z59" s="1311"/>
      <c r="AA59" s="1312"/>
      <c r="AB59" s="1303"/>
    </row>
    <row r="60" spans="1:28" ht="15" hidden="1" thickBot="1" x14ac:dyDescent="0.35">
      <c r="A60" s="1305">
        <v>6</v>
      </c>
      <c r="B60" s="1157"/>
      <c r="C60" s="576"/>
      <c r="D60" s="576"/>
      <c r="E60" s="576"/>
      <c r="F60" s="93"/>
      <c r="G60" s="93"/>
      <c r="H60" s="1203"/>
      <c r="I60" s="1203"/>
      <c r="J60" s="1203"/>
      <c r="K60" s="1141"/>
      <c r="L60" s="1142"/>
      <c r="M60" s="1145"/>
      <c r="N60" s="1148"/>
      <c r="O60" s="1313"/>
      <c r="P60" s="1142"/>
      <c r="Q60" s="186"/>
      <c r="R60" s="1315"/>
      <c r="S60" s="94"/>
      <c r="T60" s="95"/>
      <c r="U60" s="94"/>
      <c r="V60" s="95"/>
      <c r="W60" s="1203"/>
      <c r="X60" s="1203"/>
      <c r="Y60" s="1299"/>
      <c r="Z60" s="1163"/>
      <c r="AA60" s="1164"/>
      <c r="AB60" s="1302"/>
    </row>
    <row r="61" spans="1:28" ht="15" hidden="1" thickBot="1" x14ac:dyDescent="0.35">
      <c r="A61" s="1306"/>
      <c r="B61" s="1158"/>
      <c r="C61" s="47"/>
      <c r="D61" s="47"/>
      <c r="E61" s="47"/>
      <c r="F61" s="50"/>
      <c r="G61" s="47"/>
      <c r="H61" s="1297"/>
      <c r="I61" s="1297"/>
      <c r="J61" s="1297"/>
      <c r="K61" s="1309"/>
      <c r="L61" s="1143"/>
      <c r="M61" s="1146"/>
      <c r="N61" s="1149"/>
      <c r="O61" s="1274"/>
      <c r="P61" s="1143"/>
      <c r="Q61" s="184"/>
      <c r="R61" s="1316"/>
      <c r="S61" s="15"/>
      <c r="T61" s="48"/>
      <c r="U61" s="15"/>
      <c r="V61" s="48"/>
      <c r="W61" s="1297"/>
      <c r="X61" s="1297"/>
      <c r="Y61" s="1300"/>
      <c r="Z61" s="1165"/>
      <c r="AA61" s="1166"/>
      <c r="AB61" s="1303"/>
    </row>
    <row r="62" spans="1:28" ht="15" hidden="1" thickBot="1" x14ac:dyDescent="0.35">
      <c r="A62" s="1306"/>
      <c r="B62" s="1158"/>
      <c r="C62" s="47"/>
      <c r="D62" s="47"/>
      <c r="E62" s="47"/>
      <c r="F62" s="50"/>
      <c r="G62" s="47"/>
      <c r="H62" s="1297"/>
      <c r="I62" s="1297"/>
      <c r="J62" s="1297"/>
      <c r="K62" s="1309"/>
      <c r="L62" s="1143"/>
      <c r="M62" s="1146"/>
      <c r="N62" s="1149"/>
      <c r="O62" s="1274"/>
      <c r="P62" s="1143"/>
      <c r="Q62" s="184"/>
      <c r="R62" s="1316"/>
      <c r="S62" s="15"/>
      <c r="T62" s="48"/>
      <c r="U62" s="15"/>
      <c r="V62" s="48"/>
      <c r="W62" s="1297"/>
      <c r="X62" s="1297"/>
      <c r="Y62" s="1300"/>
      <c r="Z62" s="1165"/>
      <c r="AA62" s="1166"/>
      <c r="AB62" s="1303"/>
    </row>
    <row r="63" spans="1:28" ht="15" hidden="1" thickBot="1" x14ac:dyDescent="0.35">
      <c r="A63" s="1306"/>
      <c r="B63" s="1158"/>
      <c r="C63" s="47"/>
      <c r="D63" s="47"/>
      <c r="E63" s="47"/>
      <c r="F63" s="50"/>
      <c r="G63" s="47"/>
      <c r="H63" s="1297"/>
      <c r="I63" s="1297"/>
      <c r="J63" s="1297"/>
      <c r="K63" s="1309"/>
      <c r="L63" s="1143"/>
      <c r="M63" s="1146"/>
      <c r="N63" s="1149"/>
      <c r="O63" s="1274"/>
      <c r="P63" s="1143"/>
      <c r="Q63" s="184"/>
      <c r="R63" s="1316"/>
      <c r="S63" s="15"/>
      <c r="T63" s="48"/>
      <c r="U63" s="15"/>
      <c r="V63" s="48"/>
      <c r="W63" s="1297"/>
      <c r="X63" s="1297"/>
      <c r="Y63" s="1300"/>
      <c r="Z63" s="1165"/>
      <c r="AA63" s="1166"/>
      <c r="AB63" s="1303"/>
    </row>
    <row r="64" spans="1:28" ht="15" hidden="1" thickBot="1" x14ac:dyDescent="0.35">
      <c r="A64" s="1306"/>
      <c r="B64" s="1158"/>
      <c r="C64" s="47"/>
      <c r="D64" s="47"/>
      <c r="E64" s="47"/>
      <c r="F64" s="50"/>
      <c r="G64" s="47"/>
      <c r="H64" s="1297"/>
      <c r="I64" s="1297"/>
      <c r="J64" s="1297"/>
      <c r="K64" s="1309"/>
      <c r="L64" s="1143"/>
      <c r="M64" s="1146"/>
      <c r="N64" s="1149"/>
      <c r="O64" s="1274"/>
      <c r="P64" s="1143"/>
      <c r="Q64" s="184"/>
      <c r="R64" s="1316"/>
      <c r="S64" s="15"/>
      <c r="T64" s="48"/>
      <c r="U64" s="15"/>
      <c r="V64" s="48"/>
      <c r="W64" s="1297"/>
      <c r="X64" s="1297"/>
      <c r="Y64" s="1300"/>
      <c r="Z64" s="1165"/>
      <c r="AA64" s="1166"/>
      <c r="AB64" s="1303"/>
    </row>
    <row r="65" spans="1:28" ht="15" hidden="1" thickBot="1" x14ac:dyDescent="0.35">
      <c r="A65" s="1306"/>
      <c r="B65" s="1158"/>
      <c r="C65" s="47"/>
      <c r="D65" s="47"/>
      <c r="E65" s="47"/>
      <c r="F65" s="50"/>
      <c r="G65" s="47"/>
      <c r="H65" s="1297"/>
      <c r="I65" s="1297"/>
      <c r="J65" s="1297"/>
      <c r="K65" s="1309"/>
      <c r="L65" s="1143"/>
      <c r="M65" s="1146"/>
      <c r="N65" s="1149"/>
      <c r="O65" s="1274"/>
      <c r="P65" s="1143"/>
      <c r="Q65" s="184"/>
      <c r="R65" s="1316"/>
      <c r="S65" s="15"/>
      <c r="T65" s="48"/>
      <c r="U65" s="15"/>
      <c r="V65" s="48"/>
      <c r="W65" s="1297"/>
      <c r="X65" s="1297"/>
      <c r="Y65" s="1300"/>
      <c r="Z65" s="1165"/>
      <c r="AA65" s="1166"/>
      <c r="AB65" s="1303"/>
    </row>
    <row r="66" spans="1:28" ht="15" hidden="1" thickBot="1" x14ac:dyDescent="0.35">
      <c r="A66" s="1307"/>
      <c r="B66" s="1158"/>
      <c r="C66" s="47"/>
      <c r="D66" s="47"/>
      <c r="E66" s="49"/>
      <c r="F66" s="47"/>
      <c r="G66" s="47"/>
      <c r="H66" s="1297"/>
      <c r="I66" s="1297"/>
      <c r="J66" s="1297"/>
      <c r="K66" s="1309"/>
      <c r="L66" s="1143"/>
      <c r="M66" s="1146"/>
      <c r="N66" s="1149"/>
      <c r="O66" s="1274"/>
      <c r="P66" s="1143"/>
      <c r="Q66" s="184"/>
      <c r="R66" s="1317"/>
      <c r="S66" s="14"/>
      <c r="T66" s="48"/>
      <c r="U66" s="15"/>
      <c r="V66" s="48"/>
      <c r="W66" s="1297"/>
      <c r="X66" s="1297"/>
      <c r="Y66" s="1300"/>
      <c r="Z66" s="1165"/>
      <c r="AA66" s="1166"/>
      <c r="AB66" s="1303"/>
    </row>
    <row r="67" spans="1:28" ht="15" hidden="1" thickBot="1" x14ac:dyDescent="0.35">
      <c r="A67" s="1307"/>
      <c r="B67" s="1158"/>
      <c r="C67" s="47"/>
      <c r="D67" s="47"/>
      <c r="E67" s="49"/>
      <c r="F67" s="47"/>
      <c r="G67" s="47"/>
      <c r="H67" s="1297"/>
      <c r="I67" s="1297"/>
      <c r="J67" s="1297"/>
      <c r="K67" s="1309"/>
      <c r="L67" s="1143"/>
      <c r="M67" s="1146"/>
      <c r="N67" s="1149"/>
      <c r="O67" s="1274"/>
      <c r="P67" s="1143"/>
      <c r="Q67" s="184"/>
      <c r="R67" s="1318"/>
      <c r="S67" s="56"/>
      <c r="T67" s="57"/>
      <c r="U67" s="58"/>
      <c r="V67" s="57"/>
      <c r="W67" s="1297"/>
      <c r="X67" s="1297"/>
      <c r="Y67" s="1300"/>
      <c r="Z67" s="1165"/>
      <c r="AA67" s="1166"/>
      <c r="AB67" s="1303"/>
    </row>
    <row r="68" spans="1:28" ht="15" hidden="1" thickBot="1" x14ac:dyDescent="0.35">
      <c r="A68" s="1320"/>
      <c r="B68" s="1158"/>
      <c r="C68" s="577"/>
      <c r="D68" s="577"/>
      <c r="E68" s="577"/>
      <c r="F68" s="577"/>
      <c r="G68" s="577"/>
      <c r="H68" s="1297"/>
      <c r="I68" s="1297"/>
      <c r="J68" s="1297"/>
      <c r="K68" s="1309"/>
      <c r="L68" s="1143"/>
      <c r="M68" s="1146"/>
      <c r="N68" s="1149"/>
      <c r="O68" s="1275"/>
      <c r="P68" s="1143"/>
      <c r="Q68" s="185"/>
      <c r="R68" s="1318"/>
      <c r="S68" s="56"/>
      <c r="T68" s="100"/>
      <c r="U68" s="56"/>
      <c r="V68" s="100"/>
      <c r="W68" s="1297"/>
      <c r="X68" s="1297"/>
      <c r="Y68" s="1300"/>
      <c r="Z68" s="1311"/>
      <c r="AA68" s="1312"/>
      <c r="AB68" s="1303"/>
    </row>
    <row r="69" spans="1:28" ht="15" hidden="1" thickBot="1" x14ac:dyDescent="0.35">
      <c r="A69" s="1305">
        <v>7</v>
      </c>
      <c r="B69" s="1157"/>
      <c r="C69" s="576"/>
      <c r="D69" s="576"/>
      <c r="E69" s="576"/>
      <c r="F69" s="93"/>
      <c r="G69" s="93"/>
      <c r="H69" s="1203"/>
      <c r="I69" s="1203"/>
      <c r="J69" s="1203"/>
      <c r="K69" s="1141"/>
      <c r="L69" s="1142"/>
      <c r="M69" s="1145"/>
      <c r="N69" s="1148"/>
      <c r="O69" s="1313"/>
      <c r="P69" s="1142"/>
      <c r="Q69" s="186"/>
      <c r="R69" s="1315"/>
      <c r="S69" s="94"/>
      <c r="T69" s="95"/>
      <c r="U69" s="94"/>
      <c r="V69" s="95"/>
      <c r="W69" s="1203"/>
      <c r="X69" s="1203"/>
      <c r="Y69" s="1299"/>
      <c r="Z69" s="1163"/>
      <c r="AA69" s="1164"/>
      <c r="AB69" s="1302"/>
    </row>
    <row r="70" spans="1:28" ht="15" hidden="1" thickBot="1" x14ac:dyDescent="0.35">
      <c r="A70" s="1306"/>
      <c r="B70" s="1158"/>
      <c r="C70" s="47"/>
      <c r="D70" s="47"/>
      <c r="E70" s="47"/>
      <c r="F70" s="50"/>
      <c r="G70" s="47"/>
      <c r="H70" s="1297"/>
      <c r="I70" s="1297"/>
      <c r="J70" s="1297"/>
      <c r="K70" s="1309"/>
      <c r="L70" s="1143"/>
      <c r="M70" s="1146"/>
      <c r="N70" s="1149"/>
      <c r="O70" s="1274"/>
      <c r="P70" s="1143"/>
      <c r="Q70" s="184"/>
      <c r="R70" s="1316"/>
      <c r="S70" s="15"/>
      <c r="T70" s="48"/>
      <c r="U70" s="15"/>
      <c r="V70" s="48"/>
      <c r="W70" s="1297"/>
      <c r="X70" s="1297"/>
      <c r="Y70" s="1300"/>
      <c r="Z70" s="1165"/>
      <c r="AA70" s="1166"/>
      <c r="AB70" s="1303"/>
    </row>
    <row r="71" spans="1:28" ht="15" hidden="1" thickBot="1" x14ac:dyDescent="0.35">
      <c r="A71" s="1306"/>
      <c r="B71" s="1158"/>
      <c r="C71" s="47"/>
      <c r="D71" s="47"/>
      <c r="E71" s="47"/>
      <c r="F71" s="50"/>
      <c r="G71" s="47"/>
      <c r="H71" s="1297"/>
      <c r="I71" s="1297"/>
      <c r="J71" s="1297"/>
      <c r="K71" s="1309"/>
      <c r="L71" s="1143"/>
      <c r="M71" s="1146"/>
      <c r="N71" s="1149"/>
      <c r="O71" s="1274"/>
      <c r="P71" s="1143"/>
      <c r="Q71" s="184"/>
      <c r="R71" s="1316"/>
      <c r="S71" s="15"/>
      <c r="T71" s="48"/>
      <c r="U71" s="15"/>
      <c r="V71" s="48"/>
      <c r="W71" s="1297"/>
      <c r="X71" s="1297"/>
      <c r="Y71" s="1300"/>
      <c r="Z71" s="1165"/>
      <c r="AA71" s="1166"/>
      <c r="AB71" s="1303"/>
    </row>
    <row r="72" spans="1:28" ht="15" hidden="1" thickBot="1" x14ac:dyDescent="0.35">
      <c r="A72" s="1306"/>
      <c r="B72" s="1158"/>
      <c r="C72" s="47"/>
      <c r="D72" s="47"/>
      <c r="E72" s="47"/>
      <c r="F72" s="50"/>
      <c r="G72" s="47"/>
      <c r="H72" s="1297"/>
      <c r="I72" s="1297"/>
      <c r="J72" s="1297"/>
      <c r="K72" s="1309"/>
      <c r="L72" s="1143"/>
      <c r="M72" s="1146"/>
      <c r="N72" s="1149"/>
      <c r="O72" s="1274"/>
      <c r="P72" s="1143"/>
      <c r="Q72" s="184"/>
      <c r="R72" s="1316"/>
      <c r="S72" s="15"/>
      <c r="T72" s="48"/>
      <c r="U72" s="15"/>
      <c r="V72" s="48"/>
      <c r="W72" s="1297"/>
      <c r="X72" s="1297"/>
      <c r="Y72" s="1300"/>
      <c r="Z72" s="1165"/>
      <c r="AA72" s="1166"/>
      <c r="AB72" s="1303"/>
    </row>
    <row r="73" spans="1:28" ht="15" hidden="1" thickBot="1" x14ac:dyDescent="0.35">
      <c r="A73" s="1306"/>
      <c r="B73" s="1158"/>
      <c r="C73" s="47"/>
      <c r="D73" s="47"/>
      <c r="E73" s="47"/>
      <c r="F73" s="50"/>
      <c r="G73" s="47"/>
      <c r="H73" s="1297"/>
      <c r="I73" s="1297"/>
      <c r="J73" s="1297"/>
      <c r="K73" s="1309"/>
      <c r="L73" s="1143"/>
      <c r="M73" s="1146"/>
      <c r="N73" s="1149"/>
      <c r="O73" s="1274"/>
      <c r="P73" s="1143"/>
      <c r="Q73" s="184"/>
      <c r="R73" s="1316"/>
      <c r="S73" s="15"/>
      <c r="T73" s="48"/>
      <c r="U73" s="15"/>
      <c r="V73" s="48"/>
      <c r="W73" s="1297"/>
      <c r="X73" s="1297"/>
      <c r="Y73" s="1300"/>
      <c r="Z73" s="1165"/>
      <c r="AA73" s="1166"/>
      <c r="AB73" s="1303"/>
    </row>
    <row r="74" spans="1:28" ht="15" hidden="1" thickBot="1" x14ac:dyDescent="0.35">
      <c r="A74" s="1306"/>
      <c r="B74" s="1158"/>
      <c r="C74" s="47"/>
      <c r="D74" s="47"/>
      <c r="E74" s="47"/>
      <c r="F74" s="50"/>
      <c r="G74" s="47"/>
      <c r="H74" s="1297"/>
      <c r="I74" s="1297"/>
      <c r="J74" s="1297"/>
      <c r="K74" s="1309"/>
      <c r="L74" s="1143"/>
      <c r="M74" s="1146"/>
      <c r="N74" s="1149"/>
      <c r="O74" s="1274"/>
      <c r="P74" s="1143"/>
      <c r="Q74" s="184"/>
      <c r="R74" s="1316"/>
      <c r="S74" s="15"/>
      <c r="T74" s="48"/>
      <c r="U74" s="15"/>
      <c r="V74" s="48"/>
      <c r="W74" s="1297"/>
      <c r="X74" s="1297"/>
      <c r="Y74" s="1300"/>
      <c r="Z74" s="1165"/>
      <c r="AA74" s="1166"/>
      <c r="AB74" s="1303"/>
    </row>
    <row r="75" spans="1:28" ht="15" hidden="1" thickBot="1" x14ac:dyDescent="0.35">
      <c r="A75" s="1307"/>
      <c r="B75" s="1158"/>
      <c r="C75" s="47"/>
      <c r="D75" s="47"/>
      <c r="E75" s="49"/>
      <c r="F75" s="47"/>
      <c r="G75" s="47"/>
      <c r="H75" s="1297"/>
      <c r="I75" s="1297"/>
      <c r="J75" s="1297"/>
      <c r="K75" s="1309"/>
      <c r="L75" s="1143"/>
      <c r="M75" s="1146"/>
      <c r="N75" s="1149"/>
      <c r="O75" s="1274"/>
      <c r="P75" s="1143"/>
      <c r="Q75" s="184"/>
      <c r="R75" s="1317"/>
      <c r="S75" s="14"/>
      <c r="T75" s="48"/>
      <c r="U75" s="15"/>
      <c r="V75" s="48"/>
      <c r="W75" s="1297"/>
      <c r="X75" s="1297"/>
      <c r="Y75" s="1300"/>
      <c r="Z75" s="1165"/>
      <c r="AA75" s="1166"/>
      <c r="AB75" s="1303"/>
    </row>
    <row r="76" spans="1:28" ht="15" hidden="1" thickBot="1" x14ac:dyDescent="0.35">
      <c r="A76" s="1307"/>
      <c r="B76" s="1158"/>
      <c r="C76" s="47"/>
      <c r="D76" s="47"/>
      <c r="E76" s="49"/>
      <c r="F76" s="47"/>
      <c r="G76" s="47"/>
      <c r="H76" s="1297"/>
      <c r="I76" s="1297"/>
      <c r="J76" s="1297"/>
      <c r="K76" s="1309"/>
      <c r="L76" s="1143"/>
      <c r="M76" s="1146"/>
      <c r="N76" s="1149"/>
      <c r="O76" s="1274"/>
      <c r="P76" s="1143"/>
      <c r="Q76" s="184"/>
      <c r="R76" s="1318"/>
      <c r="S76" s="56"/>
      <c r="T76" s="57"/>
      <c r="U76" s="58"/>
      <c r="V76" s="57"/>
      <c r="W76" s="1297"/>
      <c r="X76" s="1297"/>
      <c r="Y76" s="1300"/>
      <c r="Z76" s="1165"/>
      <c r="AA76" s="1166"/>
      <c r="AB76" s="1303"/>
    </row>
    <row r="77" spans="1:28" ht="15" hidden="1" thickBot="1" x14ac:dyDescent="0.35">
      <c r="A77" s="1320"/>
      <c r="B77" s="1158"/>
      <c r="C77" s="577"/>
      <c r="D77" s="577"/>
      <c r="E77" s="577"/>
      <c r="F77" s="577"/>
      <c r="G77" s="577"/>
      <c r="H77" s="1297"/>
      <c r="I77" s="1297"/>
      <c r="J77" s="1297"/>
      <c r="K77" s="1309"/>
      <c r="L77" s="1143"/>
      <c r="M77" s="1146"/>
      <c r="N77" s="1149"/>
      <c r="O77" s="1275"/>
      <c r="P77" s="1143"/>
      <c r="Q77" s="185"/>
      <c r="R77" s="1318"/>
      <c r="S77" s="56"/>
      <c r="T77" s="100"/>
      <c r="U77" s="56"/>
      <c r="V77" s="100"/>
      <c r="W77" s="1297"/>
      <c r="X77" s="1297"/>
      <c r="Y77" s="1300"/>
      <c r="Z77" s="1311"/>
      <c r="AA77" s="1312"/>
      <c r="AB77" s="1303"/>
    </row>
    <row r="78" spans="1:28" ht="15" hidden="1" thickBot="1" x14ac:dyDescent="0.35">
      <c r="A78" s="1305">
        <v>8</v>
      </c>
      <c r="B78" s="1157"/>
      <c r="C78" s="576"/>
      <c r="D78" s="576"/>
      <c r="E78" s="576"/>
      <c r="F78" s="93"/>
      <c r="G78" s="93"/>
      <c r="H78" s="1203"/>
      <c r="I78" s="1203"/>
      <c r="J78" s="1203"/>
      <c r="K78" s="1141"/>
      <c r="L78" s="1142"/>
      <c r="M78" s="1145"/>
      <c r="N78" s="1148"/>
      <c r="O78" s="1313"/>
      <c r="P78" s="1142"/>
      <c r="Q78" s="186"/>
      <c r="R78" s="1315"/>
      <c r="S78" s="94"/>
      <c r="T78" s="95"/>
      <c r="U78" s="94"/>
      <c r="V78" s="95"/>
      <c r="W78" s="1203"/>
      <c r="X78" s="1203"/>
      <c r="Y78" s="1299"/>
      <c r="Z78" s="1163"/>
      <c r="AA78" s="1164"/>
      <c r="AB78" s="1302"/>
    </row>
    <row r="79" spans="1:28" ht="15" hidden="1" thickBot="1" x14ac:dyDescent="0.35">
      <c r="A79" s="1306"/>
      <c r="B79" s="1158"/>
      <c r="C79" s="47"/>
      <c r="D79" s="47"/>
      <c r="E79" s="47"/>
      <c r="F79" s="50"/>
      <c r="G79" s="47"/>
      <c r="H79" s="1297"/>
      <c r="I79" s="1297"/>
      <c r="J79" s="1297"/>
      <c r="K79" s="1309"/>
      <c r="L79" s="1143"/>
      <c r="M79" s="1146"/>
      <c r="N79" s="1149"/>
      <c r="O79" s="1274"/>
      <c r="P79" s="1143"/>
      <c r="Q79" s="184"/>
      <c r="R79" s="1316"/>
      <c r="S79" s="15"/>
      <c r="T79" s="48"/>
      <c r="U79" s="15"/>
      <c r="V79" s="48"/>
      <c r="W79" s="1297"/>
      <c r="X79" s="1297"/>
      <c r="Y79" s="1300"/>
      <c r="Z79" s="1165"/>
      <c r="AA79" s="1166"/>
      <c r="AB79" s="1303"/>
    </row>
    <row r="80" spans="1:28" ht="15" hidden="1" thickBot="1" x14ac:dyDescent="0.35">
      <c r="A80" s="1306"/>
      <c r="B80" s="1158"/>
      <c r="C80" s="47"/>
      <c r="D80" s="47"/>
      <c r="E80" s="47"/>
      <c r="F80" s="50"/>
      <c r="G80" s="47"/>
      <c r="H80" s="1297"/>
      <c r="I80" s="1297"/>
      <c r="J80" s="1297"/>
      <c r="K80" s="1309"/>
      <c r="L80" s="1143"/>
      <c r="M80" s="1146"/>
      <c r="N80" s="1149"/>
      <c r="O80" s="1274"/>
      <c r="P80" s="1143"/>
      <c r="Q80" s="184"/>
      <c r="R80" s="1316"/>
      <c r="S80" s="15"/>
      <c r="T80" s="48"/>
      <c r="U80" s="15"/>
      <c r="V80" s="48"/>
      <c r="W80" s="1297"/>
      <c r="X80" s="1297"/>
      <c r="Y80" s="1300"/>
      <c r="Z80" s="1165"/>
      <c r="AA80" s="1166"/>
      <c r="AB80" s="1303"/>
    </row>
    <row r="81" spans="1:28" ht="15" hidden="1" thickBot="1" x14ac:dyDescent="0.35">
      <c r="A81" s="1306"/>
      <c r="B81" s="1158"/>
      <c r="C81" s="47"/>
      <c r="D81" s="47"/>
      <c r="E81" s="47"/>
      <c r="F81" s="50"/>
      <c r="G81" s="47"/>
      <c r="H81" s="1297"/>
      <c r="I81" s="1297"/>
      <c r="J81" s="1297"/>
      <c r="K81" s="1309"/>
      <c r="L81" s="1143"/>
      <c r="M81" s="1146"/>
      <c r="N81" s="1149"/>
      <c r="O81" s="1274"/>
      <c r="P81" s="1143"/>
      <c r="Q81" s="184"/>
      <c r="R81" s="1316"/>
      <c r="S81" s="15"/>
      <c r="T81" s="48"/>
      <c r="U81" s="15"/>
      <c r="V81" s="48"/>
      <c r="W81" s="1297"/>
      <c r="X81" s="1297"/>
      <c r="Y81" s="1300"/>
      <c r="Z81" s="1165"/>
      <c r="AA81" s="1166"/>
      <c r="AB81" s="1303"/>
    </row>
    <row r="82" spans="1:28" ht="15" hidden="1" thickBot="1" x14ac:dyDescent="0.35">
      <c r="A82" s="1306"/>
      <c r="B82" s="1158"/>
      <c r="C82" s="47"/>
      <c r="D82" s="47"/>
      <c r="E82" s="47"/>
      <c r="F82" s="50"/>
      <c r="G82" s="47"/>
      <c r="H82" s="1297"/>
      <c r="I82" s="1297"/>
      <c r="J82" s="1297"/>
      <c r="K82" s="1309"/>
      <c r="L82" s="1143"/>
      <c r="M82" s="1146"/>
      <c r="N82" s="1149"/>
      <c r="O82" s="1274"/>
      <c r="P82" s="1143"/>
      <c r="Q82" s="184"/>
      <c r="R82" s="1316"/>
      <c r="S82" s="15"/>
      <c r="T82" s="48"/>
      <c r="U82" s="15"/>
      <c r="V82" s="48"/>
      <c r="W82" s="1297"/>
      <c r="X82" s="1297"/>
      <c r="Y82" s="1300"/>
      <c r="Z82" s="1165"/>
      <c r="AA82" s="1166"/>
      <c r="AB82" s="1303"/>
    </row>
    <row r="83" spans="1:28" ht="15" hidden="1" thickBot="1" x14ac:dyDescent="0.35">
      <c r="A83" s="1306"/>
      <c r="B83" s="1158"/>
      <c r="C83" s="47"/>
      <c r="D83" s="47"/>
      <c r="E83" s="47"/>
      <c r="F83" s="50"/>
      <c r="G83" s="47"/>
      <c r="H83" s="1297"/>
      <c r="I83" s="1297"/>
      <c r="J83" s="1297"/>
      <c r="K83" s="1309"/>
      <c r="L83" s="1143"/>
      <c r="M83" s="1146"/>
      <c r="N83" s="1149"/>
      <c r="O83" s="1274"/>
      <c r="P83" s="1143"/>
      <c r="Q83" s="184"/>
      <c r="R83" s="1316"/>
      <c r="S83" s="15"/>
      <c r="T83" s="48"/>
      <c r="U83" s="15"/>
      <c r="V83" s="48"/>
      <c r="W83" s="1297"/>
      <c r="X83" s="1297"/>
      <c r="Y83" s="1300"/>
      <c r="Z83" s="1165"/>
      <c r="AA83" s="1166"/>
      <c r="AB83" s="1303"/>
    </row>
    <row r="84" spans="1:28" ht="15" hidden="1" thickBot="1" x14ac:dyDescent="0.35">
      <c r="A84" s="1307"/>
      <c r="B84" s="1158"/>
      <c r="C84" s="47"/>
      <c r="D84" s="47"/>
      <c r="E84" s="49"/>
      <c r="F84" s="47"/>
      <c r="G84" s="47"/>
      <c r="H84" s="1297"/>
      <c r="I84" s="1297"/>
      <c r="J84" s="1297"/>
      <c r="K84" s="1309"/>
      <c r="L84" s="1143"/>
      <c r="M84" s="1146"/>
      <c r="N84" s="1149"/>
      <c r="O84" s="1274"/>
      <c r="P84" s="1143"/>
      <c r="Q84" s="184"/>
      <c r="R84" s="1317"/>
      <c r="S84" s="14"/>
      <c r="T84" s="48"/>
      <c r="U84" s="15"/>
      <c r="V84" s="48"/>
      <c r="W84" s="1297"/>
      <c r="X84" s="1297"/>
      <c r="Y84" s="1300"/>
      <c r="Z84" s="1165"/>
      <c r="AA84" s="1166"/>
      <c r="AB84" s="1303"/>
    </row>
    <row r="85" spans="1:28" ht="15" hidden="1" thickBot="1" x14ac:dyDescent="0.35">
      <c r="A85" s="1307"/>
      <c r="B85" s="1158"/>
      <c r="C85" s="47"/>
      <c r="D85" s="47"/>
      <c r="E85" s="49"/>
      <c r="F85" s="47"/>
      <c r="G85" s="47"/>
      <c r="H85" s="1297"/>
      <c r="I85" s="1297"/>
      <c r="J85" s="1297"/>
      <c r="K85" s="1309"/>
      <c r="L85" s="1143"/>
      <c r="M85" s="1146"/>
      <c r="N85" s="1149"/>
      <c r="O85" s="1274"/>
      <c r="P85" s="1143"/>
      <c r="Q85" s="184"/>
      <c r="R85" s="1318"/>
      <c r="S85" s="56"/>
      <c r="T85" s="57"/>
      <c r="U85" s="58"/>
      <c r="V85" s="57"/>
      <c r="W85" s="1297"/>
      <c r="X85" s="1297"/>
      <c r="Y85" s="1300"/>
      <c r="Z85" s="1165"/>
      <c r="AA85" s="1166"/>
      <c r="AB85" s="1303"/>
    </row>
    <row r="86" spans="1:28" ht="15" hidden="1" thickBot="1" x14ac:dyDescent="0.35">
      <c r="A86" s="1320"/>
      <c r="B86" s="1158"/>
      <c r="C86" s="577"/>
      <c r="D86" s="577"/>
      <c r="E86" s="577"/>
      <c r="F86" s="577"/>
      <c r="G86" s="577"/>
      <c r="H86" s="1297"/>
      <c r="I86" s="1297"/>
      <c r="J86" s="1297"/>
      <c r="K86" s="1309"/>
      <c r="L86" s="1143"/>
      <c r="M86" s="1146"/>
      <c r="N86" s="1149"/>
      <c r="O86" s="1275"/>
      <c r="P86" s="1143"/>
      <c r="Q86" s="185"/>
      <c r="R86" s="1318"/>
      <c r="S86" s="56"/>
      <c r="T86" s="100"/>
      <c r="U86" s="56"/>
      <c r="V86" s="100"/>
      <c r="W86" s="1297"/>
      <c r="X86" s="1297"/>
      <c r="Y86" s="1300"/>
      <c r="Z86" s="1311"/>
      <c r="AA86" s="1312"/>
      <c r="AB86" s="1303"/>
    </row>
    <row r="87" spans="1:28" ht="15" hidden="1" thickBot="1" x14ac:dyDescent="0.35">
      <c r="A87" s="1305">
        <v>9</v>
      </c>
      <c r="B87" s="1157"/>
      <c r="C87" s="576"/>
      <c r="D87" s="576"/>
      <c r="E87" s="576"/>
      <c r="F87" s="93"/>
      <c r="G87" s="93"/>
      <c r="H87" s="1203"/>
      <c r="I87" s="1203"/>
      <c r="J87" s="1203"/>
      <c r="K87" s="1141"/>
      <c r="L87" s="1142"/>
      <c r="M87" s="1145"/>
      <c r="N87" s="1148"/>
      <c r="O87" s="1313"/>
      <c r="P87" s="1142"/>
      <c r="Q87" s="186"/>
      <c r="R87" s="1315"/>
      <c r="S87" s="94"/>
      <c r="T87" s="95"/>
      <c r="U87" s="94"/>
      <c r="V87" s="95"/>
      <c r="W87" s="1203"/>
      <c r="X87" s="1203"/>
      <c r="Y87" s="1299"/>
      <c r="Z87" s="1163"/>
      <c r="AA87" s="1164"/>
      <c r="AB87" s="1302"/>
    </row>
    <row r="88" spans="1:28" ht="15" hidden="1" thickBot="1" x14ac:dyDescent="0.35">
      <c r="A88" s="1306"/>
      <c r="B88" s="1158"/>
      <c r="C88" s="47"/>
      <c r="D88" s="47"/>
      <c r="E88" s="47"/>
      <c r="F88" s="50"/>
      <c r="G88" s="47"/>
      <c r="H88" s="1297"/>
      <c r="I88" s="1297"/>
      <c r="J88" s="1297"/>
      <c r="K88" s="1309"/>
      <c r="L88" s="1143"/>
      <c r="M88" s="1146"/>
      <c r="N88" s="1149"/>
      <c r="O88" s="1274"/>
      <c r="P88" s="1143"/>
      <c r="Q88" s="184"/>
      <c r="R88" s="1316"/>
      <c r="S88" s="15"/>
      <c r="T88" s="48"/>
      <c r="U88" s="15"/>
      <c r="V88" s="48"/>
      <c r="W88" s="1297"/>
      <c r="X88" s="1297"/>
      <c r="Y88" s="1300"/>
      <c r="Z88" s="1165"/>
      <c r="AA88" s="1166"/>
      <c r="AB88" s="1303"/>
    </row>
    <row r="89" spans="1:28" ht="15" hidden="1" thickBot="1" x14ac:dyDescent="0.35">
      <c r="A89" s="1306"/>
      <c r="B89" s="1158"/>
      <c r="C89" s="47"/>
      <c r="D89" s="47"/>
      <c r="E89" s="47"/>
      <c r="F89" s="50"/>
      <c r="G89" s="47"/>
      <c r="H89" s="1297"/>
      <c r="I89" s="1297"/>
      <c r="J89" s="1297"/>
      <c r="K89" s="1309"/>
      <c r="L89" s="1143"/>
      <c r="M89" s="1146"/>
      <c r="N89" s="1149"/>
      <c r="O89" s="1274"/>
      <c r="P89" s="1143"/>
      <c r="Q89" s="184"/>
      <c r="R89" s="1316"/>
      <c r="S89" s="15"/>
      <c r="T89" s="48"/>
      <c r="U89" s="15"/>
      <c r="V89" s="48"/>
      <c r="W89" s="1297"/>
      <c r="X89" s="1297"/>
      <c r="Y89" s="1300"/>
      <c r="Z89" s="1165"/>
      <c r="AA89" s="1166"/>
      <c r="AB89" s="1303"/>
    </row>
    <row r="90" spans="1:28" ht="15" hidden="1" thickBot="1" x14ac:dyDescent="0.35">
      <c r="A90" s="1306"/>
      <c r="B90" s="1158"/>
      <c r="C90" s="47"/>
      <c r="D90" s="47"/>
      <c r="E90" s="47"/>
      <c r="F90" s="50"/>
      <c r="G90" s="47"/>
      <c r="H90" s="1297"/>
      <c r="I90" s="1297"/>
      <c r="J90" s="1297"/>
      <c r="K90" s="1309"/>
      <c r="L90" s="1143"/>
      <c r="M90" s="1146"/>
      <c r="N90" s="1149"/>
      <c r="O90" s="1274"/>
      <c r="P90" s="1143"/>
      <c r="Q90" s="184"/>
      <c r="R90" s="1316"/>
      <c r="S90" s="15"/>
      <c r="T90" s="48"/>
      <c r="U90" s="15"/>
      <c r="V90" s="48"/>
      <c r="W90" s="1297"/>
      <c r="X90" s="1297"/>
      <c r="Y90" s="1300"/>
      <c r="Z90" s="1165"/>
      <c r="AA90" s="1166"/>
      <c r="AB90" s="1303"/>
    </row>
    <row r="91" spans="1:28" ht="15" hidden="1" thickBot="1" x14ac:dyDescent="0.35">
      <c r="A91" s="1306"/>
      <c r="B91" s="1158"/>
      <c r="C91" s="47"/>
      <c r="D91" s="47"/>
      <c r="E91" s="47"/>
      <c r="F91" s="50"/>
      <c r="G91" s="47"/>
      <c r="H91" s="1297"/>
      <c r="I91" s="1297"/>
      <c r="J91" s="1297"/>
      <c r="K91" s="1309"/>
      <c r="L91" s="1143"/>
      <c r="M91" s="1146"/>
      <c r="N91" s="1149"/>
      <c r="O91" s="1274"/>
      <c r="P91" s="1143"/>
      <c r="Q91" s="184"/>
      <c r="R91" s="1316"/>
      <c r="S91" s="15"/>
      <c r="T91" s="48"/>
      <c r="U91" s="15"/>
      <c r="V91" s="48"/>
      <c r="W91" s="1297"/>
      <c r="X91" s="1297"/>
      <c r="Y91" s="1300"/>
      <c r="Z91" s="1165"/>
      <c r="AA91" s="1166"/>
      <c r="AB91" s="1303"/>
    </row>
    <row r="92" spans="1:28" ht="15" hidden="1" thickBot="1" x14ac:dyDescent="0.35">
      <c r="A92" s="1306"/>
      <c r="B92" s="1158"/>
      <c r="C92" s="47"/>
      <c r="D92" s="47"/>
      <c r="E92" s="47"/>
      <c r="F92" s="50"/>
      <c r="G92" s="47"/>
      <c r="H92" s="1297"/>
      <c r="I92" s="1297"/>
      <c r="J92" s="1297"/>
      <c r="K92" s="1309"/>
      <c r="L92" s="1143"/>
      <c r="M92" s="1146"/>
      <c r="N92" s="1149"/>
      <c r="O92" s="1274"/>
      <c r="P92" s="1143"/>
      <c r="Q92" s="184"/>
      <c r="R92" s="1316"/>
      <c r="S92" s="15"/>
      <c r="T92" s="48"/>
      <c r="U92" s="15"/>
      <c r="V92" s="48"/>
      <c r="W92" s="1297"/>
      <c r="X92" s="1297"/>
      <c r="Y92" s="1300"/>
      <c r="Z92" s="1165"/>
      <c r="AA92" s="1166"/>
      <c r="AB92" s="1303"/>
    </row>
    <row r="93" spans="1:28" ht="15" hidden="1" thickBot="1" x14ac:dyDescent="0.35">
      <c r="A93" s="1307"/>
      <c r="B93" s="1158"/>
      <c r="C93" s="47"/>
      <c r="D93" s="47"/>
      <c r="E93" s="49"/>
      <c r="F93" s="47"/>
      <c r="G93" s="47"/>
      <c r="H93" s="1297"/>
      <c r="I93" s="1297"/>
      <c r="J93" s="1297"/>
      <c r="K93" s="1309"/>
      <c r="L93" s="1143"/>
      <c r="M93" s="1146"/>
      <c r="N93" s="1149"/>
      <c r="O93" s="1274"/>
      <c r="P93" s="1143"/>
      <c r="Q93" s="184"/>
      <c r="R93" s="1317"/>
      <c r="S93" s="14"/>
      <c r="T93" s="48"/>
      <c r="U93" s="15"/>
      <c r="V93" s="48"/>
      <c r="W93" s="1297"/>
      <c r="X93" s="1297"/>
      <c r="Y93" s="1300"/>
      <c r="Z93" s="1165"/>
      <c r="AA93" s="1166"/>
      <c r="AB93" s="1303"/>
    </row>
    <row r="94" spans="1:28" ht="15" hidden="1" thickBot="1" x14ac:dyDescent="0.35">
      <c r="A94" s="1307"/>
      <c r="B94" s="1158"/>
      <c r="C94" s="47"/>
      <c r="D94" s="47"/>
      <c r="E94" s="49"/>
      <c r="F94" s="47"/>
      <c r="G94" s="47"/>
      <c r="H94" s="1297"/>
      <c r="I94" s="1297"/>
      <c r="J94" s="1297"/>
      <c r="K94" s="1309"/>
      <c r="L94" s="1143"/>
      <c r="M94" s="1146"/>
      <c r="N94" s="1149"/>
      <c r="O94" s="1274"/>
      <c r="P94" s="1143"/>
      <c r="Q94" s="184"/>
      <c r="R94" s="1318"/>
      <c r="S94" s="56"/>
      <c r="T94" s="57"/>
      <c r="U94" s="58"/>
      <c r="V94" s="57"/>
      <c r="W94" s="1297"/>
      <c r="X94" s="1297"/>
      <c r="Y94" s="1300"/>
      <c r="Z94" s="1165"/>
      <c r="AA94" s="1166"/>
      <c r="AB94" s="1303"/>
    </row>
    <row r="95" spans="1:28" ht="15" hidden="1" thickBot="1" x14ac:dyDescent="0.35">
      <c r="A95" s="1320"/>
      <c r="B95" s="1158"/>
      <c r="C95" s="577"/>
      <c r="D95" s="577"/>
      <c r="E95" s="577"/>
      <c r="F95" s="577"/>
      <c r="G95" s="577"/>
      <c r="H95" s="1297"/>
      <c r="I95" s="1297"/>
      <c r="J95" s="1297"/>
      <c r="K95" s="1309"/>
      <c r="L95" s="1143"/>
      <c r="M95" s="1146"/>
      <c r="N95" s="1149"/>
      <c r="O95" s="1275"/>
      <c r="P95" s="1143"/>
      <c r="Q95" s="185"/>
      <c r="R95" s="1318"/>
      <c r="S95" s="56"/>
      <c r="T95" s="100"/>
      <c r="U95" s="56"/>
      <c r="V95" s="100"/>
      <c r="W95" s="1297"/>
      <c r="X95" s="1297"/>
      <c r="Y95" s="1300"/>
      <c r="Z95" s="1311"/>
      <c r="AA95" s="1312"/>
      <c r="AB95" s="1303"/>
    </row>
    <row r="96" spans="1:28" ht="15" hidden="1" thickBot="1" x14ac:dyDescent="0.35">
      <c r="A96" s="1305">
        <v>10</v>
      </c>
      <c r="B96" s="1157"/>
      <c r="C96" s="576"/>
      <c r="D96" s="576"/>
      <c r="E96" s="576"/>
      <c r="F96" s="93"/>
      <c r="G96" s="93"/>
      <c r="H96" s="1203"/>
      <c r="I96" s="1203"/>
      <c r="J96" s="1203"/>
      <c r="K96" s="1141"/>
      <c r="L96" s="1142"/>
      <c r="M96" s="1145"/>
      <c r="N96" s="1148"/>
      <c r="O96" s="1313"/>
      <c r="P96" s="1142"/>
      <c r="Q96" s="186"/>
      <c r="R96" s="1315"/>
      <c r="S96" s="94"/>
      <c r="T96" s="95"/>
      <c r="U96" s="94"/>
      <c r="V96" s="95"/>
      <c r="W96" s="1203"/>
      <c r="X96" s="1203"/>
      <c r="Y96" s="1299"/>
      <c r="Z96" s="1163"/>
      <c r="AA96" s="1164"/>
      <c r="AB96" s="1302"/>
    </row>
    <row r="97" spans="1:28" ht="15" hidden="1" thickBot="1" x14ac:dyDescent="0.35">
      <c r="A97" s="1306"/>
      <c r="B97" s="1158"/>
      <c r="C97" s="47"/>
      <c r="D97" s="47"/>
      <c r="E97" s="47"/>
      <c r="F97" s="50"/>
      <c r="G97" s="47"/>
      <c r="H97" s="1297"/>
      <c r="I97" s="1297"/>
      <c r="J97" s="1297"/>
      <c r="K97" s="1309"/>
      <c r="L97" s="1143"/>
      <c r="M97" s="1146"/>
      <c r="N97" s="1149"/>
      <c r="O97" s="1274"/>
      <c r="P97" s="1143"/>
      <c r="Q97" s="184"/>
      <c r="R97" s="1316"/>
      <c r="S97" s="15"/>
      <c r="T97" s="48"/>
      <c r="U97" s="15"/>
      <c r="V97" s="48"/>
      <c r="W97" s="1297"/>
      <c r="X97" s="1297"/>
      <c r="Y97" s="1300"/>
      <c r="Z97" s="1165"/>
      <c r="AA97" s="1166"/>
      <c r="AB97" s="1303"/>
    </row>
    <row r="98" spans="1:28" ht="15" hidden="1" thickBot="1" x14ac:dyDescent="0.35">
      <c r="A98" s="1306"/>
      <c r="B98" s="1158"/>
      <c r="C98" s="47"/>
      <c r="D98" s="47"/>
      <c r="E98" s="47"/>
      <c r="F98" s="50"/>
      <c r="G98" s="47"/>
      <c r="H98" s="1297"/>
      <c r="I98" s="1297"/>
      <c r="J98" s="1297"/>
      <c r="K98" s="1309"/>
      <c r="L98" s="1143"/>
      <c r="M98" s="1146"/>
      <c r="N98" s="1149"/>
      <c r="O98" s="1274"/>
      <c r="P98" s="1143"/>
      <c r="Q98" s="184"/>
      <c r="R98" s="1316"/>
      <c r="S98" s="15"/>
      <c r="T98" s="48"/>
      <c r="U98" s="15"/>
      <c r="V98" s="48"/>
      <c r="W98" s="1297"/>
      <c r="X98" s="1297"/>
      <c r="Y98" s="1300"/>
      <c r="Z98" s="1165"/>
      <c r="AA98" s="1166"/>
      <c r="AB98" s="1303"/>
    </row>
    <row r="99" spans="1:28" ht="15" hidden="1" thickBot="1" x14ac:dyDescent="0.35">
      <c r="A99" s="1306"/>
      <c r="B99" s="1158"/>
      <c r="C99" s="47"/>
      <c r="D99" s="47"/>
      <c r="E99" s="47"/>
      <c r="F99" s="50"/>
      <c r="G99" s="47"/>
      <c r="H99" s="1297"/>
      <c r="I99" s="1297"/>
      <c r="J99" s="1297"/>
      <c r="K99" s="1309"/>
      <c r="L99" s="1143"/>
      <c r="M99" s="1146"/>
      <c r="N99" s="1149"/>
      <c r="O99" s="1274"/>
      <c r="P99" s="1143"/>
      <c r="Q99" s="184"/>
      <c r="R99" s="1316"/>
      <c r="S99" s="15"/>
      <c r="T99" s="48"/>
      <c r="U99" s="15"/>
      <c r="V99" s="48"/>
      <c r="W99" s="1297"/>
      <c r="X99" s="1297"/>
      <c r="Y99" s="1300"/>
      <c r="Z99" s="1165"/>
      <c r="AA99" s="1166"/>
      <c r="AB99" s="1303"/>
    </row>
    <row r="100" spans="1:28" ht="15" hidden="1" thickBot="1" x14ac:dyDescent="0.35">
      <c r="A100" s="1306"/>
      <c r="B100" s="1158"/>
      <c r="C100" s="47"/>
      <c r="D100" s="47"/>
      <c r="E100" s="47"/>
      <c r="F100" s="50"/>
      <c r="G100" s="47"/>
      <c r="H100" s="1297"/>
      <c r="I100" s="1297"/>
      <c r="J100" s="1297"/>
      <c r="K100" s="1309"/>
      <c r="L100" s="1143"/>
      <c r="M100" s="1146"/>
      <c r="N100" s="1149"/>
      <c r="O100" s="1274"/>
      <c r="P100" s="1143"/>
      <c r="Q100" s="184"/>
      <c r="R100" s="1316"/>
      <c r="S100" s="15"/>
      <c r="T100" s="48"/>
      <c r="U100" s="15"/>
      <c r="V100" s="48"/>
      <c r="W100" s="1297"/>
      <c r="X100" s="1297"/>
      <c r="Y100" s="1300"/>
      <c r="Z100" s="1165"/>
      <c r="AA100" s="1166"/>
      <c r="AB100" s="1303"/>
    </row>
    <row r="101" spans="1:28" ht="15" hidden="1" thickBot="1" x14ac:dyDescent="0.35">
      <c r="A101" s="1306"/>
      <c r="B101" s="1158"/>
      <c r="C101" s="47"/>
      <c r="D101" s="47"/>
      <c r="E101" s="47"/>
      <c r="F101" s="50"/>
      <c r="G101" s="47"/>
      <c r="H101" s="1297"/>
      <c r="I101" s="1297"/>
      <c r="J101" s="1297"/>
      <c r="K101" s="1309"/>
      <c r="L101" s="1143"/>
      <c r="M101" s="1146"/>
      <c r="N101" s="1149"/>
      <c r="O101" s="1274"/>
      <c r="P101" s="1143"/>
      <c r="Q101" s="184"/>
      <c r="R101" s="1316"/>
      <c r="S101" s="15"/>
      <c r="T101" s="48"/>
      <c r="U101" s="15"/>
      <c r="V101" s="48"/>
      <c r="W101" s="1297"/>
      <c r="X101" s="1297"/>
      <c r="Y101" s="1300"/>
      <c r="Z101" s="1165"/>
      <c r="AA101" s="1166"/>
      <c r="AB101" s="1303"/>
    </row>
    <row r="102" spans="1:28" ht="15" hidden="1" thickBot="1" x14ac:dyDescent="0.35">
      <c r="A102" s="1307"/>
      <c r="B102" s="1158"/>
      <c r="C102" s="47"/>
      <c r="D102" s="47"/>
      <c r="E102" s="49"/>
      <c r="F102" s="47"/>
      <c r="G102" s="47"/>
      <c r="H102" s="1297"/>
      <c r="I102" s="1297"/>
      <c r="J102" s="1297"/>
      <c r="K102" s="1309"/>
      <c r="L102" s="1143"/>
      <c r="M102" s="1146"/>
      <c r="N102" s="1149"/>
      <c r="O102" s="1274"/>
      <c r="P102" s="1143"/>
      <c r="Q102" s="184"/>
      <c r="R102" s="1317"/>
      <c r="S102" s="14"/>
      <c r="T102" s="48"/>
      <c r="U102" s="15"/>
      <c r="V102" s="48"/>
      <c r="W102" s="1297"/>
      <c r="X102" s="1297"/>
      <c r="Y102" s="1300"/>
      <c r="Z102" s="1165"/>
      <c r="AA102" s="1166"/>
      <c r="AB102" s="1303"/>
    </row>
    <row r="103" spans="1:28" ht="15" hidden="1" thickBot="1" x14ac:dyDescent="0.35">
      <c r="A103" s="1307"/>
      <c r="B103" s="1158"/>
      <c r="C103" s="47"/>
      <c r="D103" s="47"/>
      <c r="E103" s="49"/>
      <c r="F103" s="47"/>
      <c r="G103" s="47"/>
      <c r="H103" s="1297"/>
      <c r="I103" s="1297"/>
      <c r="J103" s="1297"/>
      <c r="K103" s="1309"/>
      <c r="L103" s="1143"/>
      <c r="M103" s="1146"/>
      <c r="N103" s="1149"/>
      <c r="O103" s="1274"/>
      <c r="P103" s="1143"/>
      <c r="Q103" s="184"/>
      <c r="R103" s="1318"/>
      <c r="S103" s="56"/>
      <c r="T103" s="57"/>
      <c r="U103" s="58"/>
      <c r="V103" s="57"/>
      <c r="W103" s="1297"/>
      <c r="X103" s="1297"/>
      <c r="Y103" s="1300"/>
      <c r="Z103" s="1165"/>
      <c r="AA103" s="1166"/>
      <c r="AB103" s="1303"/>
    </row>
    <row r="104" spans="1:28" ht="15" hidden="1" thickBot="1" x14ac:dyDescent="0.35">
      <c r="A104" s="1308"/>
      <c r="B104" s="1201"/>
      <c r="C104" s="580"/>
      <c r="D104" s="580"/>
      <c r="E104" s="580"/>
      <c r="F104" s="580"/>
      <c r="G104" s="580"/>
      <c r="H104" s="1298"/>
      <c r="I104" s="1298"/>
      <c r="J104" s="1298"/>
      <c r="K104" s="1310"/>
      <c r="L104" s="1144"/>
      <c r="M104" s="1147"/>
      <c r="N104" s="1150"/>
      <c r="O104" s="1314"/>
      <c r="P104" s="1144"/>
      <c r="Q104" s="189"/>
      <c r="R104" s="1319"/>
      <c r="S104" s="86"/>
      <c r="T104" s="98"/>
      <c r="U104" s="86"/>
      <c r="V104" s="98"/>
      <c r="W104" s="1298"/>
      <c r="X104" s="1298"/>
      <c r="Y104" s="1301"/>
      <c r="Z104" s="1311"/>
      <c r="AA104" s="1312"/>
      <c r="AB104" s="1304"/>
    </row>
    <row r="105" spans="1:28" ht="5.0999999999999996" customHeight="1" thickBot="1" x14ac:dyDescent="0.35">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row>
    <row r="106" spans="1:28" ht="14.1" customHeight="1" thickTop="1" x14ac:dyDescent="0.3">
      <c r="A106" s="1196" t="s">
        <v>41</v>
      </c>
      <c r="B106" s="1196"/>
      <c r="C106" s="1196"/>
      <c r="D106" s="1196"/>
      <c r="E106" s="1196"/>
      <c r="F106" s="1196"/>
      <c r="G106" s="1196"/>
      <c r="H106" s="1196"/>
      <c r="I106" s="1196"/>
      <c r="J106" s="1196"/>
      <c r="K106" s="1196"/>
      <c r="L106" s="1196"/>
      <c r="M106" s="1196"/>
      <c r="N106" s="1196"/>
      <c r="O106" s="1196"/>
      <c r="P106" s="1196"/>
      <c r="Q106" s="191">
        <f>SUBTOTAL(109,Q15:Q104)</f>
        <v>0</v>
      </c>
      <c r="R106" s="99">
        <f>SUBTOTAL(109,R15:R104)</f>
        <v>0</v>
      </c>
      <c r="S106" s="1194" t="s">
        <v>45</v>
      </c>
      <c r="T106" s="1195"/>
      <c r="U106" s="1195"/>
      <c r="V106" s="1195"/>
      <c r="W106" s="1195"/>
      <c r="X106" s="1195"/>
      <c r="Y106" s="1195"/>
      <c r="Z106" s="464"/>
      <c r="AA106" s="1190">
        <f>SUBTOTAL(109,Q15:Q23)*AB15+SUBTOTAL(109,Q24:Q32)*AB24+SUBTOTAL(109,Q33:Q41)*AB33+SUBTOTAL(109,Q42:Q50)*AB42+SUBTOTAL(109,Q51:Q59)*AB51+SUBTOTAL(109,Q60:Q68)*AB60+SUBTOTAL(109,Q69:Q77)*AB69+SUBTOTAL(109,Q78:Q86)*AB78+SUBTOTAL(109,Q87:Q95)*AB87+SUBTOTAL(109,Q96:Q104)*AB96</f>
        <v>0</v>
      </c>
      <c r="AB106" s="1190"/>
    </row>
    <row r="107" spans="1:28" ht="14.1" customHeight="1" x14ac:dyDescent="0.3">
      <c r="A107" s="1197"/>
      <c r="B107" s="1197"/>
      <c r="C107" s="1197"/>
      <c r="D107" s="1197"/>
      <c r="E107" s="1197"/>
      <c r="F107" s="1197"/>
      <c r="G107" s="1197"/>
      <c r="H107" s="1197"/>
      <c r="I107" s="1197"/>
      <c r="J107" s="1197"/>
      <c r="K107" s="1197"/>
      <c r="L107" s="1197"/>
      <c r="M107" s="1197"/>
      <c r="N107" s="1197"/>
      <c r="O107" s="1197"/>
      <c r="P107" s="1197"/>
      <c r="Q107" s="33" t="s">
        <v>74</v>
      </c>
      <c r="R107" s="33" t="s">
        <v>70</v>
      </c>
      <c r="S107" s="1338" t="s">
        <v>574</v>
      </c>
      <c r="T107" s="1339"/>
      <c r="U107" s="1339"/>
      <c r="V107" s="1339"/>
      <c r="W107" s="1339"/>
      <c r="X107" s="1339"/>
      <c r="Y107" s="1339"/>
      <c r="Z107" s="466"/>
      <c r="AA107" s="1191" t="str">
        <f>IFERROR((SUBTOTAL(109,Q15:Q23)*AB15+SUBTOTAL(109,Q24:Q32)*AB24+SUBTOTAL(109,Q33:Q41)*AB33+SUBTOTAL(109,Q42:Q50)*AB42+SUBTOTAL(109,Q51:Q59)*AB51+SUBTOTAL(109,Q60:Q68)*AB60+SUBTOTAL(109,Q69:Q77)*AB69+SUBTOTAL(109,Q78:Q86)*AB78+SUBTOTAL(109,Q87:Q95)*AB87+SUBTOTAL(109,Q96:Q104)*AB96)/Q106," ")</f>
        <v xml:space="preserve"> </v>
      </c>
      <c r="AB107" s="1191"/>
    </row>
    <row r="108" spans="1:28" ht="5.0999999999999996" customHeight="1" x14ac:dyDescent="0.3">
      <c r="Q108" s="4"/>
      <c r="R108" s="4"/>
      <c r="S108" s="4"/>
      <c r="T108" s="4"/>
      <c r="U108" s="4"/>
      <c r="V108" s="4"/>
      <c r="W108" s="4"/>
      <c r="X108" s="4"/>
      <c r="Y108" s="4"/>
      <c r="Z108" s="4"/>
      <c r="AA108" s="4"/>
      <c r="AB108" s="4"/>
    </row>
    <row r="109" spans="1:28" ht="14.4" customHeight="1" x14ac:dyDescent="0.3">
      <c r="A109" s="1340" t="s">
        <v>915</v>
      </c>
      <c r="B109" s="1341"/>
      <c r="C109" s="1341"/>
      <c r="D109" s="1341"/>
      <c r="E109" s="1341"/>
      <c r="F109" s="1341"/>
      <c r="G109" s="1341"/>
      <c r="H109" s="1341"/>
      <c r="I109" s="1341"/>
      <c r="J109" s="1341"/>
      <c r="K109" s="1341"/>
      <c r="L109" s="1341"/>
      <c r="M109" s="1341"/>
      <c r="N109" s="1288" t="s">
        <v>912</v>
      </c>
      <c r="O109" s="1288"/>
      <c r="P109" s="1288"/>
      <c r="Q109" s="764">
        <v>0.75</v>
      </c>
      <c r="R109" s="4"/>
      <c r="S109" s="4"/>
      <c r="T109" s="4"/>
      <c r="U109" s="4"/>
      <c r="V109" s="4"/>
      <c r="W109" s="4"/>
      <c r="X109" s="4"/>
      <c r="Y109" s="4"/>
      <c r="Z109" s="4"/>
      <c r="AA109" s="4"/>
      <c r="AB109" s="4"/>
    </row>
    <row r="110" spans="1:28" ht="14.4" customHeight="1" x14ac:dyDescent="0.3">
      <c r="A110" s="1341"/>
      <c r="B110" s="1341"/>
      <c r="C110" s="1341"/>
      <c r="D110" s="1341"/>
      <c r="E110" s="1341"/>
      <c r="F110" s="1341"/>
      <c r="G110" s="1341"/>
      <c r="H110" s="1341"/>
      <c r="I110" s="1341"/>
      <c r="J110" s="1341"/>
      <c r="K110" s="1341"/>
      <c r="L110" s="1341"/>
      <c r="M110" s="1341"/>
      <c r="N110" s="1288" t="s">
        <v>913</v>
      </c>
      <c r="O110" s="1288"/>
      <c r="P110" s="1288"/>
      <c r="Q110" s="764">
        <v>0.45</v>
      </c>
      <c r="R110" s="4"/>
      <c r="S110" s="4"/>
    </row>
    <row r="111" spans="1:28" s="175" customFormat="1" ht="14.4" customHeight="1" x14ac:dyDescent="0.3">
      <c r="A111" s="1341"/>
      <c r="B111" s="1341"/>
      <c r="C111" s="1341"/>
      <c r="D111" s="1341"/>
      <c r="E111" s="1341"/>
      <c r="F111" s="1341"/>
      <c r="G111" s="1341"/>
      <c r="H111" s="1341"/>
      <c r="I111" s="1341"/>
      <c r="J111" s="1341"/>
      <c r="K111" s="1341"/>
      <c r="L111" s="1341"/>
      <c r="M111" s="1341"/>
      <c r="N111" s="1214" t="s">
        <v>809</v>
      </c>
      <c r="O111" s="1214"/>
      <c r="P111" s="1214"/>
      <c r="Q111" s="765">
        <v>85</v>
      </c>
      <c r="R111" s="7"/>
      <c r="T111"/>
      <c r="U111"/>
      <c r="V111"/>
      <c r="W111"/>
      <c r="X111"/>
      <c r="Y111"/>
      <c r="Z111"/>
      <c r="AA111"/>
      <c r="AB111"/>
    </row>
    <row r="112" spans="1:28" ht="5.0999999999999996" customHeight="1" x14ac:dyDescent="0.3"/>
    <row r="113" spans="1:28" ht="14.4" customHeight="1" x14ac:dyDescent="0.3">
      <c r="A113" s="1204" t="s">
        <v>916</v>
      </c>
      <c r="B113" s="1204"/>
      <c r="C113" s="1204"/>
      <c r="D113" s="1204"/>
      <c r="E113" s="1204"/>
      <c r="F113" s="1204"/>
      <c r="G113" s="1204"/>
      <c r="H113" s="1204"/>
      <c r="I113" s="1204"/>
      <c r="J113" s="1204"/>
      <c r="K113" s="1204"/>
      <c r="L113" s="1204"/>
      <c r="M113" s="1204"/>
      <c r="N113" s="1214" t="s">
        <v>72</v>
      </c>
      <c r="O113" s="1214"/>
      <c r="P113" s="1214"/>
      <c r="Q113" s="1214"/>
      <c r="R113" s="1343"/>
      <c r="S113" s="1343"/>
    </row>
    <row r="114" spans="1:28" ht="14.4" customHeight="1" x14ac:dyDescent="0.3">
      <c r="A114" s="1204"/>
      <c r="B114" s="1204"/>
      <c r="C114" s="1204"/>
      <c r="D114" s="1204"/>
      <c r="E114" s="1204"/>
      <c r="F114" s="1204"/>
      <c r="G114" s="1204"/>
      <c r="H114" s="1204"/>
      <c r="I114" s="1204"/>
      <c r="J114" s="1204"/>
      <c r="K114" s="1204"/>
      <c r="L114" s="1204"/>
      <c r="M114" s="1204"/>
      <c r="N114" s="1214" t="s">
        <v>73</v>
      </c>
      <c r="O114" s="1214"/>
      <c r="P114" s="1214"/>
      <c r="Q114" s="1214"/>
      <c r="R114" s="1343"/>
      <c r="S114" s="1343"/>
    </row>
    <row r="115" spans="1:28" ht="14.4" customHeight="1" x14ac:dyDescent="0.3">
      <c r="A115" s="1204"/>
      <c r="B115" s="1204"/>
      <c r="C115" s="1204"/>
      <c r="D115" s="1204"/>
      <c r="E115" s="1204"/>
      <c r="F115" s="1204"/>
      <c r="G115" s="1204"/>
      <c r="H115" s="1204"/>
      <c r="I115" s="1204"/>
      <c r="J115" s="1204"/>
      <c r="K115" s="1204"/>
      <c r="L115" s="1204"/>
      <c r="M115" s="1204"/>
      <c r="N115" s="1214" t="s">
        <v>914</v>
      </c>
      <c r="O115" s="1214"/>
      <c r="P115" s="1342"/>
      <c r="Q115" s="1342"/>
      <c r="R115" s="1343"/>
      <c r="S115" s="1343"/>
    </row>
    <row r="116" spans="1:28" ht="14.4" customHeight="1" x14ac:dyDescent="0.3"/>
    <row r="117" spans="1:28" ht="15" customHeight="1" x14ac:dyDescent="0.3">
      <c r="A117" s="1198"/>
      <c r="B117" s="1198"/>
      <c r="C117" s="1198"/>
      <c r="D117" s="1198"/>
      <c r="E117" s="176"/>
      <c r="F117" s="1198"/>
      <c r="G117" s="1198"/>
      <c r="H117" s="1198"/>
      <c r="I117" s="1198"/>
      <c r="J117" s="1198"/>
      <c r="K117" s="1198"/>
    </row>
    <row r="118" spans="1:28" ht="14.4" customHeight="1" x14ac:dyDescent="0.3">
      <c r="A118" s="1199" t="s">
        <v>22</v>
      </c>
      <c r="B118" s="1199"/>
      <c r="C118" s="1199"/>
      <c r="D118" s="1199"/>
      <c r="E118" s="174"/>
      <c r="F118" s="1344" t="s">
        <v>23</v>
      </c>
      <c r="G118" s="1344"/>
      <c r="H118" s="1344"/>
      <c r="I118" s="1344"/>
      <c r="J118" s="1344"/>
      <c r="K118" s="1344"/>
      <c r="M118" s="1186" t="s">
        <v>82</v>
      </c>
      <c r="N118" s="1186"/>
      <c r="O118" s="1186"/>
      <c r="P118" s="1337"/>
      <c r="Q118" s="1187" t="s">
        <v>83</v>
      </c>
      <c r="R118" s="1188"/>
      <c r="S118" s="1188"/>
      <c r="T118" s="1188"/>
      <c r="U118" s="1189"/>
      <c r="V118" s="7"/>
      <c r="W118" s="1246" t="s">
        <v>47</v>
      </c>
      <c r="X118" s="1247"/>
      <c r="Y118" s="1247"/>
      <c r="Z118" s="1247"/>
      <c r="AA118" s="1248"/>
    </row>
    <row r="119" spans="1:28" ht="8.1" customHeight="1" x14ac:dyDescent="0.3">
      <c r="A119" s="1245" t="str">
        <f>'LB Holzbringung'!L17</f>
        <v>Version 16.03.2023</v>
      </c>
      <c r="B119" s="1245"/>
      <c r="C119" s="1245"/>
      <c r="D119" s="1245"/>
      <c r="E119" s="1245"/>
      <c r="F119" s="1245"/>
      <c r="G119" s="1245"/>
      <c r="H119" s="1245"/>
      <c r="I119" s="1245"/>
      <c r="J119" s="1245"/>
      <c r="K119" s="1245"/>
      <c r="L119" s="1245"/>
      <c r="M119" s="1245"/>
      <c r="N119" s="1245"/>
      <c r="O119" s="1245"/>
      <c r="P119" s="1245"/>
      <c r="Q119" s="1245"/>
      <c r="R119" s="1245"/>
      <c r="S119" s="1245"/>
      <c r="T119" s="1245"/>
      <c r="U119" s="1245"/>
      <c r="V119" s="1245"/>
      <c r="W119" s="1245"/>
      <c r="X119" s="1245"/>
      <c r="Y119" s="1245"/>
      <c r="Z119" s="1245"/>
      <c r="AA119" s="1245"/>
      <c r="AB119" s="1245"/>
    </row>
    <row r="126" spans="1:28" x14ac:dyDescent="0.3">
      <c r="AB126" s="42"/>
    </row>
    <row r="127" spans="1:28" x14ac:dyDescent="0.3">
      <c r="AB127" s="43"/>
    </row>
    <row r="128" spans="1:28" x14ac:dyDescent="0.3">
      <c r="AB128" s="43"/>
    </row>
  </sheetData>
  <sheetProtection password="CC59" sheet="1" objects="1" scenarios="1" selectLockedCells="1"/>
  <dataConsolidate/>
  <mergeCells count="242">
    <mergeCell ref="O60:O68"/>
    <mergeCell ref="O78:O86"/>
    <mergeCell ref="R78:R86"/>
    <mergeCell ref="AB60:AB68"/>
    <mergeCell ref="P69:P77"/>
    <mergeCell ref="R69:R77"/>
    <mergeCell ref="W69:W77"/>
    <mergeCell ref="X69:X77"/>
    <mergeCell ref="Y69:Y77"/>
    <mergeCell ref="AB69:AB77"/>
    <mergeCell ref="P60:P68"/>
    <mergeCell ref="P78:P86"/>
    <mergeCell ref="AB78:AB86"/>
    <mergeCell ref="O6:Q6"/>
    <mergeCell ref="R6:X6"/>
    <mergeCell ref="A117:D117"/>
    <mergeCell ref="A118:D118"/>
    <mergeCell ref="F117:K117"/>
    <mergeCell ref="F118:K118"/>
    <mergeCell ref="W118:AA118"/>
    <mergeCell ref="E5:F6"/>
    <mergeCell ref="Y15:Y23"/>
    <mergeCell ref="U13:V13"/>
    <mergeCell ref="S12:V12"/>
    <mergeCell ref="P15:P23"/>
    <mergeCell ref="R15:R23"/>
    <mergeCell ref="W15:W23"/>
    <mergeCell ref="X15:X23"/>
    <mergeCell ref="P33:P41"/>
    <mergeCell ref="R33:R41"/>
    <mergeCell ref="W33:W41"/>
    <mergeCell ref="X33:X41"/>
    <mergeCell ref="Y33:Y41"/>
    <mergeCell ref="B15:B23"/>
    <mergeCell ref="C11:K11"/>
    <mergeCell ref="N15:N23"/>
    <mergeCell ref="L15:L23"/>
    <mergeCell ref="A119:AB119"/>
    <mergeCell ref="A106:P107"/>
    <mergeCell ref="AA107:AB107"/>
    <mergeCell ref="AA106:AB106"/>
    <mergeCell ref="M118:P118"/>
    <mergeCell ref="Q118:U118"/>
    <mergeCell ref="S106:Y106"/>
    <mergeCell ref="S107:Y107"/>
    <mergeCell ref="A109:M111"/>
    <mergeCell ref="N109:P109"/>
    <mergeCell ref="N110:P110"/>
    <mergeCell ref="N111:P111"/>
    <mergeCell ref="A113:M115"/>
    <mergeCell ref="N113:Q113"/>
    <mergeCell ref="N114:Q114"/>
    <mergeCell ref="N115:O115"/>
    <mergeCell ref="P115:Q115"/>
    <mergeCell ref="R113:S113"/>
    <mergeCell ref="R114:S114"/>
    <mergeCell ref="R115:S115"/>
    <mergeCell ref="AB12:AB14"/>
    <mergeCell ref="W12:Y13"/>
    <mergeCell ref="R12:R14"/>
    <mergeCell ref="R24:R32"/>
    <mergeCell ref="W24:W32"/>
    <mergeCell ref="X24:X32"/>
    <mergeCell ref="Y24:Y32"/>
    <mergeCell ref="AB24:AB32"/>
    <mergeCell ref="AB15:AB23"/>
    <mergeCell ref="Z12:AA14"/>
    <mergeCell ref="Z15:AA23"/>
    <mergeCell ref="Z24:AA32"/>
    <mergeCell ref="M15:M23"/>
    <mergeCell ref="P12:P14"/>
    <mergeCell ref="Q12:Q14"/>
    <mergeCell ref="A12:A14"/>
    <mergeCell ref="B12:B14"/>
    <mergeCell ref="C12:C14"/>
    <mergeCell ref="D12:D14"/>
    <mergeCell ref="E12:G12"/>
    <mergeCell ref="O12:O14"/>
    <mergeCell ref="O15:O23"/>
    <mergeCell ref="E13:E14"/>
    <mergeCell ref="F13:F14"/>
    <mergeCell ref="G13:G14"/>
    <mergeCell ref="H12:K12"/>
    <mergeCell ref="L12:L14"/>
    <mergeCell ref="M12:M14"/>
    <mergeCell ref="N12:N14"/>
    <mergeCell ref="H15:H23"/>
    <mergeCell ref="I15:I23"/>
    <mergeCell ref="A15:A23"/>
    <mergeCell ref="P11:AA11"/>
    <mergeCell ref="S13:T13"/>
    <mergeCell ref="J15:J23"/>
    <mergeCell ref="K15:K23"/>
    <mergeCell ref="L11:N11"/>
    <mergeCell ref="H13:H14"/>
    <mergeCell ref="I13:K13"/>
    <mergeCell ref="A1:P1"/>
    <mergeCell ref="Q1:AA1"/>
    <mergeCell ref="L2:M2"/>
    <mergeCell ref="N2:T2"/>
    <mergeCell ref="L3:M3"/>
    <mergeCell ref="N3:T3"/>
    <mergeCell ref="R9:V9"/>
    <mergeCell ref="W9:AB9"/>
    <mergeCell ref="A2:C2"/>
    <mergeCell ref="A3:C3"/>
    <mergeCell ref="D2:G2"/>
    <mergeCell ref="D3:G3"/>
    <mergeCell ref="L5:W5"/>
    <mergeCell ref="L6:N6"/>
    <mergeCell ref="A9:I9"/>
    <mergeCell ref="J9:Q9"/>
    <mergeCell ref="A5:D6"/>
    <mergeCell ref="M24:M32"/>
    <mergeCell ref="N24:N32"/>
    <mergeCell ref="N33:N41"/>
    <mergeCell ref="Z33:AA41"/>
    <mergeCell ref="Z42:AA50"/>
    <mergeCell ref="A33:A41"/>
    <mergeCell ref="B33:B41"/>
    <mergeCell ref="H33:H41"/>
    <mergeCell ref="I33:I41"/>
    <mergeCell ref="J33:J41"/>
    <mergeCell ref="K33:K41"/>
    <mergeCell ref="L33:L41"/>
    <mergeCell ref="M33:M41"/>
    <mergeCell ref="A24:A32"/>
    <mergeCell ref="B24:B32"/>
    <mergeCell ref="H24:H32"/>
    <mergeCell ref="I24:I32"/>
    <mergeCell ref="J24:J32"/>
    <mergeCell ref="K24:K32"/>
    <mergeCell ref="L24:L32"/>
    <mergeCell ref="P24:P32"/>
    <mergeCell ref="P42:P50"/>
    <mergeCell ref="R42:R50"/>
    <mergeCell ref="W42:W50"/>
    <mergeCell ref="X42:X50"/>
    <mergeCell ref="Y42:Y50"/>
    <mergeCell ref="AB42:AB50"/>
    <mergeCell ref="O24:O32"/>
    <mergeCell ref="O33:O41"/>
    <mergeCell ref="O42:O50"/>
    <mergeCell ref="Z60:AA68"/>
    <mergeCell ref="Z69:AA77"/>
    <mergeCell ref="A60:A68"/>
    <mergeCell ref="B60:B68"/>
    <mergeCell ref="AB33:AB41"/>
    <mergeCell ref="H42:H50"/>
    <mergeCell ref="I42:I50"/>
    <mergeCell ref="J42:J50"/>
    <mergeCell ref="K42:K50"/>
    <mergeCell ref="L42:L50"/>
    <mergeCell ref="M42:M50"/>
    <mergeCell ref="N42:N50"/>
    <mergeCell ref="P51:P59"/>
    <mergeCell ref="R51:R59"/>
    <mergeCell ref="W51:W59"/>
    <mergeCell ref="X51:X59"/>
    <mergeCell ref="Y51:Y59"/>
    <mergeCell ref="AB51:AB59"/>
    <mergeCell ref="A42:A50"/>
    <mergeCell ref="B42:B50"/>
    <mergeCell ref="A51:A59"/>
    <mergeCell ref="B51:B59"/>
    <mergeCell ref="H51:H59"/>
    <mergeCell ref="I51:I59"/>
    <mergeCell ref="J51:J59"/>
    <mergeCell ref="K51:K59"/>
    <mergeCell ref="L51:L59"/>
    <mergeCell ref="M51:M59"/>
    <mergeCell ref="N51:N59"/>
    <mergeCell ref="O51:O59"/>
    <mergeCell ref="Z51:AA59"/>
    <mergeCell ref="K78:K86"/>
    <mergeCell ref="L78:L86"/>
    <mergeCell ref="M78:M86"/>
    <mergeCell ref="N78:N86"/>
    <mergeCell ref="H60:H68"/>
    <mergeCell ref="I60:I68"/>
    <mergeCell ref="J60:J68"/>
    <mergeCell ref="K60:K68"/>
    <mergeCell ref="L60:L68"/>
    <mergeCell ref="M60:M68"/>
    <mergeCell ref="N60:N68"/>
    <mergeCell ref="N69:N77"/>
    <mergeCell ref="W78:W86"/>
    <mergeCell ref="X78:X86"/>
    <mergeCell ref="Y78:Y86"/>
    <mergeCell ref="Z78:AA86"/>
    <mergeCell ref="R60:R68"/>
    <mergeCell ref="W60:W68"/>
    <mergeCell ref="X60:X68"/>
    <mergeCell ref="Y60:Y68"/>
    <mergeCell ref="A69:A77"/>
    <mergeCell ref="B69:B77"/>
    <mergeCell ref="H69:H77"/>
    <mergeCell ref="I69:I77"/>
    <mergeCell ref="J69:J77"/>
    <mergeCell ref="K69:K77"/>
    <mergeCell ref="L69:L77"/>
    <mergeCell ref="M69:M77"/>
    <mergeCell ref="O69:O77"/>
    <mergeCell ref="Y87:Y95"/>
    <mergeCell ref="AB87:AB95"/>
    <mergeCell ref="A78:A86"/>
    <mergeCell ref="B78:B86"/>
    <mergeCell ref="H78:H86"/>
    <mergeCell ref="I78:I86"/>
    <mergeCell ref="J78:J86"/>
    <mergeCell ref="Z87:AA95"/>
    <mergeCell ref="O87:O95"/>
    <mergeCell ref="A87:A95"/>
    <mergeCell ref="B87:B95"/>
    <mergeCell ref="H87:H95"/>
    <mergeCell ref="I87:I95"/>
    <mergeCell ref="J87:J95"/>
    <mergeCell ref="K87:K95"/>
    <mergeCell ref="L87:L95"/>
    <mergeCell ref="M87:M95"/>
    <mergeCell ref="N87:N95"/>
    <mergeCell ref="P87:P95"/>
    <mergeCell ref="R87:R95"/>
    <mergeCell ref="W87:W95"/>
    <mergeCell ref="X87:X95"/>
    <mergeCell ref="W96:W104"/>
    <mergeCell ref="X96:X104"/>
    <mergeCell ref="Y96:Y104"/>
    <mergeCell ref="AB96:AB104"/>
    <mergeCell ref="A96:A104"/>
    <mergeCell ref="B96:B104"/>
    <mergeCell ref="H96:H104"/>
    <mergeCell ref="I96:I104"/>
    <mergeCell ref="J96:J104"/>
    <mergeCell ref="K96:K104"/>
    <mergeCell ref="L96:L104"/>
    <mergeCell ref="M96:M104"/>
    <mergeCell ref="N96:N104"/>
    <mergeCell ref="Z96:AA104"/>
    <mergeCell ref="O96:O104"/>
    <mergeCell ref="P96:P104"/>
    <mergeCell ref="R96:R104"/>
  </mergeCells>
  <conditionalFormatting sqref="D2:G3">
    <cfRule type="cellIs" dxfId="36" priority="3" operator="equal">
      <formula>0</formula>
    </cfRule>
  </conditionalFormatting>
  <conditionalFormatting sqref="N2:T3">
    <cfRule type="cellIs" dxfId="35" priority="2" operator="equal">
      <formula>0</formula>
    </cfRule>
  </conditionalFormatting>
  <conditionalFormatting sqref="E5:F6">
    <cfRule type="cellIs" dxfId="34" priority="1" operator="equal">
      <formula>0</formula>
    </cfRule>
  </conditionalFormatting>
  <dataValidations xWindow="256" yWindow="595" count="13">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5:B104" xr:uid="{00000000-0002-0000-0C00-000000000000}"/>
    <dataValidation type="decimal" operator="greaterThan" allowBlank="1" showInputMessage="1" showErrorMessage="1" error="Bitte tragen Sie Ihr Gebot je Maßnahme ein!" promptTitle="Angebotspreis des Unternehmers" prompt="Bitte tragen Sie Ihr Gebot je Maßnahme ein!" sqref="AB15:AB104" xr:uid="{00000000-0002-0000-0C00-000001000000}">
      <formula1>0</formula1>
    </dataValidation>
    <dataValidation type="whole" allowBlank="1" showInputMessage="1" showErrorMessage="1" error="Bitte geben Sie die geplante Anzahl der auszuhaltenden Sortimente über 6 m Länge je Baumart an (max. 4)!" promptTitle="Angabe der Sortimente" prompt="Bitte geben Sie die geplante Anzahl der auszuhaltenden Sortimente über 6 m Länge je Baumart an!_x000a__x000a_" sqref="S15:S104" xr:uid="{00000000-0002-0000-0C00-000002000000}">
      <formula1>1</formula1>
      <formula2>4</formula2>
    </dataValidation>
    <dataValidation type="whole" allowBlank="1" showInputMessage="1" showErrorMessage="1" error="Bitte geben Sie die geplante Anzahl der auszuhaltenden Sortimente unter 6 m Länge je Baumart an (max. 5)!" promptTitle="Angabe der Sortimente" prompt="Bitte geben Sie die geplante Anzahl der auszuhaltenden Sortimente unter 6 m Länge je Baumart an!" sqref="U15:U104" xr:uid="{00000000-0002-0000-0C00-000003000000}">
      <formula1>1</formula1>
      <formula2>5</formula2>
    </dataValidation>
    <dataValidation type="date" operator="greaterThan" allowBlank="1" showInputMessage="1" showErrorMessage="1" error="Bitte tragen Sie den frühestmöglichen Beginn der Maßnahme ein!" promptTitle="Beginn der Maßnahmen" prompt="Bitte tragen Sie den frühestmöglichen Beginn der Maßnahmen ein!" sqref="L6:N6" xr:uid="{00000000-0002-0000-0C00-000004000000}">
      <formula1>42705</formula1>
    </dataValidation>
    <dataValidation type="decimal" allowBlank="1" showInputMessage="1" showErrorMessage="1" error="Bitte geben Sie die Größe der Hiebsfläche an!" promptTitle="Angabe der Flächengröße" prompt="Bitte geben Sie die Größe der Hiebsfläche an!" sqref="R15:R104" xr:uid="{00000000-0002-0000-0C00-000005000000}">
      <formula1>0</formula1>
      <formula2>100</formula2>
    </dataValidation>
    <dataValidation type="whole" allowBlank="1" showInputMessage="1" showErrorMessage="1" error="Bitte schätzen Sie das anfallende Holzvolumen je Baumart ein!" promptTitle="Einschätzen der Masse je Baumart" prompt="Bitte schätzen Sie das anfallende Holzvolumen je Baumart ein!" sqref="Q15:Q104" xr:uid="{00000000-0002-0000-0C00-000006000000}">
      <formula1>1</formula1>
      <formula2>10000</formula2>
    </dataValidation>
    <dataValidation type="whole" allowBlank="1" showInputMessage="1" showErrorMessage="1" error="Bitte geben Sie ein Alter (zwischen 10 und 200 Jahren) je Baumart an. " promptTitle="Angabe des Alters" prompt="Geben Sie ein Alter (zwischen 10 und 200 Jahren) je Baumart an. " sqref="D15:D104" xr:uid="{00000000-0002-0000-0C00-000007000000}">
      <formula1>10</formula1>
      <formula2>200</formula2>
    </dataValidation>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R6" xr:uid="{00000000-0002-0000-0C00-000008000000}">
      <formula1>42705</formula1>
    </dataValidation>
    <dataValidation allowBlank="1" showInputMessage="1" showErrorMessage="1" error="Geben Sie ggf. weitere Informationen zur Maßnahme!" promptTitle="Sonstiges" prompt="Geben Sie ggf. weitere Informationen zur Maßnahme, z.B. spezifische Maschinenanforderungen." sqref="Z15 Z24 Z33 Z42 Z51 Z60 Z69 Z78 Z87 Z96" xr:uid="{00000000-0002-0000-0C00-000009000000}"/>
    <dataValidation allowBlank="1" showInputMessage="1" showErrorMessage="1" error="Bitte geben Sie ggf. eine weitere Position an, z.B. Sätze für besondere Maschinenausstattung, wie eine Traktionswinde." prompt="Bitte geben Sie ggf. eine weitere Position an, z.B. Sätze für besondere Maschinenausstattung, wie eine Traktionswinde." sqref="P115" xr:uid="{00000000-0002-0000-0C00-00000A000000}"/>
    <dataValidation type="decimal" operator="greaterThan" allowBlank="1" showInputMessage="1" showErrorMessage="1" error="Bitte geben Sie Stundensätze an, falls zusätzliche Arbeiten im Zeitlohn vereinbart werden!" prompt="Bitte geben Sie Stundensätze an, falls zusätzliche Arbeiten im Zeitlohn vereinbart werden!" sqref="R113:R114" xr:uid="{00000000-0002-0000-0C00-00000B000000}">
      <formula1>0</formula1>
    </dataValidation>
    <dataValidation operator="greaterThan" allowBlank="1" showInputMessage="1" showErrorMessage="1" error="Bitte geben Sie ggf. für die o.a. Position Beträge an." prompt="Bitte geben Sie ggf. für die o.a. Position Beträge an." sqref="R115" xr:uid="{00000000-0002-0000-0C00-00000C000000}"/>
  </dataValidations>
  <pageMargins left="0.23622047244094491" right="0.23622047244094491" top="0.23622047244094491" bottom="0.23622047244094491" header="0" footer="0"/>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Makro2">
                <anchor moveWithCells="1" sizeWithCells="1">
                  <from>
                    <xdr:col>28</xdr:col>
                    <xdr:colOff>22860</xdr:colOff>
                    <xdr:row>12</xdr:row>
                    <xdr:rowOff>289560</xdr:rowOff>
                  </from>
                  <to>
                    <xdr:col>30</xdr:col>
                    <xdr:colOff>670560</xdr:colOff>
                    <xdr:row>15</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56" yWindow="595" count="21">
        <x14:dataValidation type="list" allowBlank="1" showInputMessage="1" showErrorMessage="1" error="Bitte kategorisieren Sie die mittlere Geländeneigung! _x000a_(Auswahl aus Liste)" promptTitle="Angabe d. Geländeneigung" prompt="Bitte kategorisieren Sie die mittlere Geländeneigung! _x000a_(Auswahl aus Liste)" xr:uid="{00000000-0002-0000-0C00-00000D000000}">
          <x14:formula1>
            <xm:f>'Steuerelemente Holzbringung'!$F$4:$F$8</xm:f>
          </x14:formula1>
          <xm:sqref>M15:M104</xm:sqref>
        </x14:dataValidation>
        <x14:dataValidation type="list" allowBlank="1" showInputMessage="1" showErrorMessage="1" error="Bitte schätzen Sie den geringsten Abstand der Erschließungslinien ein! (Auswahl aus Liste)" promptTitle="Angabe des Gassenabstandes (min)" prompt="Bitte schätzen Sie den geringsten Abstand der Erschließungslinien ein!_x000a_(Auswahl aus Liste)" xr:uid="{00000000-0002-0000-0C00-00000E000000}">
          <x14:formula1>
            <xm:f>'Steuerelemente Holzbringung'!$N$4:$N$14</xm:f>
          </x14:formula1>
          <xm:sqref>I15:I104</xm:sqref>
        </x14:dataValidation>
        <x14:dataValidation type="list" allowBlank="1" showInputMessage="1" showErrorMessage="1" error="Bitte schätzen Sie ein in welcher Stückmassestufe sich der überwiegende Anteil des ausscheidenden Bestandes je Baumart befindet (bezogen auf den stehenden Baum)!_x000a_(Auswahl aus Liste)" promptTitle="Angabe der Stückmasse" prompt="Bitte schätzen Sie ein in welcher Stückmassestufe sich der überwiegende Anteil des ausscheidenden Bestandes je Baumart befindet (bezogen auf den stehenden Baum)!_x000a_(Auswahl aus Liste)" xr:uid="{00000000-0002-0000-0C00-00000F000000}">
          <x14:formula1>
            <xm:f>'Steuerelemente Holzbringung'!$L$4:$L$20</xm:f>
          </x14:formula1>
          <xm:sqref>G15:G104</xm:sqref>
        </x14:dataValidation>
        <x14:dataValidation type="list" allowBlank="1" showInputMessage="1" showErrorMessage="1" error="Bitte schätzen Sie die größte anfallende Stückmasse  der Maßnahme je Baumart ein (bezogen auf den stehenden Baum)!_x000a_(Auswahl aus Liste)" promptTitle="Angabe der Stückmasse (max)" prompt="Bitte schätzen Sie die größte anfallende Stückmasse  der Maßnahme je Baumart ein (bezogen auf den stehenden Baum)!_x000a_(Auswahl aus Liste)" xr:uid="{00000000-0002-0000-0C00-000010000000}">
          <x14:formula1>
            <xm:f>'Steuerelemente Holzbringung'!$K$4:$K$19</xm:f>
          </x14:formula1>
          <xm:sqref>F15:F104</xm:sqref>
        </x14:dataValidation>
        <x14:dataValidation type="list" allowBlank="1" showInputMessage="1" showErrorMessage="1" error="Bitte schätzen Sie die geringste anfallende Stückmasse der Maßnahme je Baumart ein (bezogen auf den stehenden Baum)!_x000a_(Auswahl aus Liste)" promptTitle="Angabe der Stückmasse (min)" prompt="Bitte schätzen Sie die geringste anfallende Stückmasse der Maßnahme je Baumart ein (bezogen auf den stehenden Baum)!_x000a_(Auswahl aus Liste)" xr:uid="{00000000-0002-0000-0C00-000011000000}">
          <x14:formula1>
            <xm:f>'Steuerelemente Holzbringung'!$J$4:$J$19</xm:f>
          </x14:formula1>
          <xm:sqref>E15:E104</xm:sqref>
        </x14:dataValidation>
        <x14:dataValidation type="list" allowBlank="1" showInputMessage="1" showErrorMessage="1" error="Bitte wählen Sie aus, ob die Maschinen über diverse Zusatzausrüstung verfügen sollen!_x000a_(Auswahl aus Liste)" promptTitle="ggf. geforderte Zusatzausrüstung" prompt="Bitte wählen Sie aus, ob die Maschinen über diverse Zusatzausrüstung verfügen sollen!_x000a_(Auswahl aus Liste)" xr:uid="{00000000-0002-0000-0C00-000012000000}">
          <x14:formula1>
            <xm:f>'Steuerelemente Holzbringung'!$C$4:$C$9</xm:f>
          </x14:formula1>
          <xm:sqref>W9:AB9</xm:sqref>
        </x14:dataValidation>
        <x14:dataValidation type="list" allowBlank="1" showInputMessage="1" showErrorMessage="1" error="Bitte geben Sie an, ob eine  Feinerschließung vorhanden ist!_x000a_(Auswahl aus Liste)" promptTitle="Angabe d. Erschließungszustandes" prompt="Bitte geben Sie an, ob eine  Feinerschließung vorhanden ist!_x000a_(Auswahl aus Liste)" xr:uid="{00000000-0002-0000-0C00-000013000000}">
          <x14:formula1>
            <xm:f>'Steuerelemente Holzbringung'!$M$4:$M$5</xm:f>
          </x14:formula1>
          <xm:sqref>H15:H104</xm:sqref>
        </x14:dataValidation>
        <x14:dataValidation type="list" allowBlank="1" showInputMessage="1" showErrorMessage="1" error="Bitte schätzen Sie die geringste vorkommende Beiseilentfenug der Maßnahme ein!_x000a_(Auswahl aus Liste)" promptTitle="Angabe Beiseilentfernung (min)" prompt="Bitte schätzen Sie die geringste vorkommende Beiseilentfenug der Maßnahme ein!_x000a_(Auswahl aus Liste)" xr:uid="{00000000-0002-0000-0C00-000014000000}">
          <x14:formula1>
            <xm:f>'Steuerelemente Holzbringung'!$S$4:$S$10</xm:f>
          </x14:formula1>
          <xm:sqref>W15:W104</xm:sqref>
        </x14:dataValidation>
        <x14:dataValidation type="list" allowBlank="1" showInputMessage="1" showErrorMessage="1" error="ggf. weitere Baumart auswählen." prompt="ggf. weitere Baumart auswählen" xr:uid="{00000000-0002-0000-0C00-000015000000}">
          <x14:formula1>
            <xm:f>'Steuerelemente Holzbringung'!$D$4:$D$12</xm:f>
          </x14:formula1>
          <xm:sqref>C16:C23 C25:C32 C34:C41 C43:C50 C52:C59 C61:C68 C70:C77 C79:C86 C88:C95 C97:C104</xm:sqref>
        </x14:dataValidation>
        <x14:dataValidation type="list" allowBlank="1" showInputMessage="1" showErrorMessage="1" error="Wählen Sie Baumarten/-gruppen aus der Liste aus. Je Baumart eine separate Zeile verwenden." promptTitle="Angabe der Baumart" prompt="Wählen Sie Baumarten/-gruppen aus der Liste aus. Je Baumart eine separate Zeile verwenden." xr:uid="{00000000-0002-0000-0C00-000016000000}">
          <x14:formula1>
            <xm:f>'Steuerelemente Holzbringung'!$D$4:$D$12</xm:f>
          </x14:formula1>
          <xm:sqref>C96 C15 C24 C33 C42 C51 C60 C69 C78 C87</xm:sqref>
        </x14:dataValidation>
        <x14:dataValidation type="list" allowBlank="1" showInputMessage="1" showErrorMessage="1" error="Bitte geben Sie an um was für eine Maßnahme es sich handelt!_x000a_(Auswahl aus Liste)" promptTitle="Art der Maßnahme" prompt="Bitte geben Sie an um was für eine Maßnahme es sich handelt!_x000a_(Auswahl aus Liste)" xr:uid="{00000000-0002-0000-0C00-000017000000}">
          <x14:formula1>
            <xm:f>'Steuerelemente Holzbringung'!$I$4:$I$10</xm:f>
          </x14:formula1>
          <xm:sqref>P15:P104</xm:sqref>
        </x14:dataValidation>
        <x14:dataValidation type="list" allowBlank="1" showInputMessage="1" showErrorMessage="1" error="Bitte schätzen Sie den anfallenden Volumenanteil der Sortimente &lt; 6 m differenziert nach Baumarten ein!_x000a__x000a_(Auswahl aus Liste)_x000a__x000a_(Auswahl aus Liste)_x000a_" promptTitle="Volumenanteil Kurzholz" prompt="Bitte schätzen Sie den anfallenden Volumenanteil der Sortimente &lt; 6 m differenziert nach Baumarten ein!_x000a__x000a_(Auswahl aus Liste)_x000a_" xr:uid="{00000000-0002-0000-0C00-000018000000}">
          <x14:formula1>
            <xm:f>'Steuerelemente Holzbringung'!$R$4:$R$14</xm:f>
          </x14:formula1>
          <xm:sqref>V15:V104</xm:sqref>
        </x14:dataValidation>
        <x14:dataValidation type="list" allowBlank="1" showInputMessage="1" showErrorMessage="1" error="Bitte schätzen Sie den anfallenden Volumenanteil der Sortimente &gt; 6 m differenziert nach Baumarten ein!_x000a__x000a_(Auswahl aus Liste)_x000a__x000a_(Auswahl aus Liste)" promptTitle="Volumenanteil Sortimente &gt; 6 m" prompt="Bitte schätzen Sie den anfallenden Volumenanteil der Sortimente &gt; 6 m differenziert nach Baumarten ein!_x000a__x000a_(Auswahl aus Liste)_x000a_" xr:uid="{00000000-0002-0000-0C00-000019000000}">
          <x14:formula1>
            <xm:f>'Steuerelemente Holzbringung'!$Q$4:$Q$14</xm:f>
          </x14:formula1>
          <xm:sqref>T15:T104</xm:sqref>
        </x14:dataValidation>
        <x14:dataValidation type="list" allowBlank="1" showInputMessage="1" showErrorMessage="1" error="Bitte die Bodenbeschaffenheit im Hinblick auf die Befahrbarkeit einschätzen!_x000a_(Auswahl aus Liste)" promptTitle="Angabe d. Bodenbeschaffenheit" prompt="im Hinblick auf die Befahrbarkeit werten!_x000a_gut: i.d.R. auch bei schlechter Witterung kaum Einschränkungen_x000a_mittel: lediglich bei schlechter Witterung zeitweise Einschränkungen_x000a_schlecht: günstige Witterung erforderlich_x000a_sehr schlecht: Sonderstandorte" xr:uid="{00000000-0002-0000-0C00-00001A000000}">
          <x14:formula1>
            <xm:f>'Steuerelemente Holzbringung'!$G$4:$G$8</xm:f>
          </x14:formula1>
          <xm:sqref>N15:N104</xm:sqref>
        </x14:dataValidation>
        <x14:dataValidation type="list" allowBlank="1" showInputMessage="1" showErrorMessage="1" error="Bitte kategorisieren Sie die mittlere Rückeentfernung!_x000a_(Auswahl aus Liste)" promptTitle="Angabe d. mittl. Rückeentfernung" prompt="Bitte kategorisieren Sie die mittlere Rückeentfernung!_x000a_(Auswahl aus Liste)" xr:uid="{00000000-0002-0000-0C00-00001B000000}">
          <x14:formula1>
            <xm:f>'Steuerelemente Holzbringung'!$E$4:$E$6</xm:f>
          </x14:formula1>
          <xm:sqref>L15:L104</xm:sqref>
        </x14:dataValidation>
        <x14:dataValidation type="list" allowBlank="1" showInputMessage="1" showErrorMessage="1" error="Bitte schätzen Sie die mittlere Entfernung der Erschließungslinien ein!_x000a_(Auswahl aus Liste)" promptTitle="Gassenabstand" prompt="Bitte schätzen Sie die mittlere Entfernung der Erschließungslinien ein!_x000a_(Auswahl aus Liste)" xr:uid="{00000000-0002-0000-0C00-00001C000000}">
          <x14:formula1>
            <xm:f>'Steuerelemente Holzbringung'!$P$4:$P$8</xm:f>
          </x14:formula1>
          <xm:sqref>K15:K104</xm:sqref>
        </x14:dataValidation>
        <x14:dataValidation type="list" allowBlank="1" showInputMessage="1" showErrorMessage="1" error="Bitte schätzen Sie den größten Abstand der Erschließungslinien ein! _x000a_(Auswahl aus Liste)" promptTitle="Angabe des Gassenabstandes (max)" prompt="Bitte schätzen Sie den größten Abstand der Erschließungslinien ein! (Auswahl aus Liste)" xr:uid="{00000000-0002-0000-0C00-00001D000000}">
          <x14:formula1>
            <xm:f>'Steuerelemente Holzbringung'!$O$4:$O$14</xm:f>
          </x14:formula1>
          <xm:sqref>J15:J104</xm:sqref>
        </x14:dataValidation>
        <x14:dataValidation type="list" allowBlank="1" showInputMessage="1" showErrorMessage="1" error="Bitte schätzen Sie die größte vorkommende Beiseilentfenug der Maßnahme ein!_x000a_(Auswahl aus Liste)" promptTitle="Angabe Beiseilentfernung (max)" prompt="Bitte schätzen Sie die größte vorkommende Beiseilentfenug der Maßnahme ein!_x000a_(Auswahl aus Liste)" xr:uid="{00000000-0002-0000-0C00-00001E000000}">
          <x14:formula1>
            <xm:f>'Steuerelemente Holzbringung'!$T$4:$T$10</xm:f>
          </x14:formula1>
          <xm:sqref>X15:X104</xm:sqref>
        </x14:dataValidation>
        <x14:dataValidation type="list" allowBlank="1" showInputMessage="1" showErrorMessage="1" error="Bitte schätzen Sie die mittlere Beiseilentfernug ein!_x000a_(Auswahl aus Liste)" promptTitle="Angabe der Beiseilentfernung" prompt="Bitte schätzen Sie die mittlere Beiseilentfernug ein!_x000a_(Auswahl aus Liste)" xr:uid="{00000000-0002-0000-0C00-00001F000000}">
          <x14:formula1>
            <xm:f>'Steuerelemente Holzbringung'!$U$4:$U$10</xm:f>
          </x14:formula1>
          <xm:sqref>Y15:Y104</xm:sqref>
        </x14:dataValidation>
        <x14:dataValidation type="list" allowBlank="1" showInputMessage="1" showErrorMessage="1" error="Bitte wählen Sie aus ob im Angebotspreis der Einsatz von Bogiebändern eingepreist werden soll._x000a_(Auswahl aus Liste)" promptTitle="Einpreisung Bändereinsatz" prompt="Bitte wählen Sie aus ob im Angebotspreis der Einsatz von Bogiebändern eingepreist werden soll._x000a_(Auswahl aus Liste)" xr:uid="{00000000-0002-0000-0C00-000020000000}">
          <x14:formula1>
            <xm:f>'Steuerelemente Holzbringung'!$H$4:$H$5</xm:f>
          </x14:formula1>
          <xm:sqref>O15:O104</xm:sqref>
        </x14:dataValidation>
        <x14:dataValidation type="list" allowBlank="1" showInputMessage="1" showErrorMessage="1" error="Bitte wählen Sie aus, ob Maschinenanforderungen bestehen, die über die AGB-Forst hinaus reichen! _x000a_(Auswahl aus Liste)" promptTitle="Maschinenanforderungen" prompt="Bitte wählen Sie aus, ob Maschinenanforderungen bestehen, die über die AGB-Forst hinaus reichen! _x000a_(Auswahl aus Liste)" xr:uid="{00000000-0002-0000-0C00-000021000000}">
          <x14:formula1>
            <xm:f>'Steuerelemente Holzbringung'!$B$4:$B$15</xm:f>
          </x14:formula1>
          <xm:sqref>J9:Q9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5"/>
  <dimension ref="A1:V20"/>
  <sheetViews>
    <sheetView workbookViewId="0">
      <selection activeCell="A12" sqref="A12"/>
    </sheetView>
  </sheetViews>
  <sheetFormatPr baseColWidth="10" defaultRowHeight="14.4" x14ac:dyDescent="0.3"/>
  <cols>
    <col min="1" max="1" width="40.44140625" customWidth="1"/>
    <col min="2" max="3" width="49.109375" customWidth="1"/>
    <col min="4" max="4" width="18.109375" customWidth="1"/>
    <col min="5" max="5" width="16.109375" customWidth="1"/>
    <col min="6" max="6" width="15.5546875" customWidth="1"/>
    <col min="7" max="8" width="20.88671875" customWidth="1"/>
    <col min="9" max="9" width="12.44140625" customWidth="1"/>
    <col min="10" max="11" width="5.6640625" customWidth="1"/>
    <col min="12" max="12" width="8.33203125" customWidth="1"/>
    <col min="13" max="15" width="4.88671875" customWidth="1"/>
    <col min="16" max="17" width="8.88671875" customWidth="1"/>
    <col min="19" max="21" width="6.109375" customWidth="1"/>
  </cols>
  <sheetData>
    <row r="1" spans="1:22" ht="30" customHeight="1" x14ac:dyDescent="0.3">
      <c r="A1" s="1205" t="s">
        <v>24</v>
      </c>
      <c r="B1" s="1205" t="s">
        <v>168</v>
      </c>
      <c r="C1" s="1205" t="s">
        <v>169</v>
      </c>
      <c r="D1" s="1205" t="s">
        <v>4</v>
      </c>
      <c r="E1" s="1237" t="s">
        <v>12</v>
      </c>
      <c r="F1" s="1237" t="s">
        <v>16</v>
      </c>
      <c r="G1" s="1237" t="s">
        <v>78</v>
      </c>
      <c r="H1" s="1237" t="s">
        <v>315</v>
      </c>
      <c r="I1" s="1237" t="s">
        <v>3</v>
      </c>
      <c r="J1" s="1237" t="s">
        <v>59</v>
      </c>
      <c r="K1" s="1237"/>
      <c r="L1" s="1237"/>
      <c r="M1" s="1237" t="s">
        <v>62</v>
      </c>
      <c r="N1" s="1237"/>
      <c r="O1" s="1237"/>
      <c r="P1" s="1237"/>
      <c r="Q1" s="1237" t="s">
        <v>68</v>
      </c>
      <c r="R1" s="1237"/>
      <c r="S1" s="1237" t="s">
        <v>170</v>
      </c>
      <c r="T1" s="1237"/>
      <c r="U1" s="1237"/>
      <c r="V1" s="1237"/>
    </row>
    <row r="2" spans="1:22" ht="34.5" customHeight="1" x14ac:dyDescent="0.3">
      <c r="A2" s="1205"/>
      <c r="B2" s="1205"/>
      <c r="C2" s="1205"/>
      <c r="D2" s="1205"/>
      <c r="E2" s="1237"/>
      <c r="F2" s="1237"/>
      <c r="G2" s="1237"/>
      <c r="H2" s="1237"/>
      <c r="I2" s="1237"/>
      <c r="J2" s="1291" t="s">
        <v>60</v>
      </c>
      <c r="K2" s="1292" t="s">
        <v>43</v>
      </c>
      <c r="L2" s="1291" t="s">
        <v>58</v>
      </c>
      <c r="M2" s="1291" t="s">
        <v>63</v>
      </c>
      <c r="N2" s="1133" t="s">
        <v>227</v>
      </c>
      <c r="O2" s="1133"/>
      <c r="P2" s="1133"/>
      <c r="Q2" s="12" t="s">
        <v>39</v>
      </c>
      <c r="R2" s="12" t="s">
        <v>40</v>
      </c>
      <c r="S2" s="1237"/>
      <c r="T2" s="1237"/>
      <c r="U2" s="1237"/>
      <c r="V2" s="1237"/>
    </row>
    <row r="3" spans="1:22" ht="67.5" customHeight="1" x14ac:dyDescent="0.3">
      <c r="A3" s="1205"/>
      <c r="B3" s="1205"/>
      <c r="C3" s="1205"/>
      <c r="D3" s="1205"/>
      <c r="E3" s="1237"/>
      <c r="F3" s="1237"/>
      <c r="G3" s="1237"/>
      <c r="H3" s="1237"/>
      <c r="I3" s="1237"/>
      <c r="J3" s="1291"/>
      <c r="K3" s="1292"/>
      <c r="L3" s="1291"/>
      <c r="M3" s="1291"/>
      <c r="N3" s="21" t="s">
        <v>60</v>
      </c>
      <c r="O3" s="21" t="s">
        <v>43</v>
      </c>
      <c r="P3" s="21" t="s">
        <v>58</v>
      </c>
      <c r="Q3" s="17" t="s">
        <v>81</v>
      </c>
      <c r="R3" s="17" t="s">
        <v>81</v>
      </c>
      <c r="S3" s="21" t="s">
        <v>60</v>
      </c>
      <c r="T3" s="21" t="s">
        <v>43</v>
      </c>
      <c r="U3" s="21" t="s">
        <v>58</v>
      </c>
      <c r="V3" s="1237"/>
    </row>
    <row r="4" spans="1:22" x14ac:dyDescent="0.3">
      <c r="A4" t="s">
        <v>55</v>
      </c>
      <c r="B4" t="s">
        <v>150</v>
      </c>
      <c r="C4" t="s">
        <v>171</v>
      </c>
      <c r="D4" s="74" t="s">
        <v>5</v>
      </c>
      <c r="E4" t="s">
        <v>13</v>
      </c>
      <c r="F4" t="s">
        <v>19</v>
      </c>
      <c r="G4" t="s">
        <v>50</v>
      </c>
      <c r="H4" t="s">
        <v>100</v>
      </c>
      <c r="I4" t="s">
        <v>33</v>
      </c>
      <c r="J4" t="s">
        <v>206</v>
      </c>
      <c r="K4">
        <v>0.2</v>
      </c>
      <c r="L4" t="s">
        <v>206</v>
      </c>
      <c r="M4" t="s">
        <v>65</v>
      </c>
      <c r="N4" t="s">
        <v>221</v>
      </c>
      <c r="O4">
        <v>10</v>
      </c>
      <c r="P4">
        <v>20</v>
      </c>
      <c r="Q4" s="13">
        <v>0</v>
      </c>
      <c r="R4" s="13">
        <v>0</v>
      </c>
      <c r="S4" t="s">
        <v>172</v>
      </c>
      <c r="T4" t="s">
        <v>172</v>
      </c>
      <c r="U4">
        <v>0</v>
      </c>
    </row>
    <row r="5" spans="1:22" x14ac:dyDescent="0.3">
      <c r="A5" t="s">
        <v>341</v>
      </c>
      <c r="B5" t="s">
        <v>173</v>
      </c>
      <c r="C5" t="s">
        <v>174</v>
      </c>
      <c r="D5" s="74" t="s">
        <v>6</v>
      </c>
      <c r="E5" t="s">
        <v>15</v>
      </c>
      <c r="F5" t="s">
        <v>17</v>
      </c>
      <c r="G5" t="s">
        <v>51</v>
      </c>
      <c r="H5" t="s">
        <v>66</v>
      </c>
      <c r="I5" t="s">
        <v>34</v>
      </c>
      <c r="J5">
        <v>0.2</v>
      </c>
      <c r="K5">
        <v>0.4</v>
      </c>
      <c r="L5">
        <v>0.2</v>
      </c>
      <c r="M5" t="s">
        <v>66</v>
      </c>
      <c r="N5">
        <v>10</v>
      </c>
      <c r="O5">
        <v>20</v>
      </c>
      <c r="P5">
        <v>30</v>
      </c>
      <c r="Q5" s="13">
        <v>0.1</v>
      </c>
      <c r="R5" s="13">
        <v>0.1</v>
      </c>
      <c r="S5">
        <v>10</v>
      </c>
      <c r="T5">
        <v>10</v>
      </c>
      <c r="U5">
        <v>10</v>
      </c>
    </row>
    <row r="6" spans="1:22" x14ac:dyDescent="0.3">
      <c r="A6" t="s">
        <v>25</v>
      </c>
      <c r="B6" t="s">
        <v>176</v>
      </c>
      <c r="C6" t="s">
        <v>175</v>
      </c>
      <c r="D6" s="74" t="s">
        <v>7</v>
      </c>
      <c r="E6" t="s">
        <v>14</v>
      </c>
      <c r="F6" t="s">
        <v>18</v>
      </c>
      <c r="G6" t="s">
        <v>52</v>
      </c>
      <c r="I6" t="s">
        <v>35</v>
      </c>
      <c r="J6">
        <v>0.4</v>
      </c>
      <c r="K6">
        <v>0.6</v>
      </c>
      <c r="L6">
        <v>0.4</v>
      </c>
      <c r="N6">
        <v>20</v>
      </c>
      <c r="O6">
        <v>30</v>
      </c>
      <c r="P6">
        <v>40</v>
      </c>
      <c r="Q6" s="13">
        <v>0.2</v>
      </c>
      <c r="R6" s="13">
        <v>0.2</v>
      </c>
      <c r="S6">
        <v>20</v>
      </c>
      <c r="T6">
        <v>20</v>
      </c>
      <c r="U6">
        <v>20</v>
      </c>
    </row>
    <row r="7" spans="1:22" x14ac:dyDescent="0.3">
      <c r="A7" t="s">
        <v>26</v>
      </c>
      <c r="B7" t="s">
        <v>72</v>
      </c>
      <c r="C7" t="s">
        <v>177</v>
      </c>
      <c r="D7" s="74" t="s">
        <v>8</v>
      </c>
      <c r="F7" t="s">
        <v>37</v>
      </c>
      <c r="G7" t="s">
        <v>53</v>
      </c>
      <c r="I7" t="s">
        <v>36</v>
      </c>
      <c r="J7">
        <v>0.6</v>
      </c>
      <c r="K7">
        <v>0.8</v>
      </c>
      <c r="L7">
        <v>0.6</v>
      </c>
      <c r="N7">
        <v>30</v>
      </c>
      <c r="O7">
        <v>40</v>
      </c>
      <c r="P7">
        <v>50</v>
      </c>
      <c r="Q7" s="13">
        <v>0.3</v>
      </c>
      <c r="R7" s="13">
        <v>0.3</v>
      </c>
      <c r="S7">
        <v>30</v>
      </c>
      <c r="T7">
        <v>30</v>
      </c>
      <c r="U7">
        <v>30</v>
      </c>
    </row>
    <row r="8" spans="1:22" x14ac:dyDescent="0.3">
      <c r="A8" t="s">
        <v>342</v>
      </c>
      <c r="B8" t="s">
        <v>179</v>
      </c>
      <c r="C8" t="s">
        <v>178</v>
      </c>
      <c r="D8" s="74" t="s">
        <v>32</v>
      </c>
      <c r="F8" t="s">
        <v>38</v>
      </c>
      <c r="G8" t="s">
        <v>223</v>
      </c>
      <c r="I8" t="s">
        <v>46</v>
      </c>
      <c r="J8">
        <v>0.8</v>
      </c>
      <c r="K8">
        <v>1</v>
      </c>
      <c r="L8">
        <v>0.8</v>
      </c>
      <c r="N8">
        <v>40</v>
      </c>
      <c r="O8">
        <v>50</v>
      </c>
      <c r="P8">
        <v>60</v>
      </c>
      <c r="Q8" s="13">
        <v>0.4</v>
      </c>
      <c r="R8" s="13">
        <v>0.4</v>
      </c>
      <c r="S8">
        <v>40</v>
      </c>
      <c r="T8">
        <v>40</v>
      </c>
      <c r="U8">
        <v>40</v>
      </c>
    </row>
    <row r="9" spans="1:22" x14ac:dyDescent="0.3">
      <c r="A9" t="s">
        <v>343</v>
      </c>
      <c r="B9" t="s">
        <v>182</v>
      </c>
      <c r="C9" t="s">
        <v>180</v>
      </c>
      <c r="D9" s="74" t="s">
        <v>9</v>
      </c>
      <c r="I9" t="s">
        <v>49</v>
      </c>
      <c r="J9">
        <v>1</v>
      </c>
      <c r="K9">
        <v>1.2</v>
      </c>
      <c r="L9">
        <v>1</v>
      </c>
      <c r="N9">
        <v>50</v>
      </c>
      <c r="O9">
        <v>60</v>
      </c>
      <c r="Q9" s="13">
        <v>0.5</v>
      </c>
      <c r="R9" s="13">
        <v>0.5</v>
      </c>
      <c r="S9">
        <v>50</v>
      </c>
      <c r="T9">
        <v>50</v>
      </c>
      <c r="U9">
        <v>50</v>
      </c>
    </row>
    <row r="10" spans="1:22" x14ac:dyDescent="0.3">
      <c r="A10" t="s">
        <v>21</v>
      </c>
      <c r="B10" t="s">
        <v>183</v>
      </c>
      <c r="D10" s="74" t="s">
        <v>208</v>
      </c>
      <c r="I10" t="s">
        <v>20</v>
      </c>
      <c r="J10">
        <v>1.2</v>
      </c>
      <c r="K10">
        <v>1.4</v>
      </c>
      <c r="L10">
        <v>1.2</v>
      </c>
      <c r="N10">
        <v>60</v>
      </c>
      <c r="O10">
        <v>70</v>
      </c>
      <c r="Q10" s="13">
        <v>0.6</v>
      </c>
      <c r="R10" s="13">
        <v>0.6</v>
      </c>
      <c r="S10" t="s">
        <v>181</v>
      </c>
      <c r="T10" t="s">
        <v>181</v>
      </c>
      <c r="U10" t="s">
        <v>181</v>
      </c>
    </row>
    <row r="11" spans="1:22" x14ac:dyDescent="0.3">
      <c r="A11" t="s">
        <v>27</v>
      </c>
      <c r="B11" t="s">
        <v>184</v>
      </c>
      <c r="D11" s="74" t="s">
        <v>10</v>
      </c>
      <c r="J11">
        <v>1.4</v>
      </c>
      <c r="K11">
        <v>1.6</v>
      </c>
      <c r="L11">
        <v>1.4</v>
      </c>
      <c r="N11">
        <v>70</v>
      </c>
      <c r="O11">
        <v>80</v>
      </c>
      <c r="Q11" s="13">
        <v>0.7</v>
      </c>
      <c r="R11" s="13">
        <v>0.7</v>
      </c>
    </row>
    <row r="12" spans="1:22" x14ac:dyDescent="0.3">
      <c r="A12" t="s">
        <v>969</v>
      </c>
      <c r="B12" t="s">
        <v>185</v>
      </c>
      <c r="D12" s="74" t="s">
        <v>11</v>
      </c>
      <c r="J12">
        <v>1.6</v>
      </c>
      <c r="K12">
        <v>1.8</v>
      </c>
      <c r="L12">
        <v>1.6</v>
      </c>
      <c r="N12">
        <v>80</v>
      </c>
      <c r="O12">
        <v>90</v>
      </c>
      <c r="Q12" s="13">
        <v>0.8</v>
      </c>
      <c r="R12" s="13">
        <v>0.8</v>
      </c>
    </row>
    <row r="13" spans="1:22" x14ac:dyDescent="0.3">
      <c r="A13" t="s">
        <v>28</v>
      </c>
      <c r="B13" t="s">
        <v>186</v>
      </c>
      <c r="J13">
        <v>1.8</v>
      </c>
      <c r="K13">
        <v>2</v>
      </c>
      <c r="L13">
        <v>1.8</v>
      </c>
      <c r="N13">
        <v>90</v>
      </c>
      <c r="O13">
        <v>100</v>
      </c>
      <c r="Q13" s="13">
        <v>0.9</v>
      </c>
      <c r="R13" s="13">
        <v>0.9</v>
      </c>
    </row>
    <row r="14" spans="1:22" x14ac:dyDescent="0.3">
      <c r="A14" t="s">
        <v>344</v>
      </c>
      <c r="B14" t="s">
        <v>187</v>
      </c>
      <c r="J14">
        <v>2</v>
      </c>
      <c r="K14">
        <v>2.2000000000000002</v>
      </c>
      <c r="L14">
        <v>2</v>
      </c>
      <c r="N14">
        <v>100</v>
      </c>
      <c r="O14" t="s">
        <v>222</v>
      </c>
      <c r="Q14" s="13">
        <v>1</v>
      </c>
      <c r="R14" s="13">
        <v>1</v>
      </c>
    </row>
    <row r="15" spans="1:22" x14ac:dyDescent="0.3">
      <c r="A15" t="s">
        <v>29</v>
      </c>
      <c r="B15" t="s">
        <v>188</v>
      </c>
      <c r="J15">
        <v>2.2000000000000002</v>
      </c>
      <c r="K15">
        <v>2.4</v>
      </c>
      <c r="L15">
        <v>2.2000000000000002</v>
      </c>
    </row>
    <row r="16" spans="1:22" x14ac:dyDescent="0.3">
      <c r="A16" t="s">
        <v>345</v>
      </c>
      <c r="J16">
        <v>2.4</v>
      </c>
      <c r="K16">
        <v>2.6</v>
      </c>
      <c r="L16">
        <v>2.4</v>
      </c>
    </row>
    <row r="17" spans="1:12" x14ac:dyDescent="0.3">
      <c r="A17" t="s">
        <v>30</v>
      </c>
      <c r="J17">
        <v>2.6</v>
      </c>
      <c r="K17">
        <v>2.8</v>
      </c>
      <c r="L17">
        <v>2.6</v>
      </c>
    </row>
    <row r="18" spans="1:12" x14ac:dyDescent="0.3">
      <c r="A18" t="s">
        <v>31</v>
      </c>
      <c r="J18">
        <v>2.8</v>
      </c>
      <c r="K18">
        <v>3</v>
      </c>
      <c r="L18">
        <v>2.8</v>
      </c>
    </row>
    <row r="19" spans="1:12" x14ac:dyDescent="0.3">
      <c r="A19" t="s">
        <v>346</v>
      </c>
      <c r="J19">
        <v>3</v>
      </c>
      <c r="K19" t="s">
        <v>645</v>
      </c>
      <c r="L19">
        <v>3</v>
      </c>
    </row>
    <row r="20" spans="1:12" x14ac:dyDescent="0.3">
      <c r="L20" t="s">
        <v>646</v>
      </c>
    </row>
  </sheetData>
  <mergeCells count="19">
    <mergeCell ref="H1:H3"/>
    <mergeCell ref="G1:G3"/>
    <mergeCell ref="F1:F3"/>
    <mergeCell ref="A1:A3"/>
    <mergeCell ref="B1:B3"/>
    <mergeCell ref="C1:C3"/>
    <mergeCell ref="D1:D3"/>
    <mergeCell ref="E1:E3"/>
    <mergeCell ref="I1:I3"/>
    <mergeCell ref="J1:L1"/>
    <mergeCell ref="M1:P1"/>
    <mergeCell ref="Q1:R1"/>
    <mergeCell ref="V1:V3"/>
    <mergeCell ref="S1:U2"/>
    <mergeCell ref="J2:J3"/>
    <mergeCell ref="K2:K3"/>
    <mergeCell ref="L2:L3"/>
    <mergeCell ref="M2:M3"/>
    <mergeCell ref="N2:P2"/>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N273"/>
  <sheetViews>
    <sheetView showGridLines="0" zoomScale="150" zoomScaleNormal="150" workbookViewId="0">
      <selection activeCell="J6" sqref="J6"/>
    </sheetView>
  </sheetViews>
  <sheetFormatPr baseColWidth="10" defaultRowHeight="14.4" x14ac:dyDescent="0.3"/>
  <sheetData>
    <row r="1" spans="1:14" ht="31.95" customHeight="1" x14ac:dyDescent="0.3">
      <c r="A1" s="1295" t="s">
        <v>207</v>
      </c>
      <c r="B1" s="1295"/>
      <c r="C1" s="1296">
        <f>'LB Holzbringung'!C2:D2</f>
        <v>0</v>
      </c>
      <c r="D1" s="1296"/>
    </row>
    <row r="2" spans="1:14" ht="15" customHeight="1" x14ac:dyDescent="0.3">
      <c r="A2" s="1294" t="s">
        <v>918</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1294"/>
      <c r="B102" s="1294"/>
      <c r="C102" s="1294"/>
      <c r="D102" s="1294"/>
      <c r="E102" s="1294"/>
      <c r="F102" s="1294"/>
      <c r="G102" s="1294"/>
      <c r="H102" s="76"/>
      <c r="I102" s="76"/>
      <c r="J102" s="76"/>
      <c r="K102" s="76"/>
      <c r="L102" s="76"/>
      <c r="M102" s="76"/>
      <c r="N102" s="76"/>
    </row>
    <row r="103" spans="1:14" x14ac:dyDescent="0.3">
      <c r="A103" s="1294"/>
      <c r="B103" s="1294"/>
      <c r="C103" s="1294"/>
      <c r="D103" s="1294"/>
      <c r="E103" s="1294"/>
      <c r="F103" s="1294"/>
      <c r="G103" s="1294"/>
      <c r="H103" s="76"/>
      <c r="I103" s="76"/>
      <c r="J103" s="76"/>
      <c r="K103" s="76"/>
      <c r="L103" s="76"/>
      <c r="M103" s="76"/>
      <c r="N103" s="76"/>
    </row>
    <row r="104" spans="1:14" x14ac:dyDescent="0.3">
      <c r="A104" s="1294"/>
      <c r="B104" s="1294"/>
      <c r="C104" s="1294"/>
      <c r="D104" s="1294"/>
      <c r="E104" s="1294"/>
      <c r="F104" s="1294"/>
      <c r="G104" s="1294"/>
      <c r="H104" s="76"/>
      <c r="I104" s="76"/>
      <c r="J104" s="76"/>
      <c r="K104" s="76"/>
      <c r="L104" s="76"/>
      <c r="M104" s="76"/>
      <c r="N104" s="76"/>
    </row>
    <row r="105" spans="1:14" x14ac:dyDescent="0.3">
      <c r="A105" s="1294"/>
      <c r="B105" s="1294"/>
      <c r="C105" s="1294"/>
      <c r="D105" s="1294"/>
      <c r="E105" s="1294"/>
      <c r="F105" s="1294"/>
      <c r="G105" s="1294"/>
      <c r="H105" s="76"/>
      <c r="I105" s="76"/>
      <c r="J105" s="76"/>
      <c r="K105" s="76"/>
      <c r="L105" s="76"/>
      <c r="M105" s="76"/>
      <c r="N105" s="76"/>
    </row>
    <row r="106" spans="1:14" x14ac:dyDescent="0.3">
      <c r="A106" s="1294"/>
      <c r="B106" s="1294"/>
      <c r="C106" s="1294"/>
      <c r="D106" s="1294"/>
      <c r="E106" s="1294"/>
      <c r="F106" s="1294"/>
      <c r="G106" s="1294"/>
      <c r="H106" s="76"/>
      <c r="I106" s="76"/>
      <c r="J106" s="76"/>
      <c r="K106" s="76"/>
      <c r="L106" s="76"/>
      <c r="M106" s="76"/>
      <c r="N106" s="76"/>
    </row>
    <row r="107" spans="1:14" x14ac:dyDescent="0.3">
      <c r="A107" s="1294"/>
      <c r="B107" s="1294"/>
      <c r="C107" s="1294"/>
      <c r="D107" s="1294"/>
      <c r="E107" s="1294"/>
      <c r="F107" s="1294"/>
      <c r="G107" s="1294"/>
      <c r="H107" s="76"/>
      <c r="I107" s="76"/>
      <c r="J107" s="76"/>
      <c r="K107" s="76"/>
      <c r="L107" s="76"/>
      <c r="M107" s="76"/>
      <c r="N107" s="76"/>
    </row>
    <row r="108" spans="1:14" x14ac:dyDescent="0.3">
      <c r="A108" s="1294"/>
      <c r="B108" s="1294"/>
      <c r="C108" s="1294"/>
      <c r="D108" s="1294"/>
      <c r="E108" s="1294"/>
      <c r="F108" s="1294"/>
      <c r="G108" s="1294"/>
      <c r="H108" s="76"/>
      <c r="I108" s="76"/>
      <c r="J108" s="76"/>
      <c r="K108" s="76"/>
      <c r="L108" s="76"/>
      <c r="M108" s="76"/>
      <c r="N108" s="76"/>
    </row>
    <row r="109" spans="1:14" x14ac:dyDescent="0.3">
      <c r="A109" s="1294"/>
      <c r="B109" s="1294"/>
      <c r="C109" s="1294"/>
      <c r="D109" s="1294"/>
      <c r="E109" s="1294"/>
      <c r="F109" s="1294"/>
      <c r="G109" s="1294"/>
      <c r="H109" s="76"/>
      <c r="I109" s="76"/>
      <c r="J109" s="76"/>
      <c r="K109" s="76"/>
      <c r="L109" s="76"/>
      <c r="M109" s="76"/>
      <c r="N109" s="76"/>
    </row>
    <row r="110" spans="1:14" x14ac:dyDescent="0.3">
      <c r="A110" s="1294"/>
      <c r="B110" s="1294"/>
      <c r="C110" s="1294"/>
      <c r="D110" s="1294"/>
      <c r="E110" s="1294"/>
      <c r="F110" s="1294"/>
      <c r="G110" s="1294"/>
      <c r="H110" s="76"/>
      <c r="I110" s="76"/>
      <c r="J110" s="76"/>
      <c r="K110" s="76"/>
      <c r="L110" s="76"/>
      <c r="M110" s="76"/>
      <c r="N110" s="76"/>
    </row>
    <row r="111" spans="1:14" x14ac:dyDescent="0.3">
      <c r="A111" s="1294"/>
      <c r="B111" s="1294"/>
      <c r="C111" s="1294"/>
      <c r="D111" s="1294"/>
      <c r="E111" s="1294"/>
      <c r="F111" s="1294"/>
      <c r="G111" s="1294"/>
      <c r="H111" s="76"/>
      <c r="I111" s="76"/>
      <c r="J111" s="76"/>
      <c r="K111" s="76"/>
      <c r="L111" s="76"/>
      <c r="M111" s="76"/>
      <c r="N111" s="76"/>
    </row>
    <row r="112" spans="1:14" x14ac:dyDescent="0.3">
      <c r="A112" s="1294"/>
      <c r="B112" s="1294"/>
      <c r="C112" s="1294"/>
      <c r="D112" s="1294"/>
      <c r="E112" s="1294"/>
      <c r="F112" s="1294"/>
      <c r="G112" s="1294"/>
      <c r="H112" s="76"/>
      <c r="I112" s="76"/>
      <c r="J112" s="76"/>
      <c r="K112" s="76"/>
      <c r="L112" s="76"/>
      <c r="M112" s="76"/>
      <c r="N112" s="76"/>
    </row>
    <row r="113" spans="1:14" x14ac:dyDescent="0.3">
      <c r="A113" s="1294"/>
      <c r="B113" s="1294"/>
      <c r="C113" s="1294"/>
      <c r="D113" s="1294"/>
      <c r="E113" s="1294"/>
      <c r="F113" s="1294"/>
      <c r="G113" s="1294"/>
      <c r="H113" s="76"/>
      <c r="I113" s="76"/>
      <c r="J113" s="76"/>
      <c r="K113" s="76"/>
      <c r="L113" s="76"/>
      <c r="M113" s="76"/>
      <c r="N113" s="76"/>
    </row>
    <row r="114" spans="1:14" x14ac:dyDescent="0.3">
      <c r="A114" s="1294"/>
      <c r="B114" s="1294"/>
      <c r="C114" s="1294"/>
      <c r="D114" s="1294"/>
      <c r="E114" s="1294"/>
      <c r="F114" s="1294"/>
      <c r="G114" s="1294"/>
      <c r="H114" s="76"/>
      <c r="I114" s="76"/>
      <c r="J114" s="76"/>
      <c r="K114" s="76"/>
      <c r="L114" s="76"/>
      <c r="M114" s="76"/>
      <c r="N114" s="76"/>
    </row>
    <row r="115" spans="1:14" x14ac:dyDescent="0.3">
      <c r="A115" s="1294"/>
      <c r="B115" s="1294"/>
      <c r="C115" s="1294"/>
      <c r="D115" s="1294"/>
      <c r="E115" s="1294"/>
      <c r="F115" s="1294"/>
      <c r="G115" s="1294"/>
      <c r="H115" s="76"/>
      <c r="I115" s="76"/>
      <c r="J115" s="76"/>
      <c r="K115" s="76"/>
      <c r="L115" s="76"/>
      <c r="M115" s="76"/>
      <c r="N115" s="76"/>
    </row>
    <row r="116" spans="1:14" x14ac:dyDescent="0.3">
      <c r="A116" s="1294"/>
      <c r="B116" s="1294"/>
      <c r="C116" s="1294"/>
      <c r="D116" s="1294"/>
      <c r="E116" s="1294"/>
      <c r="F116" s="1294"/>
      <c r="G116" s="1294"/>
      <c r="H116" s="76"/>
      <c r="I116" s="76"/>
      <c r="J116" s="76"/>
      <c r="K116" s="76"/>
      <c r="L116" s="76"/>
      <c r="M116" s="76"/>
      <c r="N116" s="76"/>
    </row>
    <row r="117" spans="1:14" x14ac:dyDescent="0.3">
      <c r="A117" s="1294"/>
      <c r="B117" s="1294"/>
      <c r="C117" s="1294"/>
      <c r="D117" s="1294"/>
      <c r="E117" s="1294"/>
      <c r="F117" s="1294"/>
      <c r="G117" s="1294"/>
      <c r="H117" s="76"/>
      <c r="I117" s="76"/>
      <c r="J117" s="76"/>
      <c r="K117" s="76"/>
      <c r="L117" s="76"/>
      <c r="M117" s="76"/>
      <c r="N117" s="76"/>
    </row>
    <row r="118" spans="1:14" x14ac:dyDescent="0.3">
      <c r="A118" s="1294"/>
      <c r="B118" s="1294"/>
      <c r="C118" s="1294"/>
      <c r="D118" s="1294"/>
      <c r="E118" s="1294"/>
      <c r="F118" s="1294"/>
      <c r="G118" s="1294"/>
      <c r="H118" s="76"/>
      <c r="I118" s="76"/>
      <c r="J118" s="76"/>
      <c r="K118" s="76"/>
      <c r="L118" s="76"/>
      <c r="M118" s="76"/>
      <c r="N118" s="76"/>
    </row>
    <row r="119" spans="1:14" x14ac:dyDescent="0.3">
      <c r="A119" s="1294"/>
      <c r="B119" s="1294"/>
      <c r="C119" s="1294"/>
      <c r="D119" s="1294"/>
      <c r="E119" s="1294"/>
      <c r="F119" s="1294"/>
      <c r="G119" s="1294"/>
      <c r="H119" s="76"/>
      <c r="I119" s="76"/>
      <c r="J119" s="76"/>
      <c r="K119" s="76"/>
      <c r="L119" s="76"/>
      <c r="M119" s="76"/>
      <c r="N119" s="76"/>
    </row>
    <row r="120" spans="1:14" x14ac:dyDescent="0.3">
      <c r="A120" s="1294"/>
      <c r="B120" s="1294"/>
      <c r="C120" s="1294"/>
      <c r="D120" s="1294"/>
      <c r="E120" s="1294"/>
      <c r="F120" s="1294"/>
      <c r="G120" s="1294"/>
      <c r="H120" s="76"/>
      <c r="I120" s="76"/>
      <c r="J120" s="76"/>
      <c r="K120" s="76"/>
      <c r="L120" s="76"/>
      <c r="M120" s="76"/>
      <c r="N120" s="76"/>
    </row>
    <row r="121" spans="1:14" x14ac:dyDescent="0.3">
      <c r="A121" s="1294"/>
      <c r="B121" s="1294"/>
      <c r="C121" s="1294"/>
      <c r="D121" s="1294"/>
      <c r="E121" s="1294"/>
      <c r="F121" s="1294"/>
      <c r="G121" s="1294"/>
      <c r="H121" s="76"/>
      <c r="I121" s="76"/>
      <c r="J121" s="76"/>
      <c r="K121" s="76"/>
      <c r="L121" s="76"/>
      <c r="M121" s="76"/>
      <c r="N121" s="76"/>
    </row>
    <row r="122" spans="1:14" x14ac:dyDescent="0.3">
      <c r="A122" s="1294"/>
      <c r="B122" s="1294"/>
      <c r="C122" s="1294"/>
      <c r="D122" s="1294"/>
      <c r="E122" s="1294"/>
      <c r="F122" s="1294"/>
      <c r="G122" s="1294"/>
      <c r="H122" s="76"/>
      <c r="I122" s="76"/>
      <c r="J122" s="76"/>
      <c r="K122" s="76"/>
      <c r="L122" s="76"/>
      <c r="M122" s="76"/>
      <c r="N122" s="76"/>
    </row>
    <row r="123" spans="1:14" x14ac:dyDescent="0.3">
      <c r="A123" s="1294"/>
      <c r="B123" s="1294"/>
      <c r="C123" s="1294"/>
      <c r="D123" s="1294"/>
      <c r="E123" s="1294"/>
      <c r="F123" s="1294"/>
      <c r="G123" s="1294"/>
      <c r="H123" s="76"/>
      <c r="I123" s="76"/>
      <c r="J123" s="76"/>
      <c r="K123" s="76"/>
      <c r="L123" s="76"/>
      <c r="M123" s="76"/>
      <c r="N123" s="76"/>
    </row>
    <row r="124" spans="1:14" x14ac:dyDescent="0.3">
      <c r="A124" s="1294"/>
      <c r="B124" s="1294"/>
      <c r="C124" s="1294"/>
      <c r="D124" s="1294"/>
      <c r="E124" s="1294"/>
      <c r="F124" s="1294"/>
      <c r="G124" s="1294"/>
      <c r="H124" s="76"/>
      <c r="I124" s="76"/>
      <c r="J124" s="76"/>
      <c r="K124" s="76"/>
      <c r="L124" s="76"/>
      <c r="M124" s="76"/>
      <c r="N124" s="76"/>
    </row>
    <row r="125" spans="1:14" x14ac:dyDescent="0.3">
      <c r="A125" s="1294"/>
      <c r="B125" s="1294"/>
      <c r="C125" s="1294"/>
      <c r="D125" s="1294"/>
      <c r="E125" s="1294"/>
      <c r="F125" s="1294"/>
      <c r="G125" s="1294"/>
      <c r="H125" s="76"/>
      <c r="I125" s="76"/>
      <c r="J125" s="76"/>
      <c r="K125" s="76"/>
      <c r="L125" s="76"/>
      <c r="M125" s="76"/>
      <c r="N125" s="76"/>
    </row>
    <row r="126" spans="1:14" x14ac:dyDescent="0.3">
      <c r="A126" s="1294"/>
      <c r="B126" s="1294"/>
      <c r="C126" s="1294"/>
      <c r="D126" s="1294"/>
      <c r="E126" s="1294"/>
      <c r="F126" s="1294"/>
      <c r="G126" s="1294"/>
      <c r="H126" s="76"/>
      <c r="I126" s="76"/>
      <c r="J126" s="76"/>
      <c r="K126" s="76"/>
      <c r="L126" s="76"/>
      <c r="M126" s="76"/>
      <c r="N126" s="76"/>
    </row>
    <row r="127" spans="1:14" x14ac:dyDescent="0.3">
      <c r="A127" s="1294"/>
      <c r="B127" s="1294"/>
      <c r="C127" s="1294"/>
      <c r="D127" s="1294"/>
      <c r="E127" s="1294"/>
      <c r="F127" s="1294"/>
      <c r="G127" s="1294"/>
      <c r="H127" s="76"/>
      <c r="I127" s="76"/>
      <c r="J127" s="76"/>
      <c r="K127" s="76"/>
      <c r="L127" s="76"/>
      <c r="M127" s="76"/>
      <c r="N127" s="76"/>
    </row>
    <row r="128" spans="1:14" x14ac:dyDescent="0.3">
      <c r="A128" s="1294"/>
      <c r="B128" s="1294"/>
      <c r="C128" s="1294"/>
      <c r="D128" s="1294"/>
      <c r="E128" s="1294"/>
      <c r="F128" s="1294"/>
      <c r="G128" s="1294"/>
      <c r="H128" s="76"/>
      <c r="I128" s="76"/>
      <c r="J128" s="76"/>
      <c r="K128" s="76"/>
      <c r="L128" s="76"/>
      <c r="M128" s="76"/>
      <c r="N128" s="76"/>
    </row>
    <row r="129" spans="1:14" x14ac:dyDescent="0.3">
      <c r="A129" s="1294"/>
      <c r="B129" s="1294"/>
      <c r="C129" s="1294"/>
      <c r="D129" s="1294"/>
      <c r="E129" s="1294"/>
      <c r="F129" s="1294"/>
      <c r="G129" s="1294"/>
      <c r="H129" s="76"/>
      <c r="I129" s="76"/>
      <c r="J129" s="76"/>
      <c r="K129" s="76"/>
      <c r="L129" s="76"/>
      <c r="M129" s="76"/>
      <c r="N129" s="76"/>
    </row>
    <row r="130" spans="1:14" x14ac:dyDescent="0.3">
      <c r="A130" s="1294"/>
      <c r="B130" s="1294"/>
      <c r="C130" s="1294"/>
      <c r="D130" s="1294"/>
      <c r="E130" s="1294"/>
      <c r="F130" s="1294"/>
      <c r="G130" s="1294"/>
      <c r="H130" s="76"/>
      <c r="I130" s="76"/>
      <c r="J130" s="76"/>
      <c r="K130" s="76"/>
      <c r="L130" s="76"/>
      <c r="M130" s="76"/>
      <c r="N130" s="76"/>
    </row>
    <row r="131" spans="1:14" x14ac:dyDescent="0.3">
      <c r="A131" s="1294"/>
      <c r="B131" s="1294"/>
      <c r="C131" s="1294"/>
      <c r="D131" s="1294"/>
      <c r="E131" s="1294"/>
      <c r="F131" s="1294"/>
      <c r="G131" s="1294"/>
      <c r="H131" s="76"/>
      <c r="I131" s="76"/>
      <c r="J131" s="76"/>
      <c r="K131" s="76"/>
      <c r="L131" s="76"/>
      <c r="M131" s="76"/>
      <c r="N131" s="76"/>
    </row>
    <row r="132" spans="1:14" x14ac:dyDescent="0.3">
      <c r="A132" s="1294"/>
      <c r="B132" s="1294"/>
      <c r="C132" s="1294"/>
      <c r="D132" s="1294"/>
      <c r="E132" s="1294"/>
      <c r="F132" s="1294"/>
      <c r="G132" s="1294"/>
      <c r="H132" s="76"/>
    </row>
    <row r="133" spans="1:14" x14ac:dyDescent="0.3">
      <c r="A133" s="1294"/>
      <c r="B133" s="1294"/>
      <c r="C133" s="1294"/>
      <c r="D133" s="1294"/>
      <c r="E133" s="1294"/>
      <c r="F133" s="1294"/>
      <c r="G133" s="1294"/>
      <c r="H133" s="76"/>
    </row>
    <row r="134" spans="1:14" x14ac:dyDescent="0.3">
      <c r="A134" s="1294"/>
      <c r="B134" s="1294"/>
      <c r="C134" s="1294"/>
      <c r="D134" s="1294"/>
      <c r="E134" s="1294"/>
      <c r="F134" s="1294"/>
      <c r="G134" s="1294"/>
      <c r="H134" s="76"/>
    </row>
    <row r="135" spans="1:14" x14ac:dyDescent="0.3">
      <c r="A135" s="1294"/>
      <c r="B135" s="1294"/>
      <c r="C135" s="1294"/>
      <c r="D135" s="1294"/>
      <c r="E135" s="1294"/>
      <c r="F135" s="1294"/>
      <c r="G135" s="1294"/>
      <c r="H135" s="76"/>
    </row>
    <row r="136" spans="1:14" x14ac:dyDescent="0.3">
      <c r="A136" s="1294"/>
      <c r="B136" s="1294"/>
      <c r="C136" s="1294"/>
      <c r="D136" s="1294"/>
      <c r="E136" s="1294"/>
      <c r="F136" s="1294"/>
      <c r="G136" s="1294"/>
      <c r="H136" s="76"/>
    </row>
    <row r="137" spans="1:14" x14ac:dyDescent="0.3">
      <c r="A137" s="1294"/>
      <c r="B137" s="1294"/>
      <c r="C137" s="1294"/>
      <c r="D137" s="1294"/>
      <c r="E137" s="1294"/>
      <c r="F137" s="1294"/>
      <c r="G137" s="1294"/>
      <c r="H137" s="76"/>
    </row>
    <row r="138" spans="1:14" x14ac:dyDescent="0.3">
      <c r="A138" s="1294"/>
      <c r="B138" s="1294"/>
      <c r="C138" s="1294"/>
      <c r="D138" s="1294"/>
      <c r="E138" s="1294"/>
      <c r="F138" s="1294"/>
      <c r="G138" s="1294"/>
      <c r="H138" s="76"/>
    </row>
    <row r="139" spans="1:14" x14ac:dyDescent="0.3">
      <c r="A139" s="1294"/>
      <c r="B139" s="1294"/>
      <c r="C139" s="1294"/>
      <c r="D139" s="1294"/>
      <c r="E139" s="1294"/>
      <c r="F139" s="1294"/>
      <c r="G139" s="1294"/>
      <c r="H139" s="76"/>
    </row>
    <row r="140" spans="1:14" x14ac:dyDescent="0.3">
      <c r="A140" s="1294"/>
      <c r="B140" s="1294"/>
      <c r="C140" s="1294"/>
      <c r="D140" s="1294"/>
      <c r="E140" s="1294"/>
      <c r="F140" s="1294"/>
      <c r="G140" s="1294"/>
      <c r="H140" s="76"/>
    </row>
    <row r="141" spans="1:14" x14ac:dyDescent="0.3">
      <c r="A141" s="1294"/>
      <c r="B141" s="1294"/>
      <c r="C141" s="1294"/>
      <c r="D141" s="1294"/>
      <c r="E141" s="1294"/>
      <c r="F141" s="1294"/>
      <c r="G141" s="1294"/>
      <c r="H141" s="76"/>
    </row>
    <row r="142" spans="1:14" x14ac:dyDescent="0.3">
      <c r="A142" s="1294"/>
      <c r="B142" s="1294"/>
      <c r="C142" s="1294"/>
      <c r="D142" s="1294"/>
      <c r="E142" s="1294"/>
      <c r="F142" s="1294"/>
      <c r="G142" s="1294"/>
      <c r="H142" s="76"/>
    </row>
    <row r="143" spans="1:14" x14ac:dyDescent="0.3">
      <c r="A143" s="1294"/>
      <c r="B143" s="1294"/>
      <c r="C143" s="1294"/>
      <c r="D143" s="1294"/>
      <c r="E143" s="1294"/>
      <c r="F143" s="1294"/>
      <c r="G143" s="1294"/>
      <c r="H143" s="76"/>
    </row>
    <row r="144" spans="1:14" x14ac:dyDescent="0.3">
      <c r="A144" s="1294"/>
      <c r="B144" s="1294"/>
      <c r="C144" s="1294"/>
      <c r="D144" s="1294"/>
      <c r="E144" s="1294"/>
      <c r="F144" s="1294"/>
      <c r="G144" s="1294"/>
      <c r="H144" s="76"/>
    </row>
    <row r="145" spans="1:8" x14ac:dyDescent="0.3">
      <c r="A145" s="1294"/>
      <c r="B145" s="1294"/>
      <c r="C145" s="1294"/>
      <c r="D145" s="1294"/>
      <c r="E145" s="1294"/>
      <c r="F145" s="1294"/>
      <c r="G145" s="1294"/>
      <c r="H145" s="76"/>
    </row>
    <row r="146" spans="1:8" x14ac:dyDescent="0.3">
      <c r="A146" s="1294"/>
      <c r="B146" s="1294"/>
      <c r="C146" s="1294"/>
      <c r="D146" s="1294"/>
      <c r="E146" s="1294"/>
      <c r="F146" s="1294"/>
      <c r="G146" s="1294"/>
      <c r="H146" s="76"/>
    </row>
    <row r="147" spans="1:8" x14ac:dyDescent="0.3">
      <c r="A147" s="1294"/>
      <c r="B147" s="1294"/>
      <c r="C147" s="1294"/>
      <c r="D147" s="1294"/>
      <c r="E147" s="1294"/>
      <c r="F147" s="1294"/>
      <c r="G147" s="1294"/>
      <c r="H147" s="76"/>
    </row>
    <row r="148" spans="1:8" x14ac:dyDescent="0.3">
      <c r="A148" s="1294"/>
      <c r="B148" s="1294"/>
      <c r="C148" s="1294"/>
      <c r="D148" s="1294"/>
      <c r="E148" s="1294"/>
      <c r="F148" s="1294"/>
      <c r="G148" s="1294"/>
      <c r="H148" s="76"/>
    </row>
    <row r="149" spans="1:8" x14ac:dyDescent="0.3">
      <c r="A149" s="1294"/>
      <c r="B149" s="1294"/>
      <c r="C149" s="1294"/>
      <c r="D149" s="1294"/>
      <c r="E149" s="1294"/>
      <c r="F149" s="1294"/>
      <c r="G149" s="1294"/>
      <c r="H149" s="76"/>
    </row>
    <row r="150" spans="1:8" x14ac:dyDescent="0.3">
      <c r="A150" s="1294"/>
      <c r="B150" s="1294"/>
      <c r="C150" s="1294"/>
      <c r="D150" s="1294"/>
      <c r="E150" s="1294"/>
      <c r="F150" s="1294"/>
      <c r="G150" s="1294"/>
      <c r="H150" s="76"/>
    </row>
    <row r="151" spans="1:8" x14ac:dyDescent="0.3">
      <c r="A151" s="1294"/>
      <c r="B151" s="1294"/>
      <c r="C151" s="1294"/>
      <c r="D151" s="1294"/>
      <c r="E151" s="1294"/>
      <c r="F151" s="1294"/>
      <c r="G151" s="1294"/>
      <c r="H151" s="76"/>
    </row>
    <row r="152" spans="1:8" x14ac:dyDescent="0.3">
      <c r="A152" s="1294"/>
      <c r="B152" s="1294"/>
      <c r="C152" s="1294"/>
      <c r="D152" s="1294"/>
      <c r="E152" s="1294"/>
      <c r="F152" s="1294"/>
      <c r="G152" s="1294"/>
      <c r="H152" s="76"/>
    </row>
    <row r="153" spans="1:8" x14ac:dyDescent="0.3">
      <c r="A153" s="1294"/>
      <c r="B153" s="1294"/>
      <c r="C153" s="1294"/>
      <c r="D153" s="1294"/>
      <c r="E153" s="1294"/>
      <c r="F153" s="1294"/>
      <c r="G153" s="1294"/>
      <c r="H153" s="76"/>
    </row>
    <row r="154" spans="1:8" x14ac:dyDescent="0.3">
      <c r="A154" s="1294"/>
      <c r="B154" s="1294"/>
      <c r="C154" s="1294"/>
      <c r="D154" s="1294"/>
      <c r="E154" s="1294"/>
      <c r="F154" s="1294"/>
      <c r="G154" s="1294"/>
      <c r="H154" s="76"/>
    </row>
    <row r="155" spans="1:8" x14ac:dyDescent="0.3">
      <c r="A155" s="1294"/>
      <c r="B155" s="1294"/>
      <c r="C155" s="1294"/>
      <c r="D155" s="1294"/>
      <c r="E155" s="1294"/>
      <c r="F155" s="1294"/>
      <c r="G155" s="1294"/>
      <c r="H155" s="76"/>
    </row>
    <row r="156" spans="1:8" x14ac:dyDescent="0.3">
      <c r="A156" s="1294"/>
      <c r="B156" s="1294"/>
      <c r="C156" s="1294"/>
      <c r="D156" s="1294"/>
      <c r="E156" s="1294"/>
      <c r="F156" s="1294"/>
      <c r="G156" s="1294"/>
      <c r="H156" s="76"/>
    </row>
    <row r="157" spans="1:8" x14ac:dyDescent="0.3">
      <c r="A157" s="1294"/>
      <c r="B157" s="1294"/>
      <c r="C157" s="1294"/>
      <c r="D157" s="1294"/>
      <c r="E157" s="1294"/>
      <c r="F157" s="1294"/>
      <c r="G157" s="1294"/>
      <c r="H157" s="76"/>
    </row>
    <row r="158" spans="1:8" x14ac:dyDescent="0.3">
      <c r="A158" s="1294"/>
      <c r="B158" s="1294"/>
      <c r="C158" s="1294"/>
      <c r="D158" s="1294"/>
      <c r="E158" s="1294"/>
      <c r="F158" s="1294"/>
      <c r="G158" s="1294"/>
      <c r="H158" s="76"/>
    </row>
    <row r="159" spans="1:8" x14ac:dyDescent="0.3">
      <c r="A159" s="1294"/>
      <c r="B159" s="1294"/>
      <c r="C159" s="1294"/>
      <c r="D159" s="1294"/>
      <c r="E159" s="1294"/>
      <c r="F159" s="1294"/>
      <c r="G159" s="1294"/>
      <c r="H159" s="76"/>
    </row>
    <row r="160" spans="1:8" x14ac:dyDescent="0.3">
      <c r="A160" s="1294"/>
      <c r="B160" s="1294"/>
      <c r="C160" s="1294"/>
      <c r="D160" s="1294"/>
      <c r="E160" s="1294"/>
      <c r="F160" s="1294"/>
      <c r="G160" s="1294"/>
      <c r="H160" s="76"/>
    </row>
    <row r="161" spans="1:8" x14ac:dyDescent="0.3">
      <c r="A161" s="1294"/>
      <c r="B161" s="1294"/>
      <c r="C161" s="1294"/>
      <c r="D161" s="1294"/>
      <c r="E161" s="1294"/>
      <c r="F161" s="1294"/>
      <c r="G161" s="1294"/>
      <c r="H161" s="76"/>
    </row>
    <row r="162" spans="1:8" x14ac:dyDescent="0.3">
      <c r="A162" s="1294"/>
      <c r="B162" s="1294"/>
      <c r="C162" s="1294"/>
      <c r="D162" s="1294"/>
      <c r="E162" s="1294"/>
      <c r="F162" s="1294"/>
      <c r="G162" s="1294"/>
      <c r="H162" s="76"/>
    </row>
    <row r="163" spans="1:8" x14ac:dyDescent="0.3">
      <c r="A163" s="1294"/>
      <c r="B163" s="1294"/>
      <c r="C163" s="1294"/>
      <c r="D163" s="1294"/>
      <c r="E163" s="1294"/>
      <c r="F163" s="1294"/>
      <c r="G163" s="1294"/>
      <c r="H163" s="76"/>
    </row>
    <row r="164" spans="1:8" x14ac:dyDescent="0.3">
      <c r="A164" s="1294"/>
      <c r="B164" s="1294"/>
      <c r="C164" s="1294"/>
      <c r="D164" s="1294"/>
      <c r="E164" s="1294"/>
      <c r="F164" s="1294"/>
      <c r="G164" s="1294"/>
      <c r="H164" s="76"/>
    </row>
    <row r="165" spans="1:8" x14ac:dyDescent="0.3">
      <c r="A165" s="1294"/>
      <c r="B165" s="1294"/>
      <c r="C165" s="1294"/>
      <c r="D165" s="1294"/>
      <c r="E165" s="1294"/>
      <c r="F165" s="1294"/>
      <c r="G165" s="1294"/>
      <c r="H165" s="76"/>
    </row>
    <row r="166" spans="1:8" x14ac:dyDescent="0.3">
      <c r="A166" s="1294"/>
      <c r="B166" s="1294"/>
      <c r="C166" s="1294"/>
      <c r="D166" s="1294"/>
      <c r="E166" s="1294"/>
      <c r="F166" s="1294"/>
      <c r="G166" s="1294"/>
      <c r="H166" s="76"/>
    </row>
    <row r="167" spans="1:8" x14ac:dyDescent="0.3">
      <c r="A167" s="1294"/>
      <c r="B167" s="1294"/>
      <c r="C167" s="1294"/>
      <c r="D167" s="1294"/>
      <c r="E167" s="1294"/>
      <c r="F167" s="1294"/>
      <c r="G167" s="1294"/>
      <c r="H167" s="76"/>
    </row>
    <row r="168" spans="1:8" x14ac:dyDescent="0.3">
      <c r="A168" s="1294"/>
      <c r="B168" s="1294"/>
      <c r="C168" s="1294"/>
      <c r="D168" s="1294"/>
      <c r="E168" s="1294"/>
      <c r="F168" s="1294"/>
      <c r="G168" s="1294"/>
      <c r="H168" s="76"/>
    </row>
    <row r="169" spans="1:8" x14ac:dyDescent="0.3">
      <c r="A169" s="1294"/>
      <c r="B169" s="1294"/>
      <c r="C169" s="1294"/>
      <c r="D169" s="1294"/>
      <c r="E169" s="1294"/>
      <c r="F169" s="1294"/>
      <c r="G169" s="1294"/>
      <c r="H169" s="76"/>
    </row>
    <row r="170" spans="1:8" x14ac:dyDescent="0.3">
      <c r="A170" s="1294"/>
      <c r="B170" s="1294"/>
      <c r="C170" s="1294"/>
      <c r="D170" s="1294"/>
      <c r="E170" s="1294"/>
      <c r="F170" s="1294"/>
      <c r="G170" s="1294"/>
      <c r="H170" s="76"/>
    </row>
    <row r="171" spans="1:8" x14ac:dyDescent="0.3">
      <c r="A171" s="1294"/>
      <c r="B171" s="1294"/>
      <c r="C171" s="1294"/>
      <c r="D171" s="1294"/>
      <c r="E171" s="1294"/>
      <c r="F171" s="1294"/>
      <c r="G171" s="1294"/>
      <c r="H171" s="76"/>
    </row>
    <row r="172" spans="1:8" x14ac:dyDescent="0.3">
      <c r="A172" s="1294"/>
      <c r="B172" s="1294"/>
      <c r="C172" s="1294"/>
      <c r="D172" s="1294"/>
      <c r="E172" s="1294"/>
      <c r="F172" s="1294"/>
      <c r="G172" s="1294"/>
      <c r="H172" s="76"/>
    </row>
    <row r="173" spans="1:8" x14ac:dyDescent="0.3">
      <c r="A173" s="1294"/>
      <c r="B173" s="1294"/>
      <c r="C173" s="1294"/>
      <c r="D173" s="1294"/>
      <c r="E173" s="1294"/>
      <c r="F173" s="1294"/>
      <c r="G173" s="1294"/>
      <c r="H173" s="76"/>
    </row>
    <row r="174" spans="1:8" x14ac:dyDescent="0.3">
      <c r="A174" s="1294"/>
      <c r="B174" s="1294"/>
      <c r="C174" s="1294"/>
      <c r="D174" s="1294"/>
      <c r="E174" s="1294"/>
      <c r="F174" s="1294"/>
      <c r="G174" s="1294"/>
      <c r="H174" s="76"/>
    </row>
    <row r="175" spans="1:8" x14ac:dyDescent="0.3">
      <c r="A175" s="1294"/>
      <c r="B175" s="1294"/>
      <c r="C175" s="1294"/>
      <c r="D175" s="1294"/>
      <c r="E175" s="1294"/>
      <c r="F175" s="1294"/>
      <c r="G175" s="1294"/>
      <c r="H175" s="76"/>
    </row>
    <row r="176" spans="1:8" x14ac:dyDescent="0.3">
      <c r="A176" s="1294"/>
      <c r="B176" s="1294"/>
      <c r="C176" s="1294"/>
      <c r="D176" s="1294"/>
      <c r="E176" s="1294"/>
      <c r="F176" s="1294"/>
      <c r="G176" s="1294"/>
      <c r="H176" s="76"/>
    </row>
    <row r="177" spans="1:8" x14ac:dyDescent="0.3">
      <c r="A177" s="1294"/>
      <c r="B177" s="1294"/>
      <c r="C177" s="1294"/>
      <c r="D177" s="1294"/>
      <c r="E177" s="1294"/>
      <c r="F177" s="1294"/>
      <c r="G177" s="1294"/>
      <c r="H177" s="76"/>
    </row>
    <row r="178" spans="1:8" x14ac:dyDescent="0.3">
      <c r="A178" s="1294"/>
      <c r="B178" s="1294"/>
      <c r="C178" s="1294"/>
      <c r="D178" s="1294"/>
      <c r="E178" s="1294"/>
      <c r="F178" s="1294"/>
      <c r="G178" s="1294"/>
      <c r="H178" s="76"/>
    </row>
    <row r="179" spans="1:8" x14ac:dyDescent="0.3">
      <c r="A179" s="1294"/>
      <c r="B179" s="1294"/>
      <c r="C179" s="1294"/>
      <c r="D179" s="1294"/>
      <c r="E179" s="1294"/>
      <c r="F179" s="1294"/>
      <c r="G179" s="1294"/>
      <c r="H179" s="76"/>
    </row>
    <row r="180" spans="1:8" x14ac:dyDescent="0.3">
      <c r="A180" s="1294"/>
      <c r="B180" s="1294"/>
      <c r="C180" s="1294"/>
      <c r="D180" s="1294"/>
      <c r="E180" s="1294"/>
      <c r="F180" s="1294"/>
      <c r="G180" s="1294"/>
      <c r="H180" s="76"/>
    </row>
    <row r="181" spans="1:8" x14ac:dyDescent="0.3">
      <c r="A181" s="1294"/>
      <c r="B181" s="1294"/>
      <c r="C181" s="1294"/>
      <c r="D181" s="1294"/>
      <c r="E181" s="1294"/>
      <c r="F181" s="1294"/>
      <c r="G181" s="1294"/>
      <c r="H181" s="76"/>
    </row>
    <row r="182" spans="1:8" x14ac:dyDescent="0.3">
      <c r="A182" s="1294"/>
      <c r="B182" s="1294"/>
      <c r="C182" s="1294"/>
      <c r="D182" s="1294"/>
      <c r="E182" s="1294"/>
      <c r="F182" s="1294"/>
      <c r="G182" s="1294"/>
      <c r="H182" s="76"/>
    </row>
    <row r="183" spans="1:8" x14ac:dyDescent="0.3">
      <c r="A183" s="1294"/>
      <c r="B183" s="1294"/>
      <c r="C183" s="1294"/>
      <c r="D183" s="1294"/>
      <c r="E183" s="1294"/>
      <c r="F183" s="1294"/>
      <c r="G183" s="1294"/>
      <c r="H183" s="76"/>
    </row>
    <row r="184" spans="1:8" x14ac:dyDescent="0.3">
      <c r="A184" s="1294"/>
      <c r="B184" s="1294"/>
      <c r="C184" s="1294"/>
      <c r="D184" s="1294"/>
      <c r="E184" s="1294"/>
      <c r="F184" s="1294"/>
      <c r="G184" s="1294"/>
      <c r="H184" s="76"/>
    </row>
    <row r="185" spans="1:8" x14ac:dyDescent="0.3">
      <c r="A185" s="1294"/>
      <c r="B185" s="1294"/>
      <c r="C185" s="1294"/>
      <c r="D185" s="1294"/>
      <c r="E185" s="1294"/>
      <c r="F185" s="1294"/>
      <c r="G185" s="1294"/>
      <c r="H185" s="76"/>
    </row>
    <row r="186" spans="1:8" x14ac:dyDescent="0.3">
      <c r="A186" s="1294"/>
      <c r="B186" s="1294"/>
      <c r="C186" s="1294"/>
      <c r="D186" s="1294"/>
      <c r="E186" s="1294"/>
      <c r="F186" s="1294"/>
      <c r="G186" s="1294"/>
      <c r="H186" s="76"/>
    </row>
    <row r="187" spans="1:8" x14ac:dyDescent="0.3">
      <c r="A187" s="1294"/>
      <c r="B187" s="1294"/>
      <c r="C187" s="1294"/>
      <c r="D187" s="1294"/>
      <c r="E187" s="1294"/>
      <c r="F187" s="1294"/>
      <c r="G187" s="1294"/>
      <c r="H187" s="76"/>
    </row>
    <row r="188" spans="1:8" x14ac:dyDescent="0.3">
      <c r="A188" s="1294"/>
      <c r="B188" s="1294"/>
      <c r="C188" s="1294"/>
      <c r="D188" s="1294"/>
      <c r="E188" s="1294"/>
      <c r="F188" s="1294"/>
      <c r="G188" s="1294"/>
      <c r="H188" s="76"/>
    </row>
    <row r="189" spans="1:8" x14ac:dyDescent="0.3">
      <c r="A189" s="1294"/>
      <c r="B189" s="1294"/>
      <c r="C189" s="1294"/>
      <c r="D189" s="1294"/>
      <c r="E189" s="1294"/>
      <c r="F189" s="1294"/>
      <c r="G189" s="1294"/>
      <c r="H189" s="76"/>
    </row>
    <row r="190" spans="1:8" x14ac:dyDescent="0.3">
      <c r="A190" s="1294"/>
      <c r="B190" s="1294"/>
      <c r="C190" s="1294"/>
      <c r="D190" s="1294"/>
      <c r="E190" s="1294"/>
      <c r="F190" s="1294"/>
      <c r="G190" s="1294"/>
      <c r="H190" s="76"/>
    </row>
    <row r="191" spans="1:8" x14ac:dyDescent="0.3">
      <c r="A191" s="1294"/>
      <c r="B191" s="1294"/>
      <c r="C191" s="1294"/>
      <c r="D191" s="1294"/>
      <c r="E191" s="1294"/>
      <c r="F191" s="1294"/>
      <c r="G191" s="1294"/>
      <c r="H191" s="76"/>
    </row>
    <row r="192" spans="1:8" x14ac:dyDescent="0.3">
      <c r="A192" s="1294"/>
      <c r="B192" s="1294"/>
      <c r="C192" s="1294"/>
      <c r="D192" s="1294"/>
      <c r="E192" s="1294"/>
      <c r="F192" s="1294"/>
      <c r="G192" s="1294"/>
      <c r="H192" s="76"/>
    </row>
    <row r="193" spans="1:8" x14ac:dyDescent="0.3">
      <c r="A193" s="1294"/>
      <c r="B193" s="1294"/>
      <c r="C193" s="1294"/>
      <c r="D193" s="1294"/>
      <c r="E193" s="1294"/>
      <c r="F193" s="1294"/>
      <c r="G193" s="1294"/>
      <c r="H193" s="76"/>
    </row>
    <row r="194" spans="1:8" x14ac:dyDescent="0.3">
      <c r="A194" s="1294"/>
      <c r="B194" s="1294"/>
      <c r="C194" s="1294"/>
      <c r="D194" s="1294"/>
      <c r="E194" s="1294"/>
      <c r="F194" s="1294"/>
      <c r="G194" s="1294"/>
      <c r="H194" s="76"/>
    </row>
    <row r="195" spans="1:8" x14ac:dyDescent="0.3">
      <c r="A195" s="1294"/>
      <c r="B195" s="1294"/>
      <c r="C195" s="1294"/>
      <c r="D195" s="1294"/>
      <c r="E195" s="1294"/>
      <c r="F195" s="1294"/>
      <c r="G195" s="1294"/>
      <c r="H195" s="76"/>
    </row>
    <row r="196" spans="1:8" x14ac:dyDescent="0.3">
      <c r="A196" s="1294"/>
      <c r="B196" s="1294"/>
      <c r="C196" s="1294"/>
      <c r="D196" s="1294"/>
      <c r="E196" s="1294"/>
      <c r="F196" s="1294"/>
      <c r="G196" s="1294"/>
      <c r="H196" s="76"/>
    </row>
    <row r="197" spans="1:8" x14ac:dyDescent="0.3">
      <c r="A197" s="1294"/>
      <c r="B197" s="1294"/>
      <c r="C197" s="1294"/>
      <c r="D197" s="1294"/>
      <c r="E197" s="1294"/>
      <c r="F197" s="1294"/>
      <c r="G197" s="1294"/>
      <c r="H197" s="76"/>
    </row>
    <row r="198" spans="1:8" x14ac:dyDescent="0.3">
      <c r="A198" s="1294"/>
      <c r="B198" s="1294"/>
      <c r="C198" s="1294"/>
      <c r="D198" s="1294"/>
      <c r="E198" s="1294"/>
      <c r="F198" s="1294"/>
      <c r="G198" s="1294"/>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sheetData>
  <sheetProtection password="CC59" sheet="1" objects="1" scenarios="1" selectLockedCells="1"/>
  <mergeCells count="3">
    <mergeCell ref="A2:G198"/>
    <mergeCell ref="A1:B1"/>
    <mergeCell ref="C1:D1"/>
  </mergeCells>
  <conditionalFormatting sqref="C1:D1">
    <cfRule type="cellIs" dxfId="33" priority="1" operator="equal">
      <formula>0</formula>
    </cfRule>
  </conditionalFormatting>
  <pageMargins left="0.98425196850393704" right="0.78740157480314965" top="0.78740157480314965" bottom="0.78740157480314965"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5"/>
  <dimension ref="A1:S17"/>
  <sheetViews>
    <sheetView showGridLines="0" zoomScaleNormal="100" workbookViewId="0">
      <selection activeCell="B7" sqref="B7:E7"/>
    </sheetView>
  </sheetViews>
  <sheetFormatPr baseColWidth="10" defaultRowHeight="14.4" x14ac:dyDescent="0.3"/>
  <cols>
    <col min="1" max="1" width="6" customWidth="1"/>
    <col min="2" max="9" width="11.109375" customWidth="1"/>
  </cols>
  <sheetData>
    <row r="1" spans="1:19" ht="31.95" customHeight="1" x14ac:dyDescent="0.3">
      <c r="A1" s="1123" t="s">
        <v>595</v>
      </c>
      <c r="B1" s="1123"/>
      <c r="C1" s="1123"/>
      <c r="D1" s="1123"/>
      <c r="E1" s="1123"/>
      <c r="F1" s="1123"/>
      <c r="G1" s="1123"/>
      <c r="H1" s="1123"/>
      <c r="I1" s="1123"/>
      <c r="J1" s="1123"/>
      <c r="K1" s="1123"/>
      <c r="L1" s="1123"/>
      <c r="M1" s="1123"/>
      <c r="N1" s="503"/>
      <c r="O1" s="45"/>
      <c r="P1" s="45"/>
      <c r="Q1" s="45"/>
      <c r="R1" s="45"/>
      <c r="S1" s="45"/>
    </row>
    <row r="2" spans="1:19" ht="15" customHeight="1" x14ac:dyDescent="0.3">
      <c r="A2" s="1128" t="s">
        <v>207</v>
      </c>
      <c r="B2" s="1128"/>
      <c r="C2" s="1134"/>
      <c r="D2" s="1135"/>
      <c r="E2" s="128" t="s">
        <v>54</v>
      </c>
      <c r="F2" s="1129"/>
      <c r="G2" s="1136"/>
      <c r="H2" s="1136"/>
      <c r="I2" s="1130"/>
      <c r="J2" s="1126" t="s">
        <v>269</v>
      </c>
      <c r="K2" s="1127"/>
      <c r="L2" s="1124"/>
    </row>
    <row r="3" spans="1:19" ht="15" customHeight="1" x14ac:dyDescent="0.3">
      <c r="A3" s="1128" t="s">
        <v>56</v>
      </c>
      <c r="B3" s="1128"/>
      <c r="C3" s="1129"/>
      <c r="D3" s="1130"/>
      <c r="E3" s="128" t="s">
        <v>617</v>
      </c>
      <c r="F3" s="1137"/>
      <c r="G3" s="1136"/>
      <c r="H3" s="1136"/>
      <c r="I3" s="1130"/>
      <c r="J3" s="1126"/>
      <c r="K3" s="1127"/>
      <c r="L3" s="1125"/>
    </row>
    <row r="4" spans="1:19" ht="5.0999999999999996" customHeight="1" thickBot="1" x14ac:dyDescent="0.35"/>
    <row r="5" spans="1:19" ht="5.0999999999999996" customHeight="1" x14ac:dyDescent="0.3">
      <c r="A5" s="78"/>
      <c r="B5" s="78"/>
      <c r="C5" s="78"/>
      <c r="D5" s="78"/>
      <c r="E5" s="78"/>
      <c r="F5" s="78"/>
      <c r="G5" s="78"/>
      <c r="H5" s="78"/>
      <c r="I5" s="78"/>
      <c r="J5" s="78"/>
      <c r="K5" s="78"/>
      <c r="L5" s="78"/>
      <c r="M5" s="78"/>
    </row>
    <row r="6" spans="1:19" ht="95.1" customHeight="1" x14ac:dyDescent="0.3">
      <c r="B6" s="1132" t="s">
        <v>994</v>
      </c>
      <c r="C6" s="1133"/>
      <c r="D6" s="1133"/>
      <c r="E6" s="1133"/>
      <c r="F6" s="1138" t="s">
        <v>779</v>
      </c>
      <c r="G6" s="1139"/>
      <c r="H6" s="1139"/>
      <c r="I6" s="1139"/>
      <c r="J6" s="1139"/>
      <c r="K6" s="1139"/>
      <c r="L6" s="1139"/>
      <c r="M6" s="1139"/>
    </row>
    <row r="7" spans="1:19" ht="139.94999999999999" customHeight="1" x14ac:dyDescent="0.3">
      <c r="A7" s="589" t="s">
        <v>259</v>
      </c>
      <c r="B7" s="1116"/>
      <c r="C7" s="1116"/>
      <c r="D7" s="1116"/>
      <c r="E7" s="1116"/>
      <c r="F7" s="1117"/>
      <c r="G7" s="1118"/>
      <c r="H7" s="1118"/>
      <c r="I7" s="1118"/>
      <c r="J7" s="1118"/>
      <c r="K7" s="1118"/>
      <c r="L7" s="1118"/>
      <c r="M7" s="1119"/>
    </row>
    <row r="8" spans="1:19" ht="139.94999999999999" hidden="1" customHeight="1" x14ac:dyDescent="0.3">
      <c r="A8" s="590" t="s">
        <v>260</v>
      </c>
      <c r="B8" s="1116"/>
      <c r="C8" s="1116"/>
      <c r="D8" s="1116"/>
      <c r="E8" s="1116"/>
      <c r="F8" s="1117"/>
      <c r="G8" s="1118"/>
      <c r="H8" s="1118"/>
      <c r="I8" s="1118"/>
      <c r="J8" s="1118"/>
      <c r="K8" s="1118"/>
      <c r="L8" s="1118"/>
      <c r="M8" s="1119"/>
    </row>
    <row r="9" spans="1:19" ht="139.94999999999999" hidden="1" customHeight="1" x14ac:dyDescent="0.3">
      <c r="A9" s="590" t="s">
        <v>261</v>
      </c>
      <c r="B9" s="1116"/>
      <c r="C9" s="1116"/>
      <c r="D9" s="1116"/>
      <c r="E9" s="1116"/>
      <c r="F9" s="1117"/>
      <c r="G9" s="1118"/>
      <c r="H9" s="1118"/>
      <c r="I9" s="1118"/>
      <c r="J9" s="1118"/>
      <c r="K9" s="1118"/>
      <c r="L9" s="1118"/>
      <c r="M9" s="1119"/>
    </row>
    <row r="10" spans="1:19" ht="139.94999999999999" hidden="1" customHeight="1" x14ac:dyDescent="0.3">
      <c r="A10" s="590" t="s">
        <v>262</v>
      </c>
      <c r="B10" s="1116"/>
      <c r="C10" s="1116"/>
      <c r="D10" s="1116"/>
      <c r="E10" s="1116"/>
      <c r="F10" s="1117"/>
      <c r="G10" s="1118"/>
      <c r="H10" s="1118"/>
      <c r="I10" s="1118"/>
      <c r="J10" s="1118"/>
      <c r="K10" s="1118"/>
      <c r="L10" s="1118"/>
      <c r="M10" s="1119"/>
    </row>
    <row r="11" spans="1:19" ht="139.94999999999999" hidden="1" customHeight="1" x14ac:dyDescent="0.3">
      <c r="A11" s="590" t="s">
        <v>271</v>
      </c>
      <c r="B11" s="1116"/>
      <c r="C11" s="1116"/>
      <c r="D11" s="1116"/>
      <c r="E11" s="1116"/>
      <c r="F11" s="1117"/>
      <c r="G11" s="1118"/>
      <c r="H11" s="1118"/>
      <c r="I11" s="1118"/>
      <c r="J11" s="1118"/>
      <c r="K11" s="1118"/>
      <c r="L11" s="1118"/>
      <c r="M11" s="1119"/>
    </row>
    <row r="12" spans="1:19" ht="139.94999999999999" hidden="1" customHeight="1" x14ac:dyDescent="0.3">
      <c r="A12" s="590" t="s">
        <v>272</v>
      </c>
      <c r="B12" s="1116"/>
      <c r="C12" s="1116"/>
      <c r="D12" s="1116"/>
      <c r="E12" s="1116"/>
      <c r="F12" s="1117"/>
      <c r="G12" s="1118"/>
      <c r="H12" s="1118"/>
      <c r="I12" s="1118"/>
      <c r="J12" s="1118"/>
      <c r="K12" s="1118"/>
      <c r="L12" s="1118"/>
      <c r="M12" s="1119"/>
    </row>
    <row r="13" spans="1:19" ht="139.94999999999999" hidden="1" customHeight="1" x14ac:dyDescent="0.3">
      <c r="A13" s="590" t="s">
        <v>273</v>
      </c>
      <c r="B13" s="1116"/>
      <c r="C13" s="1116"/>
      <c r="D13" s="1116"/>
      <c r="E13" s="1116"/>
      <c r="F13" s="1117"/>
      <c r="G13" s="1118"/>
      <c r="H13" s="1118"/>
      <c r="I13" s="1118"/>
      <c r="J13" s="1118"/>
      <c r="K13" s="1118"/>
      <c r="L13" s="1118"/>
      <c r="M13" s="1119"/>
    </row>
    <row r="14" spans="1:19" ht="139.94999999999999" hidden="1" customHeight="1" x14ac:dyDescent="0.3">
      <c r="A14" s="590" t="s">
        <v>274</v>
      </c>
      <c r="B14" s="1116"/>
      <c r="C14" s="1116"/>
      <c r="D14" s="1116"/>
      <c r="E14" s="1116"/>
      <c r="F14" s="1117"/>
      <c r="G14" s="1118"/>
      <c r="H14" s="1118"/>
      <c r="I14" s="1118"/>
      <c r="J14" s="1118"/>
      <c r="K14" s="1118"/>
      <c r="L14" s="1118"/>
      <c r="M14" s="1119"/>
    </row>
    <row r="15" spans="1:19" ht="139.94999999999999" hidden="1" customHeight="1" x14ac:dyDescent="0.3">
      <c r="A15" s="590" t="s">
        <v>275</v>
      </c>
      <c r="B15" s="1116"/>
      <c r="C15" s="1116"/>
      <c r="D15" s="1116"/>
      <c r="E15" s="1116"/>
      <c r="F15" s="1117"/>
      <c r="G15" s="1118"/>
      <c r="H15" s="1118"/>
      <c r="I15" s="1118"/>
      <c r="J15" s="1118"/>
      <c r="K15" s="1118"/>
      <c r="L15" s="1118"/>
      <c r="M15" s="1119"/>
    </row>
    <row r="16" spans="1:19" ht="139.94999999999999" hidden="1" customHeight="1" x14ac:dyDescent="0.3">
      <c r="A16" s="590" t="s">
        <v>276</v>
      </c>
      <c r="B16" s="1116"/>
      <c r="C16" s="1116"/>
      <c r="D16" s="1116"/>
      <c r="E16" s="1116"/>
      <c r="F16" s="1117"/>
      <c r="G16" s="1118"/>
      <c r="H16" s="1118"/>
      <c r="I16" s="1118"/>
      <c r="J16" s="1118"/>
      <c r="K16" s="1118"/>
      <c r="L16" s="1118"/>
      <c r="M16" s="1119"/>
    </row>
    <row r="17" spans="1:13" ht="15" customHeight="1" x14ac:dyDescent="0.3">
      <c r="A17" s="1121" t="s">
        <v>631</v>
      </c>
      <c r="B17" s="1121"/>
      <c r="C17" s="1121"/>
      <c r="D17" s="1121"/>
      <c r="E17" s="1121"/>
      <c r="F17" s="1121"/>
      <c r="G17" s="1121"/>
      <c r="H17" s="1121"/>
      <c r="I17" s="1121"/>
      <c r="J17" s="1121"/>
      <c r="K17" s="1121"/>
      <c r="L17" s="1120" t="str">
        <f>Startseite!A4</f>
        <v>Version 16.03.2023</v>
      </c>
      <c r="M17" s="1120"/>
    </row>
  </sheetData>
  <sheetProtection algorithmName="SHA-512" hashValue="9cmUVxHVIOXI3lKzx8Z/Mzo3r1D/Pd1pNktLWET+TVy+gGLBsLcTxOTrcQHzCdL3te5yUnp5dpjbPXe0KpB7aw==" saltValue="8uzjigMylPDpIdbBbBMK7w==" spinCount="100000" sheet="1" objects="1" scenarios="1" selectLockedCells="1"/>
  <mergeCells count="33">
    <mergeCell ref="B13:E13"/>
    <mergeCell ref="B14:E14"/>
    <mergeCell ref="F13:M13"/>
    <mergeCell ref="F14:M14"/>
    <mergeCell ref="L17:M17"/>
    <mergeCell ref="A17:K17"/>
    <mergeCell ref="B15:E15"/>
    <mergeCell ref="B16:E16"/>
    <mergeCell ref="F15:M15"/>
    <mergeCell ref="F16:M16"/>
    <mergeCell ref="B12:E12"/>
    <mergeCell ref="F11:M11"/>
    <mergeCell ref="F12:M12"/>
    <mergeCell ref="B10:E10"/>
    <mergeCell ref="B8:E8"/>
    <mergeCell ref="B9:E9"/>
    <mergeCell ref="F8:M8"/>
    <mergeCell ref="F9:M9"/>
    <mergeCell ref="F10:M10"/>
    <mergeCell ref="B6:E6"/>
    <mergeCell ref="B7:E7"/>
    <mergeCell ref="F6:M6"/>
    <mergeCell ref="F7:M7"/>
    <mergeCell ref="B11:E11"/>
    <mergeCell ref="A3:B3"/>
    <mergeCell ref="C3:D3"/>
    <mergeCell ref="F3:I3"/>
    <mergeCell ref="A1:M1"/>
    <mergeCell ref="A2:B2"/>
    <mergeCell ref="C2:D2"/>
    <mergeCell ref="F2:I2"/>
    <mergeCell ref="J2:K3"/>
    <mergeCell ref="L2:L3"/>
  </mergeCells>
  <dataValidations count="6">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0F00-000000000000}"/>
    <dataValidation allowBlank="1" showInputMessage="1" showErrorMessage="1" prompt="Bitte tragen Sie Ihr Revier ein!" sqref="F3:I3" xr:uid="{00000000-0002-0000-0F00-000001000000}"/>
    <dataValidation allowBlank="1" showInputMessage="1" showErrorMessage="1" promptTitle="Eingabe der Los-Nr." prompt="Bitte vergeben Sie eine fortlaufende Los-Nr.!" sqref="C3:D3" xr:uid="{00000000-0002-0000-0F00-000002000000}"/>
    <dataValidation allowBlank="1" showInputMessage="1" showErrorMessage="1" promptTitle="Eingabe der Vergabe-Nr." prompt="Bitte geben Sie die Vergabe-Nr. ein._x000a_(i.d.R. durch das Forstamt vergeben)" sqref="C2:D2" xr:uid="{00000000-0002-0000-0F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0F00-000004000000}">
      <formula1>1</formula1>
      <formula2>10</formula2>
    </dataValidation>
    <dataValidation allowBlank="1" showInputMessage="1" showErrorMessage="1" promptTitle="Sonstiges" prompt="Bitte geben Sie ggf. weitere erforderliche Informationen! _x000a_z. B.: _x000a_- berechtigte Erfordernis kurzfristiger Verfügbarkeit d. Unternehmens_x000a_- besondere Erschwernisse der Maßnahme_x000a_" sqref="F7:M16" xr:uid="{00000000-0002-0000-0F00-000005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0F00-000006000000}">
          <x14:formula1>
            <xm:f>'Steuerelemente Bestandesbegr.'!$A$2:$A$17</xm:f>
          </x14:formula1>
          <xm:sqref>F2:I2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6"/>
  <dimension ref="A1:W116"/>
  <sheetViews>
    <sheetView showGridLines="0" zoomScale="90" zoomScaleNormal="90" workbookViewId="0">
      <selection activeCell="B15" sqref="B15:B23"/>
    </sheetView>
  </sheetViews>
  <sheetFormatPr baseColWidth="10" defaultRowHeight="14.4" x14ac:dyDescent="0.3"/>
  <cols>
    <col min="1" max="1" width="4.44140625" customWidth="1"/>
    <col min="2" max="2" width="9.44140625" customWidth="1"/>
    <col min="3" max="6" width="5.33203125" customWidth="1"/>
    <col min="7" max="7" width="8.33203125" customWidth="1"/>
    <col min="8" max="8" width="9.88671875" customWidth="1"/>
    <col min="9" max="9" width="5.88671875" customWidth="1"/>
    <col min="10" max="10" width="5.44140625" customWidth="1"/>
    <col min="11" max="11" width="9.5546875" customWidth="1"/>
    <col min="12" max="12" width="7.5546875" customWidth="1"/>
    <col min="13" max="13" width="9.33203125" customWidth="1"/>
    <col min="14" max="14" width="13.6640625" customWidth="1"/>
    <col min="15" max="15" width="0.88671875" customWidth="1"/>
    <col min="16" max="16" width="11.88671875" customWidth="1"/>
    <col min="17" max="17" width="8.109375" customWidth="1"/>
    <col min="18" max="18" width="13" customWidth="1"/>
    <col min="19" max="19" width="22.5546875" customWidth="1"/>
    <col min="20" max="20" width="9.6640625" customWidth="1"/>
    <col min="21" max="21" width="13.6640625" customWidth="1"/>
    <col min="22" max="22" width="5.33203125" customWidth="1"/>
  </cols>
  <sheetData>
    <row r="1" spans="1:23" ht="20.100000000000001" customHeight="1" x14ac:dyDescent="0.3">
      <c r="A1" s="1256" t="s">
        <v>225</v>
      </c>
      <c r="B1" s="1256"/>
      <c r="C1" s="1256"/>
      <c r="D1" s="1256"/>
      <c r="E1" s="1256"/>
      <c r="F1" s="1256"/>
      <c r="G1" s="1256"/>
      <c r="H1" s="1256"/>
      <c r="I1" s="1256"/>
      <c r="J1" s="1256"/>
      <c r="K1" s="1256"/>
      <c r="L1" s="1256"/>
      <c r="M1" s="1256"/>
      <c r="N1" s="1256"/>
      <c r="O1" s="1256"/>
      <c r="P1" s="1256"/>
      <c r="Q1" s="1256"/>
      <c r="R1" s="1256"/>
      <c r="S1" s="1256"/>
      <c r="W1" s="496"/>
    </row>
    <row r="2" spans="1:23" ht="15" customHeight="1" x14ac:dyDescent="0.3">
      <c r="A2" s="1205" t="s">
        <v>207</v>
      </c>
      <c r="B2" s="1205"/>
      <c r="C2" s="1206"/>
      <c r="D2" s="1265">
        <f>'LB Bestandesbegründung (m.Pfl.)'!C2</f>
        <v>0</v>
      </c>
      <c r="E2" s="1266"/>
      <c r="F2" s="1266"/>
      <c r="G2" s="1267"/>
      <c r="H2" s="1205" t="s">
        <v>54</v>
      </c>
      <c r="I2" s="1205"/>
      <c r="J2" s="1234">
        <f>'LB Bestandesbegründung (m.Pfl.)'!F2</f>
        <v>0</v>
      </c>
      <c r="K2" s="1235"/>
      <c r="L2" s="1235"/>
      <c r="M2" s="1235"/>
      <c r="N2" s="1235"/>
      <c r="O2" s="1236"/>
    </row>
    <row r="3" spans="1:23" ht="15" customHeight="1" x14ac:dyDescent="0.3">
      <c r="A3" s="1205" t="s">
        <v>56</v>
      </c>
      <c r="B3" s="1205"/>
      <c r="C3" s="1206"/>
      <c r="D3" s="1234">
        <f>'LB Bestandesbegründung (m.Pfl.)'!C3</f>
        <v>0</v>
      </c>
      <c r="E3" s="1235"/>
      <c r="F3" s="1235"/>
      <c r="G3" s="1236"/>
      <c r="H3" s="1205" t="s">
        <v>616</v>
      </c>
      <c r="I3" s="1205"/>
      <c r="J3" s="1234">
        <f>'LB Bestandesbegründung (m.Pfl.)'!F3</f>
        <v>0</v>
      </c>
      <c r="K3" s="1235"/>
      <c r="L3" s="1235"/>
      <c r="M3" s="1235"/>
      <c r="N3" s="1235"/>
      <c r="O3" s="1236"/>
    </row>
    <row r="4" spans="1:23" ht="5.0999999999999996" customHeight="1" x14ac:dyDescent="0.5">
      <c r="A4" s="3"/>
      <c r="B4" s="3"/>
      <c r="C4" s="3"/>
      <c r="D4" s="3"/>
      <c r="E4" s="3"/>
      <c r="F4" s="3"/>
      <c r="G4" s="3"/>
      <c r="H4" s="3"/>
    </row>
    <row r="5" spans="1:23" ht="15" customHeight="1" x14ac:dyDescent="0.3">
      <c r="A5" s="1237" t="s">
        <v>269</v>
      </c>
      <c r="B5" s="1205"/>
      <c r="C5" s="1205"/>
      <c r="D5" s="1205"/>
      <c r="E5" s="1221">
        <f>'LB Bestandesbegründung (m.Pfl.)'!L2</f>
        <v>0</v>
      </c>
      <c r="F5" s="1222"/>
      <c r="J5" s="1186" t="s">
        <v>42</v>
      </c>
      <c r="K5" s="1186"/>
      <c r="L5" s="1186"/>
      <c r="M5" s="1186"/>
      <c r="N5" s="1186"/>
      <c r="O5" s="1186"/>
      <c r="P5" s="1186"/>
      <c r="Q5" s="1186"/>
      <c r="R5" s="1186"/>
    </row>
    <row r="6" spans="1:23" ht="15" customHeight="1" x14ac:dyDescent="0.3">
      <c r="A6" s="1205"/>
      <c r="B6" s="1205"/>
      <c r="C6" s="1205"/>
      <c r="D6" s="1205"/>
      <c r="E6" s="1223"/>
      <c r="F6" s="1224"/>
      <c r="J6" s="1239"/>
      <c r="K6" s="1240"/>
      <c r="L6" s="1240"/>
      <c r="M6" s="1241"/>
      <c r="N6" s="97" t="s">
        <v>43</v>
      </c>
      <c r="O6" s="1239"/>
      <c r="P6" s="1240"/>
      <c r="Q6" s="1240"/>
      <c r="R6" s="1241"/>
      <c r="S6" s="96" t="s">
        <v>264</v>
      </c>
      <c r="T6" s="1129" t="s">
        <v>266</v>
      </c>
      <c r="U6" s="1136"/>
      <c r="V6" s="1130"/>
    </row>
    <row r="7" spans="1:23" ht="6.9" customHeight="1" thickBot="1" x14ac:dyDescent="0.35">
      <c r="A7" s="587"/>
      <c r="B7" s="587"/>
      <c r="C7" s="587"/>
      <c r="D7" s="587"/>
      <c r="E7" s="587"/>
      <c r="F7" s="587"/>
      <c r="G7" s="587"/>
      <c r="H7" s="587"/>
      <c r="I7" s="587"/>
      <c r="J7" s="587"/>
      <c r="K7" s="587"/>
      <c r="L7" s="587"/>
      <c r="M7" s="587"/>
      <c r="N7" s="587"/>
      <c r="O7" s="587"/>
      <c r="P7" s="587"/>
      <c r="Q7" s="587"/>
      <c r="R7" s="587"/>
      <c r="S7" s="587"/>
      <c r="T7" s="587"/>
      <c r="U7" s="587"/>
      <c r="V7" s="587"/>
    </row>
    <row r="8" spans="1:23" ht="5.0999999999999996" customHeight="1" x14ac:dyDescent="0.3">
      <c r="A8" s="4"/>
      <c r="B8" s="4"/>
      <c r="C8" s="4"/>
      <c r="D8" s="4"/>
      <c r="E8" s="4"/>
      <c r="F8" s="4"/>
      <c r="G8" s="4"/>
      <c r="H8" s="4"/>
      <c r="I8" s="4"/>
      <c r="J8" s="4"/>
      <c r="K8" s="4"/>
      <c r="L8" s="4"/>
      <c r="M8" s="4"/>
      <c r="N8" s="4"/>
      <c r="O8" s="4"/>
      <c r="P8" s="4"/>
      <c r="Q8" s="4"/>
      <c r="R8" s="4"/>
      <c r="S8" s="4"/>
    </row>
    <row r="9" spans="1:23" ht="15" customHeight="1" x14ac:dyDescent="0.35">
      <c r="A9" s="1391" t="s">
        <v>190</v>
      </c>
      <c r="B9" s="1391"/>
      <c r="C9" s="1391"/>
      <c r="D9" s="1391"/>
      <c r="E9" s="1391"/>
      <c r="F9" s="1391"/>
      <c r="G9" s="1391"/>
      <c r="H9" s="1391"/>
      <c r="I9" s="1391"/>
      <c r="J9" s="1391"/>
      <c r="K9" s="1391"/>
      <c r="L9" s="1391"/>
      <c r="M9" s="1391"/>
      <c r="N9" s="1391"/>
      <c r="O9" s="1391"/>
      <c r="P9" s="1391"/>
      <c r="Q9" s="1391"/>
      <c r="R9" s="1391"/>
      <c r="S9" s="1391"/>
      <c r="T9" s="1391"/>
      <c r="U9" s="1391"/>
      <c r="V9" s="1391"/>
    </row>
    <row r="10" spans="1:23" ht="5.0999999999999996" customHeight="1" x14ac:dyDescent="0.3">
      <c r="A10" s="4"/>
      <c r="B10" s="4"/>
      <c r="C10" s="4"/>
      <c r="D10" s="4"/>
      <c r="E10" s="4"/>
      <c r="F10" s="4"/>
      <c r="G10" s="4"/>
      <c r="H10" s="4"/>
      <c r="I10" s="4"/>
      <c r="J10" s="4"/>
      <c r="K10" s="4"/>
      <c r="L10" s="4"/>
      <c r="M10" s="4"/>
      <c r="N10" s="4"/>
      <c r="O10" s="4"/>
      <c r="P10" s="4"/>
      <c r="Q10" s="4"/>
      <c r="R10" s="4"/>
      <c r="S10" s="4"/>
    </row>
    <row r="11" spans="1:23" ht="15" customHeight="1" thickBot="1" x14ac:dyDescent="0.35">
      <c r="A11" s="585"/>
      <c r="B11" s="6"/>
      <c r="C11" s="1392" t="s">
        <v>85</v>
      </c>
      <c r="D11" s="1392"/>
      <c r="E11" s="1392"/>
      <c r="F11" s="1392"/>
      <c r="G11" s="1392"/>
      <c r="H11" s="1392"/>
      <c r="I11" s="1392"/>
      <c r="J11" s="1392"/>
      <c r="K11" s="1392"/>
      <c r="L11" s="1392"/>
      <c r="M11" s="1392"/>
      <c r="N11" s="1392"/>
      <c r="O11" s="6"/>
      <c r="P11" s="1380" t="s">
        <v>86</v>
      </c>
      <c r="Q11" s="1380"/>
      <c r="R11" s="1380"/>
      <c r="S11" s="593"/>
      <c r="T11" s="593"/>
      <c r="U11" s="593"/>
      <c r="V11" s="592"/>
    </row>
    <row r="12" spans="1:23" ht="32.25" customHeight="1" x14ac:dyDescent="0.3">
      <c r="A12" s="1217" t="s">
        <v>75</v>
      </c>
      <c r="B12" s="1258" t="s">
        <v>76</v>
      </c>
      <c r="C12" s="1218" t="s">
        <v>197</v>
      </c>
      <c r="D12" s="1219"/>
      <c r="E12" s="1219"/>
      <c r="F12" s="1220"/>
      <c r="G12" s="1375" t="s">
        <v>87</v>
      </c>
      <c r="H12" s="1260" t="s">
        <v>648</v>
      </c>
      <c r="I12" s="1228" t="s">
        <v>228</v>
      </c>
      <c r="J12" s="1375" t="s">
        <v>88</v>
      </c>
      <c r="K12" s="1220" t="s">
        <v>322</v>
      </c>
      <c r="L12" s="1395" t="s">
        <v>1004</v>
      </c>
      <c r="M12" s="1370" t="s">
        <v>90</v>
      </c>
      <c r="N12" s="1230" t="s">
        <v>278</v>
      </c>
      <c r="O12" s="4"/>
      <c r="P12" s="1389" t="s">
        <v>91</v>
      </c>
      <c r="Q12" s="1389" t="s">
        <v>92</v>
      </c>
      <c r="R12" s="1400" t="s">
        <v>93</v>
      </c>
      <c r="S12" s="1377" t="s">
        <v>94</v>
      </c>
      <c r="T12" s="1370" t="s">
        <v>90</v>
      </c>
      <c r="U12" s="1372" t="s">
        <v>280</v>
      </c>
      <c r="V12" s="1393" t="s">
        <v>279</v>
      </c>
    </row>
    <row r="13" spans="1:23" ht="26.25" customHeight="1" x14ac:dyDescent="0.3">
      <c r="A13" s="1217"/>
      <c r="B13" s="1258"/>
      <c r="C13" s="1230"/>
      <c r="D13" s="1335"/>
      <c r="E13" s="1335"/>
      <c r="F13" s="1269"/>
      <c r="G13" s="1376"/>
      <c r="H13" s="1138"/>
      <c r="I13" s="1213"/>
      <c r="J13" s="1376"/>
      <c r="K13" s="1269"/>
      <c r="L13" s="1396"/>
      <c r="M13" s="1370"/>
      <c r="N13" s="1230"/>
      <c r="O13" s="4"/>
      <c r="P13" s="1390"/>
      <c r="Q13" s="1390"/>
      <c r="R13" s="1401"/>
      <c r="S13" s="1378"/>
      <c r="T13" s="1370"/>
      <c r="U13" s="1372"/>
      <c r="V13" s="1393"/>
    </row>
    <row r="14" spans="1:23" ht="66.75" customHeight="1" x14ac:dyDescent="0.3">
      <c r="A14" s="1250"/>
      <c r="B14" s="1259"/>
      <c r="C14" s="1138"/>
      <c r="D14" s="1139"/>
      <c r="E14" s="1139"/>
      <c r="F14" s="1374"/>
      <c r="G14" s="1213"/>
      <c r="H14" s="1261"/>
      <c r="I14" s="1214"/>
      <c r="J14" s="1213"/>
      <c r="K14" s="1374"/>
      <c r="L14" s="1397"/>
      <c r="M14" s="1371"/>
      <c r="N14" s="1138"/>
      <c r="O14" s="4"/>
      <c r="P14" s="1211"/>
      <c r="Q14" s="1211"/>
      <c r="R14" s="1402"/>
      <c r="S14" s="1379"/>
      <c r="T14" s="1371"/>
      <c r="U14" s="1373"/>
      <c r="V14" s="1394"/>
    </row>
    <row r="15" spans="1:23" ht="27" customHeight="1" thickBot="1" x14ac:dyDescent="0.35">
      <c r="A15" s="1334">
        <v>1</v>
      </c>
      <c r="B15" s="1177"/>
      <c r="C15" s="1381"/>
      <c r="D15" s="1382"/>
      <c r="E15" s="1382"/>
      <c r="F15" s="1383"/>
      <c r="G15" s="192"/>
      <c r="H15" s="549"/>
      <c r="I15" s="23"/>
      <c r="J15" s="24"/>
      <c r="K15" s="24"/>
      <c r="L15" s="25"/>
      <c r="M15" s="26"/>
      <c r="N15" s="27">
        <f>G15*M15</f>
        <v>0</v>
      </c>
      <c r="O15" s="546"/>
      <c r="P15" s="1369"/>
      <c r="Q15" s="80"/>
      <c r="R15" s="155"/>
      <c r="S15" s="1398"/>
      <c r="T15" s="26"/>
      <c r="U15" s="29">
        <f t="shared" ref="U15:U23" si="0">T15*G15</f>
        <v>0</v>
      </c>
      <c r="V15" s="1365">
        <f>SUBTOTAL(109,N15:N23)+SUBTOTAL(109,U15:U23)</f>
        <v>0</v>
      </c>
    </row>
    <row r="16" spans="1:23" ht="27" customHeight="1" thickBot="1" x14ac:dyDescent="0.35">
      <c r="A16" s="1306"/>
      <c r="B16" s="1158"/>
      <c r="C16" s="1366"/>
      <c r="D16" s="1367"/>
      <c r="E16" s="1367"/>
      <c r="F16" s="1368"/>
      <c r="G16" s="193"/>
      <c r="H16" s="550"/>
      <c r="I16" s="65"/>
      <c r="J16" s="66"/>
      <c r="K16" s="66"/>
      <c r="L16" s="67"/>
      <c r="M16" s="26"/>
      <c r="N16" s="27">
        <f t="shared" ref="N16:N21" si="1">G16*M16</f>
        <v>0</v>
      </c>
      <c r="O16" s="546"/>
      <c r="P16" s="1357"/>
      <c r="Q16" s="81"/>
      <c r="R16" s="160"/>
      <c r="S16" s="1359"/>
      <c r="T16" s="26"/>
      <c r="U16" s="29">
        <f t="shared" si="0"/>
        <v>0</v>
      </c>
      <c r="V16" s="1365"/>
    </row>
    <row r="17" spans="1:22" ht="27" customHeight="1" thickBot="1" x14ac:dyDescent="0.35">
      <c r="A17" s="1306"/>
      <c r="B17" s="1158"/>
      <c r="C17" s="1366"/>
      <c r="D17" s="1367"/>
      <c r="E17" s="1367"/>
      <c r="F17" s="1368"/>
      <c r="G17" s="193"/>
      <c r="H17" s="550"/>
      <c r="I17" s="65"/>
      <c r="J17" s="66"/>
      <c r="K17" s="66"/>
      <c r="L17" s="67"/>
      <c r="M17" s="26"/>
      <c r="N17" s="27">
        <f t="shared" si="1"/>
        <v>0</v>
      </c>
      <c r="O17" s="546"/>
      <c r="P17" s="1357"/>
      <c r="Q17" s="81"/>
      <c r="R17" s="160"/>
      <c r="S17" s="1359"/>
      <c r="T17" s="26"/>
      <c r="U17" s="29">
        <f t="shared" si="0"/>
        <v>0</v>
      </c>
      <c r="V17" s="1365"/>
    </row>
    <row r="18" spans="1:22" ht="27" hidden="1" customHeight="1" thickBot="1" x14ac:dyDescent="0.35">
      <c r="A18" s="1306"/>
      <c r="B18" s="1158"/>
      <c r="C18" s="1366"/>
      <c r="D18" s="1367"/>
      <c r="E18" s="1367"/>
      <c r="F18" s="1368"/>
      <c r="G18" s="193"/>
      <c r="H18" s="550"/>
      <c r="I18" s="65"/>
      <c r="J18" s="66"/>
      <c r="K18" s="66"/>
      <c r="L18" s="67"/>
      <c r="M18" s="26"/>
      <c r="N18" s="27">
        <f t="shared" si="1"/>
        <v>0</v>
      </c>
      <c r="O18" s="546"/>
      <c r="P18" s="1357"/>
      <c r="Q18" s="81"/>
      <c r="R18" s="160"/>
      <c r="S18" s="1359"/>
      <c r="T18" s="26"/>
      <c r="U18" s="29">
        <f t="shared" si="0"/>
        <v>0</v>
      </c>
      <c r="V18" s="1365"/>
    </row>
    <row r="19" spans="1:22" ht="27" hidden="1" customHeight="1" thickBot="1" x14ac:dyDescent="0.35">
      <c r="A19" s="1306"/>
      <c r="B19" s="1158"/>
      <c r="C19" s="1366"/>
      <c r="D19" s="1367"/>
      <c r="E19" s="1367"/>
      <c r="F19" s="1368"/>
      <c r="G19" s="193"/>
      <c r="H19" s="550"/>
      <c r="I19" s="65"/>
      <c r="J19" s="66"/>
      <c r="K19" s="66"/>
      <c r="L19" s="67"/>
      <c r="M19" s="26"/>
      <c r="N19" s="27">
        <f t="shared" si="1"/>
        <v>0</v>
      </c>
      <c r="O19" s="546"/>
      <c r="P19" s="1357"/>
      <c r="Q19" s="81"/>
      <c r="R19" s="160"/>
      <c r="S19" s="1359"/>
      <c r="T19" s="26"/>
      <c r="U19" s="29">
        <f t="shared" si="0"/>
        <v>0</v>
      </c>
      <c r="V19" s="1365"/>
    </row>
    <row r="20" spans="1:22" ht="27" hidden="1" customHeight="1" thickBot="1" x14ac:dyDescent="0.35">
      <c r="A20" s="1307"/>
      <c r="B20" s="1158"/>
      <c r="C20" s="1366"/>
      <c r="D20" s="1367"/>
      <c r="E20" s="1367"/>
      <c r="F20" s="1368"/>
      <c r="G20" s="193"/>
      <c r="H20" s="550"/>
      <c r="I20" s="65"/>
      <c r="J20" s="66"/>
      <c r="K20" s="66"/>
      <c r="L20" s="67"/>
      <c r="M20" s="26"/>
      <c r="N20" s="27">
        <f t="shared" si="1"/>
        <v>0</v>
      </c>
      <c r="O20" s="546"/>
      <c r="P20" s="1357"/>
      <c r="Q20" s="81"/>
      <c r="R20" s="160"/>
      <c r="S20" s="1359"/>
      <c r="T20" s="26"/>
      <c r="U20" s="29">
        <f t="shared" si="0"/>
        <v>0</v>
      </c>
      <c r="V20" s="1365"/>
    </row>
    <row r="21" spans="1:22" ht="27" hidden="1" customHeight="1" thickBot="1" x14ac:dyDescent="0.35">
      <c r="A21" s="1307"/>
      <c r="B21" s="1158"/>
      <c r="C21" s="1366"/>
      <c r="D21" s="1367"/>
      <c r="E21" s="1367"/>
      <c r="F21" s="1368"/>
      <c r="G21" s="193"/>
      <c r="H21" s="550"/>
      <c r="I21" s="65"/>
      <c r="J21" s="66"/>
      <c r="K21" s="66"/>
      <c r="L21" s="67"/>
      <c r="M21" s="26"/>
      <c r="N21" s="27">
        <f t="shared" si="1"/>
        <v>0</v>
      </c>
      <c r="O21" s="546"/>
      <c r="P21" s="1357"/>
      <c r="Q21" s="81"/>
      <c r="R21" s="160"/>
      <c r="S21" s="1359"/>
      <c r="T21" s="26"/>
      <c r="U21" s="29">
        <f t="shared" si="0"/>
        <v>0</v>
      </c>
      <c r="V21" s="1365"/>
    </row>
    <row r="22" spans="1:22" ht="27" hidden="1" customHeight="1" thickBot="1" x14ac:dyDescent="0.35">
      <c r="A22" s="1307"/>
      <c r="B22" s="1158"/>
      <c r="C22" s="1366"/>
      <c r="D22" s="1367"/>
      <c r="E22" s="1367"/>
      <c r="F22" s="1368"/>
      <c r="G22" s="193"/>
      <c r="H22" s="550"/>
      <c r="I22" s="65"/>
      <c r="J22" s="66"/>
      <c r="K22" s="66"/>
      <c r="L22" s="67"/>
      <c r="M22" s="26"/>
      <c r="N22" s="27">
        <f t="shared" ref="N22:N30" si="2">G22*M22</f>
        <v>0</v>
      </c>
      <c r="O22" s="546"/>
      <c r="P22" s="1357"/>
      <c r="Q22" s="81"/>
      <c r="R22" s="160"/>
      <c r="S22" s="1359"/>
      <c r="T22" s="26"/>
      <c r="U22" s="29">
        <f t="shared" si="0"/>
        <v>0</v>
      </c>
      <c r="V22" s="1365"/>
    </row>
    <row r="23" spans="1:22" ht="27" hidden="1" customHeight="1" thickBot="1" x14ac:dyDescent="0.35">
      <c r="A23" s="1320"/>
      <c r="B23" s="1158"/>
      <c r="C23" s="1384"/>
      <c r="D23" s="1385"/>
      <c r="E23" s="1385"/>
      <c r="F23" s="1386"/>
      <c r="G23" s="193"/>
      <c r="H23" s="550"/>
      <c r="I23" s="65"/>
      <c r="J23" s="66"/>
      <c r="K23" s="66"/>
      <c r="L23" s="67"/>
      <c r="M23" s="575"/>
      <c r="N23" s="107">
        <f t="shared" si="2"/>
        <v>0</v>
      </c>
      <c r="O23" s="547"/>
      <c r="P23" s="1357"/>
      <c r="Q23" s="109"/>
      <c r="R23" s="160"/>
      <c r="S23" s="1359"/>
      <c r="T23" s="575"/>
      <c r="U23" s="110">
        <f t="shared" si="0"/>
        <v>0</v>
      </c>
      <c r="V23" s="1365"/>
    </row>
    <row r="24" spans="1:22" ht="27" hidden="1" customHeight="1" thickBot="1" x14ac:dyDescent="0.35">
      <c r="A24" s="1305">
        <v>2</v>
      </c>
      <c r="B24" s="1157"/>
      <c r="C24" s="1353"/>
      <c r="D24" s="1354"/>
      <c r="E24" s="1354"/>
      <c r="F24" s="1355"/>
      <c r="G24" s="194"/>
      <c r="H24" s="551"/>
      <c r="I24" s="112"/>
      <c r="J24" s="113"/>
      <c r="K24" s="113"/>
      <c r="L24" s="114"/>
      <c r="M24" s="115"/>
      <c r="N24" s="116">
        <f t="shared" si="2"/>
        <v>0</v>
      </c>
      <c r="O24" s="548"/>
      <c r="P24" s="1356"/>
      <c r="Q24" s="118"/>
      <c r="R24" s="163"/>
      <c r="S24" s="1358"/>
      <c r="T24" s="115"/>
      <c r="U24" s="119">
        <f t="shared" ref="U24:U87" si="3">T24*G24</f>
        <v>0</v>
      </c>
      <c r="V24" s="1364">
        <f>SUBTOTAL(109,N24:N32)+SUBTOTAL(109,U24:U32)</f>
        <v>0</v>
      </c>
    </row>
    <row r="25" spans="1:22" ht="27" hidden="1" customHeight="1" thickBot="1" x14ac:dyDescent="0.35">
      <c r="A25" s="1306"/>
      <c r="B25" s="1158"/>
      <c r="C25" s="1366"/>
      <c r="D25" s="1367"/>
      <c r="E25" s="1367"/>
      <c r="F25" s="1368"/>
      <c r="G25" s="193"/>
      <c r="H25" s="550"/>
      <c r="I25" s="65"/>
      <c r="J25" s="66"/>
      <c r="K25" s="66"/>
      <c r="L25" s="67"/>
      <c r="M25" s="26"/>
      <c r="N25" s="27">
        <f t="shared" si="2"/>
        <v>0</v>
      </c>
      <c r="O25" s="546"/>
      <c r="P25" s="1357"/>
      <c r="Q25" s="81"/>
      <c r="R25" s="160"/>
      <c r="S25" s="1359"/>
      <c r="T25" s="26"/>
      <c r="U25" s="29">
        <f t="shared" si="3"/>
        <v>0</v>
      </c>
      <c r="V25" s="1365"/>
    </row>
    <row r="26" spans="1:22" ht="27" hidden="1" customHeight="1" thickBot="1" x14ac:dyDescent="0.35">
      <c r="A26" s="1306"/>
      <c r="B26" s="1158"/>
      <c r="C26" s="1366"/>
      <c r="D26" s="1367"/>
      <c r="E26" s="1367"/>
      <c r="F26" s="1368"/>
      <c r="G26" s="193"/>
      <c r="H26" s="550"/>
      <c r="I26" s="65"/>
      <c r="J26" s="66"/>
      <c r="K26" s="66"/>
      <c r="L26" s="67"/>
      <c r="M26" s="26"/>
      <c r="N26" s="27">
        <f t="shared" si="2"/>
        <v>0</v>
      </c>
      <c r="O26" s="546"/>
      <c r="P26" s="1357"/>
      <c r="Q26" s="81"/>
      <c r="R26" s="160"/>
      <c r="S26" s="1359"/>
      <c r="T26" s="26"/>
      <c r="U26" s="29">
        <f t="shared" si="3"/>
        <v>0</v>
      </c>
      <c r="V26" s="1365"/>
    </row>
    <row r="27" spans="1:22" ht="27" hidden="1" customHeight="1" thickBot="1" x14ac:dyDescent="0.35">
      <c r="A27" s="1306"/>
      <c r="B27" s="1158"/>
      <c r="C27" s="1366"/>
      <c r="D27" s="1367"/>
      <c r="E27" s="1367"/>
      <c r="F27" s="1368"/>
      <c r="G27" s="193"/>
      <c r="H27" s="550"/>
      <c r="I27" s="65"/>
      <c r="J27" s="66"/>
      <c r="K27" s="66"/>
      <c r="L27" s="67"/>
      <c r="M27" s="26"/>
      <c r="N27" s="27">
        <f t="shared" si="2"/>
        <v>0</v>
      </c>
      <c r="O27" s="546"/>
      <c r="P27" s="1357"/>
      <c r="Q27" s="81"/>
      <c r="R27" s="160"/>
      <c r="S27" s="1359"/>
      <c r="T27" s="26"/>
      <c r="U27" s="29">
        <f t="shared" si="3"/>
        <v>0</v>
      </c>
      <c r="V27" s="1365"/>
    </row>
    <row r="28" spans="1:22" ht="27" hidden="1" customHeight="1" thickBot="1" x14ac:dyDescent="0.35">
      <c r="A28" s="1306"/>
      <c r="B28" s="1158"/>
      <c r="C28" s="1366"/>
      <c r="D28" s="1367"/>
      <c r="E28" s="1367"/>
      <c r="F28" s="1368"/>
      <c r="G28" s="193"/>
      <c r="H28" s="550"/>
      <c r="I28" s="65"/>
      <c r="J28" s="66"/>
      <c r="K28" s="66"/>
      <c r="L28" s="67"/>
      <c r="M28" s="26"/>
      <c r="N28" s="27">
        <f t="shared" si="2"/>
        <v>0</v>
      </c>
      <c r="O28" s="546"/>
      <c r="P28" s="1357"/>
      <c r="Q28" s="81"/>
      <c r="R28" s="160"/>
      <c r="S28" s="1359"/>
      <c r="T28" s="26"/>
      <c r="U28" s="29">
        <f t="shared" si="3"/>
        <v>0</v>
      </c>
      <c r="V28" s="1365"/>
    </row>
    <row r="29" spans="1:22" ht="27" hidden="1" customHeight="1" thickBot="1" x14ac:dyDescent="0.35">
      <c r="A29" s="1307"/>
      <c r="B29" s="1158"/>
      <c r="C29" s="1366"/>
      <c r="D29" s="1367"/>
      <c r="E29" s="1367"/>
      <c r="F29" s="1368"/>
      <c r="G29" s="193"/>
      <c r="H29" s="550"/>
      <c r="I29" s="65"/>
      <c r="J29" s="66"/>
      <c r="K29" s="66"/>
      <c r="L29" s="67"/>
      <c r="M29" s="26"/>
      <c r="N29" s="27">
        <f t="shared" si="2"/>
        <v>0</v>
      </c>
      <c r="O29" s="546"/>
      <c r="P29" s="1357"/>
      <c r="Q29" s="81"/>
      <c r="R29" s="160"/>
      <c r="S29" s="1359"/>
      <c r="T29" s="26"/>
      <c r="U29" s="29">
        <f t="shared" si="3"/>
        <v>0</v>
      </c>
      <c r="V29" s="1365"/>
    </row>
    <row r="30" spans="1:22" ht="27" hidden="1" customHeight="1" thickBot="1" x14ac:dyDescent="0.35">
      <c r="A30" s="1307"/>
      <c r="B30" s="1158"/>
      <c r="C30" s="1366"/>
      <c r="D30" s="1367"/>
      <c r="E30" s="1367"/>
      <c r="F30" s="1368"/>
      <c r="G30" s="193"/>
      <c r="H30" s="550"/>
      <c r="I30" s="65"/>
      <c r="J30" s="66"/>
      <c r="K30" s="66"/>
      <c r="L30" s="67"/>
      <c r="M30" s="26"/>
      <c r="N30" s="27">
        <f t="shared" si="2"/>
        <v>0</v>
      </c>
      <c r="O30" s="546"/>
      <c r="P30" s="1357"/>
      <c r="Q30" s="81"/>
      <c r="R30" s="160"/>
      <c r="S30" s="1359"/>
      <c r="T30" s="26"/>
      <c r="U30" s="29">
        <f t="shared" si="3"/>
        <v>0</v>
      </c>
      <c r="V30" s="1365"/>
    </row>
    <row r="31" spans="1:22" ht="27" hidden="1" customHeight="1" thickBot="1" x14ac:dyDescent="0.35">
      <c r="A31" s="1307"/>
      <c r="B31" s="1158"/>
      <c r="C31" s="1366"/>
      <c r="D31" s="1367"/>
      <c r="E31" s="1367"/>
      <c r="F31" s="1368"/>
      <c r="G31" s="193"/>
      <c r="H31" s="550"/>
      <c r="I31" s="65"/>
      <c r="J31" s="66"/>
      <c r="K31" s="66"/>
      <c r="L31" s="67"/>
      <c r="M31" s="26"/>
      <c r="N31" s="27">
        <f t="shared" ref="N31:N94" si="4">G31*M31</f>
        <v>0</v>
      </c>
      <c r="O31" s="546"/>
      <c r="P31" s="1357"/>
      <c r="Q31" s="81"/>
      <c r="R31" s="160"/>
      <c r="S31" s="1359"/>
      <c r="T31" s="26"/>
      <c r="U31" s="29">
        <f t="shared" si="3"/>
        <v>0</v>
      </c>
      <c r="V31" s="1365"/>
    </row>
    <row r="32" spans="1:22" ht="27" hidden="1" customHeight="1" thickBot="1" x14ac:dyDescent="0.35">
      <c r="A32" s="1320"/>
      <c r="B32" s="1158"/>
      <c r="C32" s="1366"/>
      <c r="D32" s="1367"/>
      <c r="E32" s="1367"/>
      <c r="F32" s="1368"/>
      <c r="G32" s="193"/>
      <c r="H32" s="550"/>
      <c r="I32" s="65"/>
      <c r="J32" s="66"/>
      <c r="K32" s="66"/>
      <c r="L32" s="67"/>
      <c r="M32" s="575"/>
      <c r="N32" s="107">
        <f t="shared" si="4"/>
        <v>0</v>
      </c>
      <c r="O32" s="547"/>
      <c r="P32" s="1357"/>
      <c r="Q32" s="109"/>
      <c r="R32" s="160"/>
      <c r="S32" s="1359"/>
      <c r="T32" s="575"/>
      <c r="U32" s="110">
        <f t="shared" si="3"/>
        <v>0</v>
      </c>
      <c r="V32" s="1365"/>
    </row>
    <row r="33" spans="1:22" ht="27" hidden="1" customHeight="1" thickBot="1" x14ac:dyDescent="0.35">
      <c r="A33" s="1305">
        <v>3</v>
      </c>
      <c r="B33" s="1157"/>
      <c r="C33" s="1353"/>
      <c r="D33" s="1354"/>
      <c r="E33" s="1354"/>
      <c r="F33" s="1355"/>
      <c r="G33" s="194"/>
      <c r="H33" s="551"/>
      <c r="I33" s="112"/>
      <c r="J33" s="113"/>
      <c r="K33" s="113"/>
      <c r="L33" s="114"/>
      <c r="M33" s="115"/>
      <c r="N33" s="116">
        <f t="shared" si="4"/>
        <v>0</v>
      </c>
      <c r="O33" s="548"/>
      <c r="P33" s="1356"/>
      <c r="Q33" s="118"/>
      <c r="R33" s="163"/>
      <c r="S33" s="1358"/>
      <c r="T33" s="115"/>
      <c r="U33" s="119">
        <f t="shared" si="3"/>
        <v>0</v>
      </c>
      <c r="V33" s="1364">
        <f>SUBTOTAL(109,N33:N41)+SUBTOTAL(109,U33:U41)</f>
        <v>0</v>
      </c>
    </row>
    <row r="34" spans="1:22" ht="27" hidden="1" customHeight="1" thickBot="1" x14ac:dyDescent="0.35">
      <c r="A34" s="1306"/>
      <c r="B34" s="1158"/>
      <c r="C34" s="1366"/>
      <c r="D34" s="1367"/>
      <c r="E34" s="1367"/>
      <c r="F34" s="1368"/>
      <c r="G34" s="193"/>
      <c r="H34" s="550"/>
      <c r="I34" s="65"/>
      <c r="J34" s="66"/>
      <c r="K34" s="66"/>
      <c r="L34" s="67"/>
      <c r="M34" s="26"/>
      <c r="N34" s="27">
        <f t="shared" si="4"/>
        <v>0</v>
      </c>
      <c r="O34" s="546"/>
      <c r="P34" s="1357"/>
      <c r="Q34" s="81"/>
      <c r="R34" s="160"/>
      <c r="S34" s="1359"/>
      <c r="T34" s="26"/>
      <c r="U34" s="29">
        <f t="shared" si="3"/>
        <v>0</v>
      </c>
      <c r="V34" s="1365"/>
    </row>
    <row r="35" spans="1:22" ht="27" hidden="1" customHeight="1" thickBot="1" x14ac:dyDescent="0.35">
      <c r="A35" s="1306"/>
      <c r="B35" s="1158"/>
      <c r="C35" s="1366"/>
      <c r="D35" s="1367"/>
      <c r="E35" s="1367"/>
      <c r="F35" s="1368"/>
      <c r="G35" s="193"/>
      <c r="H35" s="550"/>
      <c r="I35" s="65"/>
      <c r="J35" s="66"/>
      <c r="K35" s="66"/>
      <c r="L35" s="67"/>
      <c r="M35" s="26"/>
      <c r="N35" s="27">
        <f t="shared" si="4"/>
        <v>0</v>
      </c>
      <c r="O35" s="546"/>
      <c r="P35" s="1357"/>
      <c r="Q35" s="81"/>
      <c r="R35" s="160"/>
      <c r="S35" s="1359"/>
      <c r="T35" s="26"/>
      <c r="U35" s="29">
        <f t="shared" si="3"/>
        <v>0</v>
      </c>
      <c r="V35" s="1365"/>
    </row>
    <row r="36" spans="1:22" ht="27" hidden="1" customHeight="1" thickBot="1" x14ac:dyDescent="0.35">
      <c r="A36" s="1306"/>
      <c r="B36" s="1158"/>
      <c r="C36" s="1366"/>
      <c r="D36" s="1367"/>
      <c r="E36" s="1367"/>
      <c r="F36" s="1368"/>
      <c r="G36" s="193"/>
      <c r="H36" s="550"/>
      <c r="I36" s="65"/>
      <c r="J36" s="66"/>
      <c r="K36" s="66"/>
      <c r="L36" s="67"/>
      <c r="M36" s="26"/>
      <c r="N36" s="27">
        <f t="shared" si="4"/>
        <v>0</v>
      </c>
      <c r="O36" s="546"/>
      <c r="P36" s="1357"/>
      <c r="Q36" s="81"/>
      <c r="R36" s="160"/>
      <c r="S36" s="1359"/>
      <c r="T36" s="26"/>
      <c r="U36" s="29">
        <f t="shared" si="3"/>
        <v>0</v>
      </c>
      <c r="V36" s="1365"/>
    </row>
    <row r="37" spans="1:22" ht="27" hidden="1" customHeight="1" thickBot="1" x14ac:dyDescent="0.35">
      <c r="A37" s="1306"/>
      <c r="B37" s="1158"/>
      <c r="C37" s="1366"/>
      <c r="D37" s="1367"/>
      <c r="E37" s="1367"/>
      <c r="F37" s="1368"/>
      <c r="G37" s="193"/>
      <c r="H37" s="550"/>
      <c r="I37" s="65"/>
      <c r="J37" s="66"/>
      <c r="K37" s="66"/>
      <c r="L37" s="67"/>
      <c r="M37" s="26"/>
      <c r="N37" s="27">
        <f t="shared" si="4"/>
        <v>0</v>
      </c>
      <c r="O37" s="546"/>
      <c r="P37" s="1357"/>
      <c r="Q37" s="81"/>
      <c r="R37" s="160"/>
      <c r="S37" s="1359"/>
      <c r="T37" s="26"/>
      <c r="U37" s="29">
        <f t="shared" si="3"/>
        <v>0</v>
      </c>
      <c r="V37" s="1365"/>
    </row>
    <row r="38" spans="1:22" ht="27" hidden="1" customHeight="1" thickBot="1" x14ac:dyDescent="0.35">
      <c r="A38" s="1307"/>
      <c r="B38" s="1158"/>
      <c r="C38" s="1366"/>
      <c r="D38" s="1367"/>
      <c r="E38" s="1367"/>
      <c r="F38" s="1368"/>
      <c r="G38" s="193"/>
      <c r="H38" s="550"/>
      <c r="I38" s="65"/>
      <c r="J38" s="66"/>
      <c r="K38" s="66"/>
      <c r="L38" s="67"/>
      <c r="M38" s="26"/>
      <c r="N38" s="27">
        <f t="shared" si="4"/>
        <v>0</v>
      </c>
      <c r="O38" s="546"/>
      <c r="P38" s="1357"/>
      <c r="Q38" s="81"/>
      <c r="R38" s="160"/>
      <c r="S38" s="1359"/>
      <c r="T38" s="26"/>
      <c r="U38" s="29">
        <f t="shared" si="3"/>
        <v>0</v>
      </c>
      <c r="V38" s="1365"/>
    </row>
    <row r="39" spans="1:22" ht="27" hidden="1" customHeight="1" thickBot="1" x14ac:dyDescent="0.35">
      <c r="A39" s="1307"/>
      <c r="B39" s="1158"/>
      <c r="C39" s="1366"/>
      <c r="D39" s="1367"/>
      <c r="E39" s="1367"/>
      <c r="F39" s="1368"/>
      <c r="G39" s="193"/>
      <c r="H39" s="550"/>
      <c r="I39" s="65"/>
      <c r="J39" s="66"/>
      <c r="K39" s="66"/>
      <c r="L39" s="67"/>
      <c r="M39" s="26"/>
      <c r="N39" s="27">
        <f t="shared" si="4"/>
        <v>0</v>
      </c>
      <c r="O39" s="546"/>
      <c r="P39" s="1357"/>
      <c r="Q39" s="81"/>
      <c r="R39" s="160"/>
      <c r="S39" s="1359"/>
      <c r="T39" s="26"/>
      <c r="U39" s="29">
        <f t="shared" si="3"/>
        <v>0</v>
      </c>
      <c r="V39" s="1365"/>
    </row>
    <row r="40" spans="1:22" ht="27" hidden="1" customHeight="1" thickBot="1" x14ac:dyDescent="0.35">
      <c r="A40" s="1307"/>
      <c r="B40" s="1158"/>
      <c r="C40" s="1366"/>
      <c r="D40" s="1367"/>
      <c r="E40" s="1367"/>
      <c r="F40" s="1368"/>
      <c r="G40" s="193"/>
      <c r="H40" s="550"/>
      <c r="I40" s="65"/>
      <c r="J40" s="66"/>
      <c r="K40" s="66"/>
      <c r="L40" s="67"/>
      <c r="M40" s="26"/>
      <c r="N40" s="27">
        <f t="shared" si="4"/>
        <v>0</v>
      </c>
      <c r="O40" s="546"/>
      <c r="P40" s="1357"/>
      <c r="Q40" s="81"/>
      <c r="R40" s="160"/>
      <c r="S40" s="1359"/>
      <c r="T40" s="26"/>
      <c r="U40" s="29">
        <f t="shared" si="3"/>
        <v>0</v>
      </c>
      <c r="V40" s="1365"/>
    </row>
    <row r="41" spans="1:22" ht="27" hidden="1" customHeight="1" thickBot="1" x14ac:dyDescent="0.35">
      <c r="A41" s="1320"/>
      <c r="B41" s="1158"/>
      <c r="C41" s="1366"/>
      <c r="D41" s="1367"/>
      <c r="E41" s="1367"/>
      <c r="F41" s="1368"/>
      <c r="G41" s="193"/>
      <c r="H41" s="550"/>
      <c r="I41" s="65"/>
      <c r="J41" s="66"/>
      <c r="K41" s="66"/>
      <c r="L41" s="67"/>
      <c r="M41" s="575"/>
      <c r="N41" s="107">
        <f t="shared" si="4"/>
        <v>0</v>
      </c>
      <c r="O41" s="547"/>
      <c r="P41" s="1357"/>
      <c r="Q41" s="109"/>
      <c r="R41" s="160"/>
      <c r="S41" s="1359"/>
      <c r="T41" s="575"/>
      <c r="U41" s="110">
        <f t="shared" si="3"/>
        <v>0</v>
      </c>
      <c r="V41" s="1365"/>
    </row>
    <row r="42" spans="1:22" ht="27" hidden="1" customHeight="1" thickBot="1" x14ac:dyDescent="0.35">
      <c r="A42" s="1305">
        <v>4</v>
      </c>
      <c r="B42" s="1157"/>
      <c r="C42" s="1353"/>
      <c r="D42" s="1354"/>
      <c r="E42" s="1354"/>
      <c r="F42" s="1355"/>
      <c r="G42" s="194"/>
      <c r="H42" s="551"/>
      <c r="I42" s="112"/>
      <c r="J42" s="113"/>
      <c r="K42" s="113"/>
      <c r="L42" s="114"/>
      <c r="M42" s="115"/>
      <c r="N42" s="116">
        <f t="shared" si="4"/>
        <v>0</v>
      </c>
      <c r="O42" s="548"/>
      <c r="P42" s="1356"/>
      <c r="Q42" s="118"/>
      <c r="R42" s="163"/>
      <c r="S42" s="1358"/>
      <c r="T42" s="115"/>
      <c r="U42" s="119">
        <f t="shared" si="3"/>
        <v>0</v>
      </c>
      <c r="V42" s="1364">
        <f>SUBTOTAL(109,N42:N50)+SUBTOTAL(109,U42:U50)</f>
        <v>0</v>
      </c>
    </row>
    <row r="43" spans="1:22" ht="27" hidden="1" customHeight="1" thickBot="1" x14ac:dyDescent="0.35">
      <c r="A43" s="1306"/>
      <c r="B43" s="1158"/>
      <c r="C43" s="1366"/>
      <c r="D43" s="1367"/>
      <c r="E43" s="1367"/>
      <c r="F43" s="1368"/>
      <c r="G43" s="193"/>
      <c r="H43" s="550"/>
      <c r="I43" s="65"/>
      <c r="J43" s="66"/>
      <c r="K43" s="66"/>
      <c r="L43" s="67"/>
      <c r="M43" s="26"/>
      <c r="N43" s="27">
        <f t="shared" si="4"/>
        <v>0</v>
      </c>
      <c r="O43" s="546"/>
      <c r="P43" s="1357"/>
      <c r="Q43" s="81"/>
      <c r="R43" s="160"/>
      <c r="S43" s="1359"/>
      <c r="T43" s="26"/>
      <c r="U43" s="29">
        <f t="shared" si="3"/>
        <v>0</v>
      </c>
      <c r="V43" s="1365"/>
    </row>
    <row r="44" spans="1:22" ht="27" hidden="1" customHeight="1" thickBot="1" x14ac:dyDescent="0.35">
      <c r="A44" s="1306"/>
      <c r="B44" s="1158"/>
      <c r="C44" s="1366"/>
      <c r="D44" s="1367"/>
      <c r="E44" s="1367"/>
      <c r="F44" s="1368"/>
      <c r="G44" s="193"/>
      <c r="H44" s="550"/>
      <c r="I44" s="65"/>
      <c r="J44" s="66"/>
      <c r="K44" s="66"/>
      <c r="L44" s="67"/>
      <c r="M44" s="26"/>
      <c r="N44" s="27">
        <f t="shared" si="4"/>
        <v>0</v>
      </c>
      <c r="O44" s="546"/>
      <c r="P44" s="1357"/>
      <c r="Q44" s="81"/>
      <c r="R44" s="160"/>
      <c r="S44" s="1359"/>
      <c r="T44" s="26"/>
      <c r="U44" s="29">
        <f t="shared" si="3"/>
        <v>0</v>
      </c>
      <c r="V44" s="1365"/>
    </row>
    <row r="45" spans="1:22" ht="27" hidden="1" customHeight="1" thickBot="1" x14ac:dyDescent="0.35">
      <c r="A45" s="1306"/>
      <c r="B45" s="1158"/>
      <c r="C45" s="1366"/>
      <c r="D45" s="1367"/>
      <c r="E45" s="1367"/>
      <c r="F45" s="1368"/>
      <c r="G45" s="193"/>
      <c r="H45" s="550"/>
      <c r="I45" s="65"/>
      <c r="J45" s="66"/>
      <c r="K45" s="66"/>
      <c r="L45" s="67"/>
      <c r="M45" s="26"/>
      <c r="N45" s="27">
        <f t="shared" si="4"/>
        <v>0</v>
      </c>
      <c r="O45" s="546"/>
      <c r="P45" s="1357"/>
      <c r="Q45" s="81"/>
      <c r="R45" s="160"/>
      <c r="S45" s="1359"/>
      <c r="T45" s="26"/>
      <c r="U45" s="29">
        <f t="shared" si="3"/>
        <v>0</v>
      </c>
      <c r="V45" s="1365"/>
    </row>
    <row r="46" spans="1:22" ht="27" hidden="1" customHeight="1" thickBot="1" x14ac:dyDescent="0.35">
      <c r="A46" s="1306"/>
      <c r="B46" s="1158"/>
      <c r="C46" s="1366"/>
      <c r="D46" s="1367"/>
      <c r="E46" s="1367"/>
      <c r="F46" s="1368"/>
      <c r="G46" s="193"/>
      <c r="H46" s="550"/>
      <c r="I46" s="65"/>
      <c r="J46" s="66"/>
      <c r="K46" s="66"/>
      <c r="L46" s="67"/>
      <c r="M46" s="26"/>
      <c r="N46" s="27">
        <f t="shared" si="4"/>
        <v>0</v>
      </c>
      <c r="O46" s="546"/>
      <c r="P46" s="1357"/>
      <c r="Q46" s="81"/>
      <c r="R46" s="160"/>
      <c r="S46" s="1359"/>
      <c r="T46" s="26"/>
      <c r="U46" s="29">
        <f t="shared" si="3"/>
        <v>0</v>
      </c>
      <c r="V46" s="1365"/>
    </row>
    <row r="47" spans="1:22" ht="27" hidden="1" customHeight="1" thickBot="1" x14ac:dyDescent="0.35">
      <c r="A47" s="1307"/>
      <c r="B47" s="1158"/>
      <c r="C47" s="1366"/>
      <c r="D47" s="1367"/>
      <c r="E47" s="1367"/>
      <c r="F47" s="1368"/>
      <c r="G47" s="193"/>
      <c r="H47" s="550"/>
      <c r="I47" s="65"/>
      <c r="J47" s="66"/>
      <c r="K47" s="66"/>
      <c r="L47" s="67"/>
      <c r="M47" s="26"/>
      <c r="N47" s="27">
        <f t="shared" si="4"/>
        <v>0</v>
      </c>
      <c r="O47" s="546"/>
      <c r="P47" s="1357"/>
      <c r="Q47" s="81"/>
      <c r="R47" s="160"/>
      <c r="S47" s="1359"/>
      <c r="T47" s="26"/>
      <c r="U47" s="29">
        <f t="shared" si="3"/>
        <v>0</v>
      </c>
      <c r="V47" s="1365"/>
    </row>
    <row r="48" spans="1:22" ht="27" hidden="1" customHeight="1" thickBot="1" x14ac:dyDescent="0.35">
      <c r="A48" s="1307"/>
      <c r="B48" s="1158"/>
      <c r="C48" s="1366"/>
      <c r="D48" s="1367"/>
      <c r="E48" s="1367"/>
      <c r="F48" s="1368"/>
      <c r="G48" s="193"/>
      <c r="H48" s="550"/>
      <c r="I48" s="65"/>
      <c r="J48" s="66"/>
      <c r="K48" s="66"/>
      <c r="L48" s="67"/>
      <c r="M48" s="26"/>
      <c r="N48" s="27">
        <f t="shared" si="4"/>
        <v>0</v>
      </c>
      <c r="O48" s="546"/>
      <c r="P48" s="1357"/>
      <c r="Q48" s="81"/>
      <c r="R48" s="160"/>
      <c r="S48" s="1359"/>
      <c r="T48" s="26"/>
      <c r="U48" s="29">
        <f t="shared" si="3"/>
        <v>0</v>
      </c>
      <c r="V48" s="1365"/>
    </row>
    <row r="49" spans="1:22" ht="27" hidden="1" customHeight="1" thickBot="1" x14ac:dyDescent="0.35">
      <c r="A49" s="1307"/>
      <c r="B49" s="1158"/>
      <c r="C49" s="1366"/>
      <c r="D49" s="1367"/>
      <c r="E49" s="1367"/>
      <c r="F49" s="1368"/>
      <c r="G49" s="193"/>
      <c r="H49" s="550"/>
      <c r="I49" s="65"/>
      <c r="J49" s="66"/>
      <c r="K49" s="66"/>
      <c r="L49" s="67"/>
      <c r="M49" s="26"/>
      <c r="N49" s="27">
        <f t="shared" si="4"/>
        <v>0</v>
      </c>
      <c r="O49" s="546"/>
      <c r="P49" s="1357"/>
      <c r="Q49" s="81"/>
      <c r="R49" s="160"/>
      <c r="S49" s="1359"/>
      <c r="T49" s="26"/>
      <c r="U49" s="29">
        <f t="shared" si="3"/>
        <v>0</v>
      </c>
      <c r="V49" s="1365"/>
    </row>
    <row r="50" spans="1:22" ht="27" hidden="1" customHeight="1" thickBot="1" x14ac:dyDescent="0.35">
      <c r="A50" s="1320"/>
      <c r="B50" s="1158"/>
      <c r="C50" s="1366"/>
      <c r="D50" s="1367"/>
      <c r="E50" s="1367"/>
      <c r="F50" s="1368"/>
      <c r="G50" s="193"/>
      <c r="H50" s="550"/>
      <c r="I50" s="65"/>
      <c r="J50" s="66"/>
      <c r="K50" s="66"/>
      <c r="L50" s="67"/>
      <c r="M50" s="575"/>
      <c r="N50" s="107">
        <f t="shared" si="4"/>
        <v>0</v>
      </c>
      <c r="O50" s="547"/>
      <c r="P50" s="1357"/>
      <c r="Q50" s="109"/>
      <c r="R50" s="160"/>
      <c r="S50" s="1359"/>
      <c r="T50" s="575"/>
      <c r="U50" s="110">
        <f t="shared" si="3"/>
        <v>0</v>
      </c>
      <c r="V50" s="1365"/>
    </row>
    <row r="51" spans="1:22" ht="27" hidden="1" customHeight="1" thickBot="1" x14ac:dyDescent="0.35">
      <c r="A51" s="1305">
        <v>5</v>
      </c>
      <c r="B51" s="1157"/>
      <c r="C51" s="1353"/>
      <c r="D51" s="1354"/>
      <c r="E51" s="1354"/>
      <c r="F51" s="1355"/>
      <c r="G51" s="194"/>
      <c r="H51" s="551"/>
      <c r="I51" s="112"/>
      <c r="J51" s="113"/>
      <c r="K51" s="113"/>
      <c r="L51" s="114"/>
      <c r="M51" s="115"/>
      <c r="N51" s="116">
        <f t="shared" si="4"/>
        <v>0</v>
      </c>
      <c r="O51" s="548"/>
      <c r="P51" s="1356"/>
      <c r="Q51" s="118"/>
      <c r="R51" s="163"/>
      <c r="S51" s="1358"/>
      <c r="T51" s="115"/>
      <c r="U51" s="119">
        <f t="shared" si="3"/>
        <v>0</v>
      </c>
      <c r="V51" s="1364">
        <f>SUBTOTAL(109,N51:N59)+SUBTOTAL(109,U51:U59)</f>
        <v>0</v>
      </c>
    </row>
    <row r="52" spans="1:22" ht="27" hidden="1" customHeight="1" thickBot="1" x14ac:dyDescent="0.35">
      <c r="A52" s="1306"/>
      <c r="B52" s="1158"/>
      <c r="C52" s="1366"/>
      <c r="D52" s="1367"/>
      <c r="E52" s="1367"/>
      <c r="F52" s="1368"/>
      <c r="G52" s="193"/>
      <c r="H52" s="550"/>
      <c r="I52" s="65"/>
      <c r="J52" s="66"/>
      <c r="K52" s="66"/>
      <c r="L52" s="67"/>
      <c r="M52" s="26"/>
      <c r="N52" s="27">
        <f t="shared" si="4"/>
        <v>0</v>
      </c>
      <c r="O52" s="546"/>
      <c r="P52" s="1357"/>
      <c r="Q52" s="81"/>
      <c r="R52" s="160"/>
      <c r="S52" s="1359"/>
      <c r="T52" s="26"/>
      <c r="U52" s="29">
        <f t="shared" si="3"/>
        <v>0</v>
      </c>
      <c r="V52" s="1365"/>
    </row>
    <row r="53" spans="1:22" ht="27" hidden="1" customHeight="1" thickBot="1" x14ac:dyDescent="0.35">
      <c r="A53" s="1306"/>
      <c r="B53" s="1158"/>
      <c r="C53" s="1366"/>
      <c r="D53" s="1367"/>
      <c r="E53" s="1367"/>
      <c r="F53" s="1368"/>
      <c r="G53" s="193"/>
      <c r="H53" s="550"/>
      <c r="I53" s="65"/>
      <c r="J53" s="66"/>
      <c r="K53" s="66"/>
      <c r="L53" s="67"/>
      <c r="M53" s="26"/>
      <c r="N53" s="27">
        <f t="shared" si="4"/>
        <v>0</v>
      </c>
      <c r="O53" s="546"/>
      <c r="P53" s="1357"/>
      <c r="Q53" s="81"/>
      <c r="R53" s="160"/>
      <c r="S53" s="1359"/>
      <c r="T53" s="26"/>
      <c r="U53" s="29">
        <f t="shared" si="3"/>
        <v>0</v>
      </c>
      <c r="V53" s="1365"/>
    </row>
    <row r="54" spans="1:22" ht="27" hidden="1" customHeight="1" thickBot="1" x14ac:dyDescent="0.35">
      <c r="A54" s="1306"/>
      <c r="B54" s="1158"/>
      <c r="C54" s="1366"/>
      <c r="D54" s="1367"/>
      <c r="E54" s="1367"/>
      <c r="F54" s="1368"/>
      <c r="G54" s="193"/>
      <c r="H54" s="550"/>
      <c r="I54" s="65"/>
      <c r="J54" s="66"/>
      <c r="K54" s="66"/>
      <c r="L54" s="67"/>
      <c r="M54" s="26"/>
      <c r="N54" s="27">
        <f t="shared" si="4"/>
        <v>0</v>
      </c>
      <c r="O54" s="546"/>
      <c r="P54" s="1357"/>
      <c r="Q54" s="81"/>
      <c r="R54" s="160"/>
      <c r="S54" s="1359"/>
      <c r="T54" s="26"/>
      <c r="U54" s="29">
        <f t="shared" si="3"/>
        <v>0</v>
      </c>
      <c r="V54" s="1365"/>
    </row>
    <row r="55" spans="1:22" ht="27" hidden="1" customHeight="1" thickBot="1" x14ac:dyDescent="0.35">
      <c r="A55" s="1306"/>
      <c r="B55" s="1158"/>
      <c r="C55" s="1366"/>
      <c r="D55" s="1367"/>
      <c r="E55" s="1367"/>
      <c r="F55" s="1368"/>
      <c r="G55" s="193"/>
      <c r="H55" s="550"/>
      <c r="I55" s="65"/>
      <c r="J55" s="66"/>
      <c r="K55" s="66"/>
      <c r="L55" s="67"/>
      <c r="M55" s="26"/>
      <c r="N55" s="27">
        <f t="shared" si="4"/>
        <v>0</v>
      </c>
      <c r="O55" s="546"/>
      <c r="P55" s="1357"/>
      <c r="Q55" s="81"/>
      <c r="R55" s="160"/>
      <c r="S55" s="1359"/>
      <c r="T55" s="26"/>
      <c r="U55" s="29">
        <f t="shared" si="3"/>
        <v>0</v>
      </c>
      <c r="V55" s="1365"/>
    </row>
    <row r="56" spans="1:22" ht="27" hidden="1" customHeight="1" thickBot="1" x14ac:dyDescent="0.35">
      <c r="A56" s="1307"/>
      <c r="B56" s="1158"/>
      <c r="C56" s="1366"/>
      <c r="D56" s="1367"/>
      <c r="E56" s="1367"/>
      <c r="F56" s="1368"/>
      <c r="G56" s="193"/>
      <c r="H56" s="550"/>
      <c r="I56" s="65"/>
      <c r="J56" s="66"/>
      <c r="K56" s="66"/>
      <c r="L56" s="67"/>
      <c r="M56" s="26"/>
      <c r="N56" s="27">
        <f t="shared" si="4"/>
        <v>0</v>
      </c>
      <c r="O56" s="546"/>
      <c r="P56" s="1357"/>
      <c r="Q56" s="81"/>
      <c r="R56" s="160"/>
      <c r="S56" s="1359"/>
      <c r="T56" s="26"/>
      <c r="U56" s="29">
        <f t="shared" si="3"/>
        <v>0</v>
      </c>
      <c r="V56" s="1365"/>
    </row>
    <row r="57" spans="1:22" ht="27" hidden="1" customHeight="1" thickBot="1" x14ac:dyDescent="0.35">
      <c r="A57" s="1307"/>
      <c r="B57" s="1158"/>
      <c r="C57" s="1366"/>
      <c r="D57" s="1367"/>
      <c r="E57" s="1367"/>
      <c r="F57" s="1368"/>
      <c r="G57" s="193"/>
      <c r="H57" s="550"/>
      <c r="I57" s="65"/>
      <c r="J57" s="66"/>
      <c r="K57" s="66"/>
      <c r="L57" s="67"/>
      <c r="M57" s="26"/>
      <c r="N57" s="27">
        <f t="shared" si="4"/>
        <v>0</v>
      </c>
      <c r="O57" s="546"/>
      <c r="P57" s="1357"/>
      <c r="Q57" s="81"/>
      <c r="R57" s="160"/>
      <c r="S57" s="1359"/>
      <c r="T57" s="26"/>
      <c r="U57" s="29">
        <f t="shared" si="3"/>
        <v>0</v>
      </c>
      <c r="V57" s="1365"/>
    </row>
    <row r="58" spans="1:22" ht="27" hidden="1" customHeight="1" thickBot="1" x14ac:dyDescent="0.35">
      <c r="A58" s="1307"/>
      <c r="B58" s="1158"/>
      <c r="C58" s="1366"/>
      <c r="D58" s="1367"/>
      <c r="E58" s="1367"/>
      <c r="F58" s="1368"/>
      <c r="G58" s="193"/>
      <c r="H58" s="550"/>
      <c r="I58" s="65"/>
      <c r="J58" s="66"/>
      <c r="K58" s="66"/>
      <c r="L58" s="67"/>
      <c r="M58" s="26"/>
      <c r="N58" s="27">
        <f t="shared" si="4"/>
        <v>0</v>
      </c>
      <c r="O58" s="546"/>
      <c r="P58" s="1357"/>
      <c r="Q58" s="81"/>
      <c r="R58" s="160"/>
      <c r="S58" s="1359"/>
      <c r="T58" s="26"/>
      <c r="U58" s="29">
        <f t="shared" si="3"/>
        <v>0</v>
      </c>
      <c r="V58" s="1365"/>
    </row>
    <row r="59" spans="1:22" ht="27" hidden="1" customHeight="1" thickBot="1" x14ac:dyDescent="0.35">
      <c r="A59" s="1320"/>
      <c r="B59" s="1158"/>
      <c r="C59" s="1366"/>
      <c r="D59" s="1367"/>
      <c r="E59" s="1367"/>
      <c r="F59" s="1368"/>
      <c r="G59" s="193"/>
      <c r="H59" s="550"/>
      <c r="I59" s="65"/>
      <c r="J59" s="66"/>
      <c r="K59" s="66"/>
      <c r="L59" s="67"/>
      <c r="M59" s="575"/>
      <c r="N59" s="107">
        <f t="shared" si="4"/>
        <v>0</v>
      </c>
      <c r="O59" s="547"/>
      <c r="P59" s="1357"/>
      <c r="Q59" s="109"/>
      <c r="R59" s="160"/>
      <c r="S59" s="1359"/>
      <c r="T59" s="575"/>
      <c r="U59" s="110">
        <f t="shared" si="3"/>
        <v>0</v>
      </c>
      <c r="V59" s="1365"/>
    </row>
    <row r="60" spans="1:22" ht="27" hidden="1" customHeight="1" thickBot="1" x14ac:dyDescent="0.35">
      <c r="A60" s="1305">
        <v>6</v>
      </c>
      <c r="B60" s="1157"/>
      <c r="C60" s="1353"/>
      <c r="D60" s="1354"/>
      <c r="E60" s="1354"/>
      <c r="F60" s="1355"/>
      <c r="G60" s="194"/>
      <c r="H60" s="551"/>
      <c r="I60" s="112"/>
      <c r="J60" s="113"/>
      <c r="K60" s="113"/>
      <c r="L60" s="114"/>
      <c r="M60" s="115"/>
      <c r="N60" s="116">
        <f t="shared" si="4"/>
        <v>0</v>
      </c>
      <c r="O60" s="548"/>
      <c r="P60" s="1356"/>
      <c r="Q60" s="118"/>
      <c r="R60" s="163"/>
      <c r="S60" s="1358"/>
      <c r="T60" s="115"/>
      <c r="U60" s="119">
        <f t="shared" si="3"/>
        <v>0</v>
      </c>
      <c r="V60" s="1364">
        <f>SUBTOTAL(109,N60:N68)+SUBTOTAL(109,U60:U68)</f>
        <v>0</v>
      </c>
    </row>
    <row r="61" spans="1:22" ht="27" hidden="1" customHeight="1" thickBot="1" x14ac:dyDescent="0.35">
      <c r="A61" s="1306"/>
      <c r="B61" s="1158"/>
      <c r="C61" s="1366"/>
      <c r="D61" s="1367"/>
      <c r="E61" s="1367"/>
      <c r="F61" s="1368"/>
      <c r="G61" s="193"/>
      <c r="H61" s="550"/>
      <c r="I61" s="65"/>
      <c r="J61" s="66"/>
      <c r="K61" s="66"/>
      <c r="L61" s="67"/>
      <c r="M61" s="26"/>
      <c r="N61" s="27">
        <f t="shared" si="4"/>
        <v>0</v>
      </c>
      <c r="O61" s="546"/>
      <c r="P61" s="1357"/>
      <c r="Q61" s="81"/>
      <c r="R61" s="160"/>
      <c r="S61" s="1359"/>
      <c r="T61" s="26"/>
      <c r="U61" s="29">
        <f t="shared" si="3"/>
        <v>0</v>
      </c>
      <c r="V61" s="1365"/>
    </row>
    <row r="62" spans="1:22" ht="27" hidden="1" customHeight="1" thickBot="1" x14ac:dyDescent="0.35">
      <c r="A62" s="1306"/>
      <c r="B62" s="1158"/>
      <c r="C62" s="1366"/>
      <c r="D62" s="1367"/>
      <c r="E62" s="1367"/>
      <c r="F62" s="1368"/>
      <c r="G62" s="193"/>
      <c r="H62" s="550"/>
      <c r="I62" s="65"/>
      <c r="J62" s="66"/>
      <c r="K62" s="66"/>
      <c r="L62" s="67"/>
      <c r="M62" s="26"/>
      <c r="N62" s="27">
        <f t="shared" si="4"/>
        <v>0</v>
      </c>
      <c r="O62" s="546"/>
      <c r="P62" s="1357"/>
      <c r="Q62" s="81"/>
      <c r="R62" s="160"/>
      <c r="S62" s="1359"/>
      <c r="T62" s="26"/>
      <c r="U62" s="29">
        <f t="shared" si="3"/>
        <v>0</v>
      </c>
      <c r="V62" s="1365"/>
    </row>
    <row r="63" spans="1:22" ht="27" hidden="1" customHeight="1" thickBot="1" x14ac:dyDescent="0.35">
      <c r="A63" s="1306"/>
      <c r="B63" s="1158"/>
      <c r="C63" s="1366"/>
      <c r="D63" s="1367"/>
      <c r="E63" s="1367"/>
      <c r="F63" s="1368"/>
      <c r="G63" s="193"/>
      <c r="H63" s="550"/>
      <c r="I63" s="65"/>
      <c r="J63" s="66"/>
      <c r="K63" s="66"/>
      <c r="L63" s="67"/>
      <c r="M63" s="26"/>
      <c r="N63" s="27">
        <f t="shared" si="4"/>
        <v>0</v>
      </c>
      <c r="O63" s="546"/>
      <c r="P63" s="1357"/>
      <c r="Q63" s="81"/>
      <c r="R63" s="160"/>
      <c r="S63" s="1359"/>
      <c r="T63" s="26"/>
      <c r="U63" s="29">
        <f t="shared" si="3"/>
        <v>0</v>
      </c>
      <c r="V63" s="1365"/>
    </row>
    <row r="64" spans="1:22" ht="27" hidden="1" customHeight="1" thickBot="1" x14ac:dyDescent="0.35">
      <c r="A64" s="1306"/>
      <c r="B64" s="1158"/>
      <c r="C64" s="1366"/>
      <c r="D64" s="1367"/>
      <c r="E64" s="1367"/>
      <c r="F64" s="1368"/>
      <c r="G64" s="193"/>
      <c r="H64" s="550"/>
      <c r="I64" s="65"/>
      <c r="J64" s="66"/>
      <c r="K64" s="66"/>
      <c r="L64" s="67"/>
      <c r="M64" s="26"/>
      <c r="N64" s="27">
        <f t="shared" si="4"/>
        <v>0</v>
      </c>
      <c r="O64" s="546"/>
      <c r="P64" s="1357"/>
      <c r="Q64" s="81"/>
      <c r="R64" s="160"/>
      <c r="S64" s="1359"/>
      <c r="T64" s="26"/>
      <c r="U64" s="29">
        <f t="shared" si="3"/>
        <v>0</v>
      </c>
      <c r="V64" s="1365"/>
    </row>
    <row r="65" spans="1:22" ht="27" hidden="1" customHeight="1" thickBot="1" x14ac:dyDescent="0.35">
      <c r="A65" s="1307"/>
      <c r="B65" s="1158"/>
      <c r="C65" s="1366"/>
      <c r="D65" s="1367"/>
      <c r="E65" s="1367"/>
      <c r="F65" s="1368"/>
      <c r="G65" s="193"/>
      <c r="H65" s="550"/>
      <c r="I65" s="65"/>
      <c r="J65" s="66"/>
      <c r="K65" s="66"/>
      <c r="L65" s="67"/>
      <c r="M65" s="26"/>
      <c r="N65" s="27">
        <f t="shared" si="4"/>
        <v>0</v>
      </c>
      <c r="O65" s="546"/>
      <c r="P65" s="1357"/>
      <c r="Q65" s="81"/>
      <c r="R65" s="160"/>
      <c r="S65" s="1359"/>
      <c r="T65" s="26"/>
      <c r="U65" s="29">
        <f t="shared" si="3"/>
        <v>0</v>
      </c>
      <c r="V65" s="1365"/>
    </row>
    <row r="66" spans="1:22" ht="27" hidden="1" customHeight="1" thickBot="1" x14ac:dyDescent="0.35">
      <c r="A66" s="1307"/>
      <c r="B66" s="1158"/>
      <c r="C66" s="1366"/>
      <c r="D66" s="1367"/>
      <c r="E66" s="1367"/>
      <c r="F66" s="1368"/>
      <c r="G66" s="193"/>
      <c r="H66" s="550"/>
      <c r="I66" s="65"/>
      <c r="J66" s="66"/>
      <c r="K66" s="66"/>
      <c r="L66" s="67"/>
      <c r="M66" s="26"/>
      <c r="N66" s="27">
        <f t="shared" si="4"/>
        <v>0</v>
      </c>
      <c r="O66" s="546"/>
      <c r="P66" s="1357"/>
      <c r="Q66" s="81"/>
      <c r="R66" s="160"/>
      <c r="S66" s="1359"/>
      <c r="T66" s="26"/>
      <c r="U66" s="29">
        <f t="shared" si="3"/>
        <v>0</v>
      </c>
      <c r="V66" s="1365"/>
    </row>
    <row r="67" spans="1:22" ht="27" hidden="1" customHeight="1" thickBot="1" x14ac:dyDescent="0.35">
      <c r="A67" s="1307"/>
      <c r="B67" s="1158"/>
      <c r="C67" s="1366"/>
      <c r="D67" s="1367"/>
      <c r="E67" s="1367"/>
      <c r="F67" s="1368"/>
      <c r="G67" s="193"/>
      <c r="H67" s="550"/>
      <c r="I67" s="65"/>
      <c r="J67" s="66"/>
      <c r="K67" s="66"/>
      <c r="L67" s="67"/>
      <c r="M67" s="26"/>
      <c r="N67" s="27">
        <f t="shared" si="4"/>
        <v>0</v>
      </c>
      <c r="O67" s="546"/>
      <c r="P67" s="1357"/>
      <c r="Q67" s="81"/>
      <c r="R67" s="160"/>
      <c r="S67" s="1359"/>
      <c r="T67" s="26"/>
      <c r="U67" s="29">
        <f t="shared" si="3"/>
        <v>0</v>
      </c>
      <c r="V67" s="1365"/>
    </row>
    <row r="68" spans="1:22" ht="27" hidden="1" customHeight="1" thickBot="1" x14ac:dyDescent="0.35">
      <c r="A68" s="1320"/>
      <c r="B68" s="1158"/>
      <c r="C68" s="1366"/>
      <c r="D68" s="1367"/>
      <c r="E68" s="1367"/>
      <c r="F68" s="1368"/>
      <c r="G68" s="193"/>
      <c r="H68" s="550"/>
      <c r="I68" s="65"/>
      <c r="J68" s="66"/>
      <c r="K68" s="66"/>
      <c r="L68" s="67"/>
      <c r="M68" s="575"/>
      <c r="N68" s="107">
        <f t="shared" si="4"/>
        <v>0</v>
      </c>
      <c r="O68" s="547"/>
      <c r="P68" s="1357"/>
      <c r="Q68" s="109"/>
      <c r="R68" s="160"/>
      <c r="S68" s="1359"/>
      <c r="T68" s="575"/>
      <c r="U68" s="110">
        <f t="shared" si="3"/>
        <v>0</v>
      </c>
      <c r="V68" s="1365"/>
    </row>
    <row r="69" spans="1:22" ht="27" hidden="1" customHeight="1" thickBot="1" x14ac:dyDescent="0.35">
      <c r="A69" s="1305">
        <v>7</v>
      </c>
      <c r="B69" s="1157"/>
      <c r="C69" s="1353"/>
      <c r="D69" s="1354"/>
      <c r="E69" s="1354"/>
      <c r="F69" s="1355"/>
      <c r="G69" s="194"/>
      <c r="H69" s="551"/>
      <c r="I69" s="112"/>
      <c r="J69" s="113"/>
      <c r="K69" s="113"/>
      <c r="L69" s="114"/>
      <c r="M69" s="115"/>
      <c r="N69" s="116">
        <f t="shared" si="4"/>
        <v>0</v>
      </c>
      <c r="O69" s="548"/>
      <c r="P69" s="1356"/>
      <c r="Q69" s="118"/>
      <c r="R69" s="163"/>
      <c r="S69" s="1358"/>
      <c r="T69" s="115"/>
      <c r="U69" s="119">
        <f t="shared" si="3"/>
        <v>0</v>
      </c>
      <c r="V69" s="1364">
        <f>SUBTOTAL(109,N69:N77)+SUBTOTAL(109,U69:U77)</f>
        <v>0</v>
      </c>
    </row>
    <row r="70" spans="1:22" ht="27" hidden="1" customHeight="1" thickBot="1" x14ac:dyDescent="0.35">
      <c r="A70" s="1306"/>
      <c r="B70" s="1158"/>
      <c r="C70" s="1366"/>
      <c r="D70" s="1367"/>
      <c r="E70" s="1367"/>
      <c r="F70" s="1368"/>
      <c r="G70" s="193"/>
      <c r="H70" s="550"/>
      <c r="I70" s="65"/>
      <c r="J70" s="66"/>
      <c r="K70" s="66"/>
      <c r="L70" s="67"/>
      <c r="M70" s="26"/>
      <c r="N70" s="27">
        <f t="shared" si="4"/>
        <v>0</v>
      </c>
      <c r="O70" s="546"/>
      <c r="P70" s="1357"/>
      <c r="Q70" s="81"/>
      <c r="R70" s="160"/>
      <c r="S70" s="1359"/>
      <c r="T70" s="26"/>
      <c r="U70" s="29">
        <f t="shared" si="3"/>
        <v>0</v>
      </c>
      <c r="V70" s="1365"/>
    </row>
    <row r="71" spans="1:22" ht="27" hidden="1" customHeight="1" thickBot="1" x14ac:dyDescent="0.35">
      <c r="A71" s="1306"/>
      <c r="B71" s="1158"/>
      <c r="C71" s="1366"/>
      <c r="D71" s="1367"/>
      <c r="E71" s="1367"/>
      <c r="F71" s="1368"/>
      <c r="G71" s="193"/>
      <c r="H71" s="550"/>
      <c r="I71" s="65"/>
      <c r="J71" s="66"/>
      <c r="K71" s="66"/>
      <c r="L71" s="67"/>
      <c r="M71" s="26"/>
      <c r="N71" s="27">
        <f t="shared" si="4"/>
        <v>0</v>
      </c>
      <c r="O71" s="546"/>
      <c r="P71" s="1357"/>
      <c r="Q71" s="81"/>
      <c r="R71" s="160"/>
      <c r="S71" s="1359"/>
      <c r="T71" s="26"/>
      <c r="U71" s="29">
        <f t="shared" si="3"/>
        <v>0</v>
      </c>
      <c r="V71" s="1365"/>
    </row>
    <row r="72" spans="1:22" ht="27" hidden="1" customHeight="1" thickBot="1" x14ac:dyDescent="0.35">
      <c r="A72" s="1306"/>
      <c r="B72" s="1158"/>
      <c r="C72" s="1366"/>
      <c r="D72" s="1367"/>
      <c r="E72" s="1367"/>
      <c r="F72" s="1368"/>
      <c r="G72" s="193"/>
      <c r="H72" s="550"/>
      <c r="I72" s="65"/>
      <c r="J72" s="66"/>
      <c r="K72" s="66"/>
      <c r="L72" s="67"/>
      <c r="M72" s="26"/>
      <c r="N72" s="27">
        <f t="shared" si="4"/>
        <v>0</v>
      </c>
      <c r="O72" s="546"/>
      <c r="P72" s="1357"/>
      <c r="Q72" s="81"/>
      <c r="R72" s="160"/>
      <c r="S72" s="1359"/>
      <c r="T72" s="26"/>
      <c r="U72" s="29">
        <f t="shared" si="3"/>
        <v>0</v>
      </c>
      <c r="V72" s="1365"/>
    </row>
    <row r="73" spans="1:22" ht="27" hidden="1" customHeight="1" thickBot="1" x14ac:dyDescent="0.35">
      <c r="A73" s="1306"/>
      <c r="B73" s="1158"/>
      <c r="C73" s="1366"/>
      <c r="D73" s="1367"/>
      <c r="E73" s="1367"/>
      <c r="F73" s="1368"/>
      <c r="G73" s="193"/>
      <c r="H73" s="550"/>
      <c r="I73" s="65"/>
      <c r="J73" s="66"/>
      <c r="K73" s="66"/>
      <c r="L73" s="67"/>
      <c r="M73" s="26"/>
      <c r="N73" s="27">
        <f t="shared" si="4"/>
        <v>0</v>
      </c>
      <c r="O73" s="546"/>
      <c r="P73" s="1357"/>
      <c r="Q73" s="81"/>
      <c r="R73" s="160"/>
      <c r="S73" s="1359"/>
      <c r="T73" s="26"/>
      <c r="U73" s="29">
        <f t="shared" si="3"/>
        <v>0</v>
      </c>
      <c r="V73" s="1365"/>
    </row>
    <row r="74" spans="1:22" ht="27" hidden="1" customHeight="1" thickBot="1" x14ac:dyDescent="0.35">
      <c r="A74" s="1307"/>
      <c r="B74" s="1158"/>
      <c r="C74" s="1366"/>
      <c r="D74" s="1367"/>
      <c r="E74" s="1367"/>
      <c r="F74" s="1368"/>
      <c r="G74" s="193"/>
      <c r="H74" s="550"/>
      <c r="I74" s="65"/>
      <c r="J74" s="66"/>
      <c r="K74" s="66"/>
      <c r="L74" s="67"/>
      <c r="M74" s="26"/>
      <c r="N74" s="27">
        <f t="shared" si="4"/>
        <v>0</v>
      </c>
      <c r="O74" s="546"/>
      <c r="P74" s="1357"/>
      <c r="Q74" s="81"/>
      <c r="R74" s="160"/>
      <c r="S74" s="1359"/>
      <c r="T74" s="26"/>
      <c r="U74" s="29">
        <f t="shared" si="3"/>
        <v>0</v>
      </c>
      <c r="V74" s="1365"/>
    </row>
    <row r="75" spans="1:22" ht="27" hidden="1" customHeight="1" thickBot="1" x14ac:dyDescent="0.35">
      <c r="A75" s="1307"/>
      <c r="B75" s="1158"/>
      <c r="C75" s="1366"/>
      <c r="D75" s="1367"/>
      <c r="E75" s="1367"/>
      <c r="F75" s="1368"/>
      <c r="G75" s="193"/>
      <c r="H75" s="550"/>
      <c r="I75" s="65"/>
      <c r="J75" s="66"/>
      <c r="K75" s="66"/>
      <c r="L75" s="67"/>
      <c r="M75" s="26"/>
      <c r="N75" s="27">
        <f t="shared" si="4"/>
        <v>0</v>
      </c>
      <c r="O75" s="546"/>
      <c r="P75" s="1357"/>
      <c r="Q75" s="81"/>
      <c r="R75" s="160"/>
      <c r="S75" s="1359"/>
      <c r="T75" s="26"/>
      <c r="U75" s="29">
        <f t="shared" si="3"/>
        <v>0</v>
      </c>
      <c r="V75" s="1365"/>
    </row>
    <row r="76" spans="1:22" ht="27" hidden="1" customHeight="1" thickBot="1" x14ac:dyDescent="0.35">
      <c r="A76" s="1307"/>
      <c r="B76" s="1158"/>
      <c r="C76" s="1366"/>
      <c r="D76" s="1367"/>
      <c r="E76" s="1367"/>
      <c r="F76" s="1368"/>
      <c r="G76" s="193"/>
      <c r="H76" s="550"/>
      <c r="I76" s="65"/>
      <c r="J76" s="66"/>
      <c r="K76" s="66"/>
      <c r="L76" s="67"/>
      <c r="M76" s="26"/>
      <c r="N76" s="27">
        <f t="shared" si="4"/>
        <v>0</v>
      </c>
      <c r="O76" s="546"/>
      <c r="P76" s="1357"/>
      <c r="Q76" s="81"/>
      <c r="R76" s="160"/>
      <c r="S76" s="1359"/>
      <c r="T76" s="26"/>
      <c r="U76" s="29">
        <f t="shared" si="3"/>
        <v>0</v>
      </c>
      <c r="V76" s="1365"/>
    </row>
    <row r="77" spans="1:22" ht="27" hidden="1" customHeight="1" thickBot="1" x14ac:dyDescent="0.35">
      <c r="A77" s="1320"/>
      <c r="B77" s="1158"/>
      <c r="C77" s="1366"/>
      <c r="D77" s="1367"/>
      <c r="E77" s="1367"/>
      <c r="F77" s="1368"/>
      <c r="G77" s="193"/>
      <c r="H77" s="550"/>
      <c r="I77" s="65"/>
      <c r="J77" s="66"/>
      <c r="K77" s="66"/>
      <c r="L77" s="67"/>
      <c r="M77" s="575"/>
      <c r="N77" s="107">
        <f t="shared" si="4"/>
        <v>0</v>
      </c>
      <c r="O77" s="547"/>
      <c r="P77" s="1357"/>
      <c r="Q77" s="109"/>
      <c r="R77" s="160"/>
      <c r="S77" s="1359"/>
      <c r="T77" s="575"/>
      <c r="U77" s="110">
        <f t="shared" si="3"/>
        <v>0</v>
      </c>
      <c r="V77" s="1365"/>
    </row>
    <row r="78" spans="1:22" ht="27" hidden="1" customHeight="1" thickBot="1" x14ac:dyDescent="0.35">
      <c r="A78" s="1305">
        <v>8</v>
      </c>
      <c r="B78" s="1157"/>
      <c r="C78" s="1353"/>
      <c r="D78" s="1354"/>
      <c r="E78" s="1354"/>
      <c r="F78" s="1355"/>
      <c r="G78" s="194"/>
      <c r="H78" s="551"/>
      <c r="I78" s="112"/>
      <c r="J78" s="113"/>
      <c r="K78" s="113"/>
      <c r="L78" s="114"/>
      <c r="M78" s="115"/>
      <c r="N78" s="116">
        <f t="shared" si="4"/>
        <v>0</v>
      </c>
      <c r="O78" s="548"/>
      <c r="P78" s="1356"/>
      <c r="Q78" s="118"/>
      <c r="R78" s="163"/>
      <c r="S78" s="1358"/>
      <c r="T78" s="115"/>
      <c r="U78" s="119">
        <f t="shared" si="3"/>
        <v>0</v>
      </c>
      <c r="V78" s="1364">
        <f>SUBTOTAL(109,N78:N86)+SUBTOTAL(109,U78:U86)</f>
        <v>0</v>
      </c>
    </row>
    <row r="79" spans="1:22" ht="27" hidden="1" customHeight="1" thickBot="1" x14ac:dyDescent="0.35">
      <c r="A79" s="1306"/>
      <c r="B79" s="1158"/>
      <c r="C79" s="1366"/>
      <c r="D79" s="1367"/>
      <c r="E79" s="1367"/>
      <c r="F79" s="1368"/>
      <c r="G79" s="193"/>
      <c r="H79" s="550"/>
      <c r="I79" s="65"/>
      <c r="J79" s="66"/>
      <c r="K79" s="66"/>
      <c r="L79" s="67"/>
      <c r="M79" s="26"/>
      <c r="N79" s="27">
        <f t="shared" si="4"/>
        <v>0</v>
      </c>
      <c r="O79" s="546"/>
      <c r="P79" s="1357"/>
      <c r="Q79" s="81"/>
      <c r="R79" s="160"/>
      <c r="S79" s="1359"/>
      <c r="T79" s="26"/>
      <c r="U79" s="29">
        <f t="shared" si="3"/>
        <v>0</v>
      </c>
      <c r="V79" s="1365"/>
    </row>
    <row r="80" spans="1:22" ht="27" hidden="1" customHeight="1" thickBot="1" x14ac:dyDescent="0.35">
      <c r="A80" s="1306"/>
      <c r="B80" s="1158"/>
      <c r="C80" s="1366"/>
      <c r="D80" s="1367"/>
      <c r="E80" s="1367"/>
      <c r="F80" s="1368"/>
      <c r="G80" s="193"/>
      <c r="H80" s="550"/>
      <c r="I80" s="65"/>
      <c r="J80" s="66"/>
      <c r="K80" s="66"/>
      <c r="L80" s="67"/>
      <c r="M80" s="26"/>
      <c r="N80" s="27">
        <f t="shared" si="4"/>
        <v>0</v>
      </c>
      <c r="O80" s="546"/>
      <c r="P80" s="1357"/>
      <c r="Q80" s="81"/>
      <c r="R80" s="160"/>
      <c r="S80" s="1359"/>
      <c r="T80" s="26"/>
      <c r="U80" s="29">
        <f t="shared" si="3"/>
        <v>0</v>
      </c>
      <c r="V80" s="1365"/>
    </row>
    <row r="81" spans="1:22" ht="27" hidden="1" customHeight="1" thickBot="1" x14ac:dyDescent="0.35">
      <c r="A81" s="1306"/>
      <c r="B81" s="1158"/>
      <c r="C81" s="1366"/>
      <c r="D81" s="1367"/>
      <c r="E81" s="1367"/>
      <c r="F81" s="1368"/>
      <c r="G81" s="193"/>
      <c r="H81" s="550"/>
      <c r="I81" s="65"/>
      <c r="J81" s="66"/>
      <c r="K81" s="66"/>
      <c r="L81" s="67"/>
      <c r="M81" s="26"/>
      <c r="N81" s="27">
        <f t="shared" si="4"/>
        <v>0</v>
      </c>
      <c r="O81" s="546"/>
      <c r="P81" s="1357"/>
      <c r="Q81" s="81"/>
      <c r="R81" s="160"/>
      <c r="S81" s="1359"/>
      <c r="T81" s="26"/>
      <c r="U81" s="29">
        <f t="shared" si="3"/>
        <v>0</v>
      </c>
      <c r="V81" s="1365"/>
    </row>
    <row r="82" spans="1:22" ht="27" hidden="1" customHeight="1" thickBot="1" x14ac:dyDescent="0.35">
      <c r="A82" s="1306"/>
      <c r="B82" s="1158"/>
      <c r="C82" s="1366"/>
      <c r="D82" s="1367"/>
      <c r="E82" s="1367"/>
      <c r="F82" s="1368"/>
      <c r="G82" s="193"/>
      <c r="H82" s="550"/>
      <c r="I82" s="65"/>
      <c r="J82" s="66"/>
      <c r="K82" s="66"/>
      <c r="L82" s="67"/>
      <c r="M82" s="26"/>
      <c r="N82" s="27">
        <f t="shared" si="4"/>
        <v>0</v>
      </c>
      <c r="O82" s="546"/>
      <c r="P82" s="1357"/>
      <c r="Q82" s="81"/>
      <c r="R82" s="160"/>
      <c r="S82" s="1359"/>
      <c r="T82" s="26"/>
      <c r="U82" s="29">
        <f t="shared" si="3"/>
        <v>0</v>
      </c>
      <c r="V82" s="1365"/>
    </row>
    <row r="83" spans="1:22" ht="27" hidden="1" customHeight="1" thickBot="1" x14ac:dyDescent="0.35">
      <c r="A83" s="1307"/>
      <c r="B83" s="1158"/>
      <c r="C83" s="1366"/>
      <c r="D83" s="1367"/>
      <c r="E83" s="1367"/>
      <c r="F83" s="1368"/>
      <c r="G83" s="193"/>
      <c r="H83" s="550"/>
      <c r="I83" s="65"/>
      <c r="J83" s="66"/>
      <c r="K83" s="66"/>
      <c r="L83" s="67"/>
      <c r="M83" s="26"/>
      <c r="N83" s="27">
        <f t="shared" si="4"/>
        <v>0</v>
      </c>
      <c r="O83" s="546"/>
      <c r="P83" s="1357"/>
      <c r="Q83" s="81"/>
      <c r="R83" s="160"/>
      <c r="S83" s="1359"/>
      <c r="T83" s="26"/>
      <c r="U83" s="29">
        <f t="shared" si="3"/>
        <v>0</v>
      </c>
      <c r="V83" s="1365"/>
    </row>
    <row r="84" spans="1:22" ht="27" hidden="1" customHeight="1" thickBot="1" x14ac:dyDescent="0.35">
      <c r="A84" s="1307"/>
      <c r="B84" s="1158"/>
      <c r="C84" s="1366"/>
      <c r="D84" s="1367"/>
      <c r="E84" s="1367"/>
      <c r="F84" s="1368"/>
      <c r="G84" s="193"/>
      <c r="H84" s="550"/>
      <c r="I84" s="65"/>
      <c r="J84" s="66"/>
      <c r="K84" s="66"/>
      <c r="L84" s="67"/>
      <c r="M84" s="26"/>
      <c r="N84" s="27">
        <f t="shared" si="4"/>
        <v>0</v>
      </c>
      <c r="O84" s="546"/>
      <c r="P84" s="1357"/>
      <c r="Q84" s="81"/>
      <c r="R84" s="160"/>
      <c r="S84" s="1359"/>
      <c r="T84" s="26"/>
      <c r="U84" s="29">
        <f t="shared" si="3"/>
        <v>0</v>
      </c>
      <c r="V84" s="1365"/>
    </row>
    <row r="85" spans="1:22" ht="27" hidden="1" customHeight="1" thickBot="1" x14ac:dyDescent="0.35">
      <c r="A85" s="1307"/>
      <c r="B85" s="1158"/>
      <c r="C85" s="1366"/>
      <c r="D85" s="1367"/>
      <c r="E85" s="1367"/>
      <c r="F85" s="1368"/>
      <c r="G85" s="193"/>
      <c r="H85" s="550"/>
      <c r="I85" s="65"/>
      <c r="J85" s="66"/>
      <c r="K85" s="66"/>
      <c r="L85" s="67"/>
      <c r="M85" s="26"/>
      <c r="N85" s="27">
        <f t="shared" si="4"/>
        <v>0</v>
      </c>
      <c r="O85" s="546"/>
      <c r="P85" s="1357"/>
      <c r="Q85" s="81"/>
      <c r="R85" s="160"/>
      <c r="S85" s="1359"/>
      <c r="T85" s="26"/>
      <c r="U85" s="29">
        <f t="shared" si="3"/>
        <v>0</v>
      </c>
      <c r="V85" s="1365"/>
    </row>
    <row r="86" spans="1:22" ht="27" hidden="1" customHeight="1" thickBot="1" x14ac:dyDescent="0.35">
      <c r="A86" s="1320"/>
      <c r="B86" s="1158"/>
      <c r="C86" s="1366"/>
      <c r="D86" s="1367"/>
      <c r="E86" s="1367"/>
      <c r="F86" s="1368"/>
      <c r="G86" s="193"/>
      <c r="H86" s="550"/>
      <c r="I86" s="65"/>
      <c r="J86" s="66"/>
      <c r="K86" s="66"/>
      <c r="L86" s="67"/>
      <c r="M86" s="575"/>
      <c r="N86" s="107">
        <f t="shared" si="4"/>
        <v>0</v>
      </c>
      <c r="O86" s="547"/>
      <c r="P86" s="1357"/>
      <c r="Q86" s="109"/>
      <c r="R86" s="160"/>
      <c r="S86" s="1359"/>
      <c r="T86" s="575"/>
      <c r="U86" s="110">
        <f t="shared" si="3"/>
        <v>0</v>
      </c>
      <c r="V86" s="1365"/>
    </row>
    <row r="87" spans="1:22" ht="27" hidden="1" customHeight="1" thickBot="1" x14ac:dyDescent="0.35">
      <c r="A87" s="1305">
        <v>9</v>
      </c>
      <c r="B87" s="1157"/>
      <c r="C87" s="1353"/>
      <c r="D87" s="1354"/>
      <c r="E87" s="1354"/>
      <c r="F87" s="1355"/>
      <c r="G87" s="194"/>
      <c r="H87" s="551"/>
      <c r="I87" s="112"/>
      <c r="J87" s="113"/>
      <c r="K87" s="113"/>
      <c r="L87" s="114"/>
      <c r="M87" s="115"/>
      <c r="N87" s="116">
        <f t="shared" si="4"/>
        <v>0</v>
      </c>
      <c r="O87" s="548"/>
      <c r="P87" s="1356"/>
      <c r="Q87" s="118"/>
      <c r="R87" s="163"/>
      <c r="S87" s="1358"/>
      <c r="T87" s="115"/>
      <c r="U87" s="119">
        <f t="shared" si="3"/>
        <v>0</v>
      </c>
      <c r="V87" s="1364">
        <f>SUBTOTAL(109,N87:N95)+SUBTOTAL(109,U87:U95)</f>
        <v>0</v>
      </c>
    </row>
    <row r="88" spans="1:22" ht="27" hidden="1" customHeight="1" thickBot="1" x14ac:dyDescent="0.35">
      <c r="A88" s="1306"/>
      <c r="B88" s="1158"/>
      <c r="C88" s="1366"/>
      <c r="D88" s="1367"/>
      <c r="E88" s="1367"/>
      <c r="F88" s="1368"/>
      <c r="G88" s="193"/>
      <c r="H88" s="550"/>
      <c r="I88" s="65"/>
      <c r="J88" s="66"/>
      <c r="K88" s="66"/>
      <c r="L88" s="67"/>
      <c r="M88" s="26"/>
      <c r="N88" s="27">
        <f t="shared" si="4"/>
        <v>0</v>
      </c>
      <c r="O88" s="546"/>
      <c r="P88" s="1357"/>
      <c r="Q88" s="81"/>
      <c r="R88" s="160"/>
      <c r="S88" s="1359"/>
      <c r="T88" s="26"/>
      <c r="U88" s="29">
        <f t="shared" ref="U88:U104" si="5">T88*G88</f>
        <v>0</v>
      </c>
      <c r="V88" s="1365"/>
    </row>
    <row r="89" spans="1:22" ht="27" hidden="1" customHeight="1" thickBot="1" x14ac:dyDescent="0.35">
      <c r="A89" s="1306"/>
      <c r="B89" s="1158"/>
      <c r="C89" s="1366"/>
      <c r="D89" s="1367"/>
      <c r="E89" s="1367"/>
      <c r="F89" s="1368"/>
      <c r="G89" s="193"/>
      <c r="H89" s="550"/>
      <c r="I89" s="65"/>
      <c r="J89" s="66"/>
      <c r="K89" s="66"/>
      <c r="L89" s="67"/>
      <c r="M89" s="26"/>
      <c r="N89" s="27">
        <f t="shared" si="4"/>
        <v>0</v>
      </c>
      <c r="O89" s="546"/>
      <c r="P89" s="1357"/>
      <c r="Q89" s="81"/>
      <c r="R89" s="160"/>
      <c r="S89" s="1359"/>
      <c r="T89" s="26"/>
      <c r="U89" s="29">
        <f t="shared" si="5"/>
        <v>0</v>
      </c>
      <c r="V89" s="1365"/>
    </row>
    <row r="90" spans="1:22" ht="27" hidden="1" customHeight="1" thickBot="1" x14ac:dyDescent="0.35">
      <c r="A90" s="1306"/>
      <c r="B90" s="1158"/>
      <c r="C90" s="1366"/>
      <c r="D90" s="1367"/>
      <c r="E90" s="1367"/>
      <c r="F90" s="1368"/>
      <c r="G90" s="193"/>
      <c r="H90" s="550"/>
      <c r="I90" s="65"/>
      <c r="J90" s="66"/>
      <c r="K90" s="66"/>
      <c r="L90" s="67"/>
      <c r="M90" s="26"/>
      <c r="N90" s="27">
        <f t="shared" si="4"/>
        <v>0</v>
      </c>
      <c r="O90" s="546"/>
      <c r="P90" s="1357"/>
      <c r="Q90" s="81"/>
      <c r="R90" s="160"/>
      <c r="S90" s="1359"/>
      <c r="T90" s="26"/>
      <c r="U90" s="29">
        <f t="shared" si="5"/>
        <v>0</v>
      </c>
      <c r="V90" s="1365"/>
    </row>
    <row r="91" spans="1:22" ht="27" hidden="1" customHeight="1" thickBot="1" x14ac:dyDescent="0.35">
      <c r="A91" s="1306"/>
      <c r="B91" s="1158"/>
      <c r="C91" s="1366"/>
      <c r="D91" s="1367"/>
      <c r="E91" s="1367"/>
      <c r="F91" s="1368"/>
      <c r="G91" s="193"/>
      <c r="H91" s="550"/>
      <c r="I91" s="65"/>
      <c r="J91" s="66"/>
      <c r="K91" s="66"/>
      <c r="L91" s="67"/>
      <c r="M91" s="26"/>
      <c r="N91" s="27">
        <f t="shared" si="4"/>
        <v>0</v>
      </c>
      <c r="O91" s="546"/>
      <c r="P91" s="1357"/>
      <c r="Q91" s="81"/>
      <c r="R91" s="160"/>
      <c r="S91" s="1359"/>
      <c r="T91" s="26"/>
      <c r="U91" s="29">
        <f t="shared" si="5"/>
        <v>0</v>
      </c>
      <c r="V91" s="1365"/>
    </row>
    <row r="92" spans="1:22" ht="27" hidden="1" customHeight="1" thickBot="1" x14ac:dyDescent="0.35">
      <c r="A92" s="1307"/>
      <c r="B92" s="1158"/>
      <c r="C92" s="1366"/>
      <c r="D92" s="1367"/>
      <c r="E92" s="1367"/>
      <c r="F92" s="1368"/>
      <c r="G92" s="193"/>
      <c r="H92" s="550"/>
      <c r="I92" s="65"/>
      <c r="J92" s="66"/>
      <c r="K92" s="66"/>
      <c r="L92" s="67"/>
      <c r="M92" s="26"/>
      <c r="N92" s="27">
        <f t="shared" si="4"/>
        <v>0</v>
      </c>
      <c r="O92" s="546"/>
      <c r="P92" s="1357"/>
      <c r="Q92" s="81"/>
      <c r="R92" s="160"/>
      <c r="S92" s="1359"/>
      <c r="T92" s="26"/>
      <c r="U92" s="29">
        <f t="shared" si="5"/>
        <v>0</v>
      </c>
      <c r="V92" s="1365"/>
    </row>
    <row r="93" spans="1:22" ht="27" hidden="1" customHeight="1" thickBot="1" x14ac:dyDescent="0.35">
      <c r="A93" s="1307"/>
      <c r="B93" s="1158"/>
      <c r="C93" s="1366"/>
      <c r="D93" s="1367"/>
      <c r="E93" s="1367"/>
      <c r="F93" s="1368"/>
      <c r="G93" s="193"/>
      <c r="H93" s="550"/>
      <c r="I93" s="65"/>
      <c r="J93" s="66"/>
      <c r="K93" s="66"/>
      <c r="L93" s="67"/>
      <c r="M93" s="26"/>
      <c r="N93" s="27">
        <f t="shared" si="4"/>
        <v>0</v>
      </c>
      <c r="O93" s="546"/>
      <c r="P93" s="1357"/>
      <c r="Q93" s="81"/>
      <c r="R93" s="160"/>
      <c r="S93" s="1359"/>
      <c r="T93" s="26"/>
      <c r="U93" s="29">
        <f t="shared" si="5"/>
        <v>0</v>
      </c>
      <c r="V93" s="1365"/>
    </row>
    <row r="94" spans="1:22" ht="27" hidden="1" customHeight="1" thickBot="1" x14ac:dyDescent="0.35">
      <c r="A94" s="1307"/>
      <c r="B94" s="1158"/>
      <c r="C94" s="1366"/>
      <c r="D94" s="1367"/>
      <c r="E94" s="1367"/>
      <c r="F94" s="1368"/>
      <c r="G94" s="193"/>
      <c r="H94" s="550"/>
      <c r="I94" s="65"/>
      <c r="J94" s="66"/>
      <c r="K94" s="66"/>
      <c r="L94" s="67"/>
      <c r="M94" s="26"/>
      <c r="N94" s="27">
        <f t="shared" si="4"/>
        <v>0</v>
      </c>
      <c r="O94" s="546"/>
      <c r="P94" s="1357"/>
      <c r="Q94" s="81"/>
      <c r="R94" s="160"/>
      <c r="S94" s="1359"/>
      <c r="T94" s="26"/>
      <c r="U94" s="29">
        <f t="shared" si="5"/>
        <v>0</v>
      </c>
      <c r="V94" s="1365"/>
    </row>
    <row r="95" spans="1:22" ht="27" hidden="1" customHeight="1" thickBot="1" x14ac:dyDescent="0.35">
      <c r="A95" s="1320"/>
      <c r="B95" s="1158"/>
      <c r="C95" s="1366"/>
      <c r="D95" s="1367"/>
      <c r="E95" s="1367"/>
      <c r="F95" s="1368"/>
      <c r="G95" s="193"/>
      <c r="H95" s="550"/>
      <c r="I95" s="65"/>
      <c r="J95" s="66"/>
      <c r="K95" s="66"/>
      <c r="L95" s="67"/>
      <c r="M95" s="575"/>
      <c r="N95" s="107">
        <f t="shared" ref="N95:N104" si="6">G95*M95</f>
        <v>0</v>
      </c>
      <c r="O95" s="547"/>
      <c r="P95" s="1357"/>
      <c r="Q95" s="109"/>
      <c r="R95" s="160"/>
      <c r="S95" s="1359"/>
      <c r="T95" s="575"/>
      <c r="U95" s="110">
        <f t="shared" si="5"/>
        <v>0</v>
      </c>
      <c r="V95" s="1365"/>
    </row>
    <row r="96" spans="1:22" ht="27" hidden="1" customHeight="1" thickBot="1" x14ac:dyDescent="0.35">
      <c r="A96" s="1305">
        <v>10</v>
      </c>
      <c r="B96" s="1157"/>
      <c r="C96" s="1353"/>
      <c r="D96" s="1354"/>
      <c r="E96" s="1354"/>
      <c r="F96" s="1355"/>
      <c r="G96" s="194"/>
      <c r="H96" s="551"/>
      <c r="I96" s="112"/>
      <c r="J96" s="113"/>
      <c r="K96" s="113"/>
      <c r="L96" s="114"/>
      <c r="M96" s="115"/>
      <c r="N96" s="116">
        <f t="shared" si="6"/>
        <v>0</v>
      </c>
      <c r="O96" s="548"/>
      <c r="P96" s="1356"/>
      <c r="Q96" s="118"/>
      <c r="R96" s="163"/>
      <c r="S96" s="1358"/>
      <c r="T96" s="115"/>
      <c r="U96" s="119">
        <f t="shared" si="5"/>
        <v>0</v>
      </c>
      <c r="V96" s="1364">
        <f>SUBTOTAL(109,N96:N104)+SUBTOTAL(109,U96:U104)</f>
        <v>0</v>
      </c>
    </row>
    <row r="97" spans="1:22" ht="27" hidden="1" customHeight="1" thickBot="1" x14ac:dyDescent="0.35">
      <c r="A97" s="1306"/>
      <c r="B97" s="1158"/>
      <c r="C97" s="1366"/>
      <c r="D97" s="1367"/>
      <c r="E97" s="1367"/>
      <c r="F97" s="1368"/>
      <c r="G97" s="193"/>
      <c r="H97" s="550"/>
      <c r="I97" s="65"/>
      <c r="J97" s="66"/>
      <c r="K97" s="66"/>
      <c r="L97" s="67"/>
      <c r="M97" s="26"/>
      <c r="N97" s="27">
        <f t="shared" si="6"/>
        <v>0</v>
      </c>
      <c r="O97" s="546"/>
      <c r="P97" s="1357"/>
      <c r="Q97" s="81"/>
      <c r="R97" s="160"/>
      <c r="S97" s="1359"/>
      <c r="T97" s="26"/>
      <c r="U97" s="29">
        <f t="shared" si="5"/>
        <v>0</v>
      </c>
      <c r="V97" s="1365"/>
    </row>
    <row r="98" spans="1:22" ht="27" hidden="1" customHeight="1" thickBot="1" x14ac:dyDescent="0.35">
      <c r="A98" s="1306"/>
      <c r="B98" s="1158"/>
      <c r="C98" s="1366"/>
      <c r="D98" s="1367"/>
      <c r="E98" s="1367"/>
      <c r="F98" s="1368"/>
      <c r="G98" s="193"/>
      <c r="H98" s="550"/>
      <c r="I98" s="65"/>
      <c r="J98" s="66"/>
      <c r="K98" s="66"/>
      <c r="L98" s="67"/>
      <c r="M98" s="26"/>
      <c r="N98" s="27">
        <f t="shared" si="6"/>
        <v>0</v>
      </c>
      <c r="O98" s="546"/>
      <c r="P98" s="1357"/>
      <c r="Q98" s="81"/>
      <c r="R98" s="160"/>
      <c r="S98" s="1359"/>
      <c r="T98" s="26"/>
      <c r="U98" s="29">
        <f t="shared" si="5"/>
        <v>0</v>
      </c>
      <c r="V98" s="1365"/>
    </row>
    <row r="99" spans="1:22" ht="27" hidden="1" customHeight="1" thickBot="1" x14ac:dyDescent="0.35">
      <c r="A99" s="1306"/>
      <c r="B99" s="1158"/>
      <c r="C99" s="1366"/>
      <c r="D99" s="1367"/>
      <c r="E99" s="1367"/>
      <c r="F99" s="1368"/>
      <c r="G99" s="193"/>
      <c r="H99" s="550"/>
      <c r="I99" s="65"/>
      <c r="J99" s="66"/>
      <c r="K99" s="66"/>
      <c r="L99" s="67"/>
      <c r="M99" s="26"/>
      <c r="N99" s="27">
        <f t="shared" si="6"/>
        <v>0</v>
      </c>
      <c r="O99" s="546"/>
      <c r="P99" s="1357"/>
      <c r="Q99" s="81"/>
      <c r="R99" s="160"/>
      <c r="S99" s="1359"/>
      <c r="T99" s="26"/>
      <c r="U99" s="29">
        <f t="shared" si="5"/>
        <v>0</v>
      </c>
      <c r="V99" s="1365"/>
    </row>
    <row r="100" spans="1:22" ht="27" hidden="1" customHeight="1" thickBot="1" x14ac:dyDescent="0.35">
      <c r="A100" s="1306"/>
      <c r="B100" s="1158"/>
      <c r="C100" s="1366"/>
      <c r="D100" s="1367"/>
      <c r="E100" s="1367"/>
      <c r="F100" s="1368"/>
      <c r="G100" s="193"/>
      <c r="H100" s="550"/>
      <c r="I100" s="65"/>
      <c r="J100" s="66"/>
      <c r="K100" s="66"/>
      <c r="L100" s="67"/>
      <c r="M100" s="26"/>
      <c r="N100" s="27">
        <f t="shared" si="6"/>
        <v>0</v>
      </c>
      <c r="O100" s="546"/>
      <c r="P100" s="1357"/>
      <c r="Q100" s="81"/>
      <c r="R100" s="160"/>
      <c r="S100" s="1359"/>
      <c r="T100" s="26"/>
      <c r="U100" s="29">
        <f t="shared" si="5"/>
        <v>0</v>
      </c>
      <c r="V100" s="1365"/>
    </row>
    <row r="101" spans="1:22" ht="27" hidden="1" customHeight="1" thickBot="1" x14ac:dyDescent="0.35">
      <c r="A101" s="1307"/>
      <c r="B101" s="1158"/>
      <c r="C101" s="1366"/>
      <c r="D101" s="1367"/>
      <c r="E101" s="1367"/>
      <c r="F101" s="1368"/>
      <c r="G101" s="193"/>
      <c r="H101" s="550"/>
      <c r="I101" s="65"/>
      <c r="J101" s="66"/>
      <c r="K101" s="66"/>
      <c r="L101" s="67"/>
      <c r="M101" s="26"/>
      <c r="N101" s="27">
        <f t="shared" si="6"/>
        <v>0</v>
      </c>
      <c r="O101" s="546"/>
      <c r="P101" s="1357"/>
      <c r="Q101" s="81"/>
      <c r="R101" s="160"/>
      <c r="S101" s="1359"/>
      <c r="T101" s="26"/>
      <c r="U101" s="29">
        <f t="shared" si="5"/>
        <v>0</v>
      </c>
      <c r="V101" s="1365"/>
    </row>
    <row r="102" spans="1:22" ht="27" hidden="1" customHeight="1" thickBot="1" x14ac:dyDescent="0.35">
      <c r="A102" s="1307"/>
      <c r="B102" s="1158"/>
      <c r="C102" s="1366"/>
      <c r="D102" s="1367"/>
      <c r="E102" s="1367"/>
      <c r="F102" s="1368"/>
      <c r="G102" s="193"/>
      <c r="H102" s="550"/>
      <c r="I102" s="65"/>
      <c r="J102" s="66"/>
      <c r="K102" s="66"/>
      <c r="L102" s="67"/>
      <c r="M102" s="26"/>
      <c r="N102" s="27">
        <f t="shared" si="6"/>
        <v>0</v>
      </c>
      <c r="O102" s="546"/>
      <c r="P102" s="1357"/>
      <c r="Q102" s="81"/>
      <c r="R102" s="160"/>
      <c r="S102" s="1359"/>
      <c r="T102" s="26"/>
      <c r="U102" s="29">
        <f t="shared" si="5"/>
        <v>0</v>
      </c>
      <c r="V102" s="1365"/>
    </row>
    <row r="103" spans="1:22" ht="27" hidden="1" customHeight="1" thickBot="1" x14ac:dyDescent="0.35">
      <c r="A103" s="1307"/>
      <c r="B103" s="1158"/>
      <c r="C103" s="1366"/>
      <c r="D103" s="1367"/>
      <c r="E103" s="1367"/>
      <c r="F103" s="1368"/>
      <c r="G103" s="193"/>
      <c r="H103" s="550"/>
      <c r="I103" s="65"/>
      <c r="J103" s="66"/>
      <c r="K103" s="66"/>
      <c r="L103" s="67"/>
      <c r="M103" s="26"/>
      <c r="N103" s="27">
        <f t="shared" si="6"/>
        <v>0</v>
      </c>
      <c r="O103" s="546"/>
      <c r="P103" s="1357"/>
      <c r="Q103" s="81"/>
      <c r="R103" s="160"/>
      <c r="S103" s="1359"/>
      <c r="T103" s="26"/>
      <c r="U103" s="29">
        <f t="shared" si="5"/>
        <v>0</v>
      </c>
      <c r="V103" s="1365"/>
    </row>
    <row r="104" spans="1:22" ht="27" hidden="1" customHeight="1" x14ac:dyDescent="0.3">
      <c r="A104" s="1320"/>
      <c r="B104" s="1158"/>
      <c r="C104" s="1366"/>
      <c r="D104" s="1367"/>
      <c r="E104" s="1367"/>
      <c r="F104" s="1368"/>
      <c r="G104" s="193"/>
      <c r="H104" s="550"/>
      <c r="I104" s="65"/>
      <c r="J104" s="66"/>
      <c r="K104" s="66"/>
      <c r="L104" s="67"/>
      <c r="M104" s="575"/>
      <c r="N104" s="107">
        <f t="shared" si="6"/>
        <v>0</v>
      </c>
      <c r="O104" s="546"/>
      <c r="P104" s="1357"/>
      <c r="Q104" s="109"/>
      <c r="R104" s="160"/>
      <c r="S104" s="1360"/>
      <c r="T104" s="575"/>
      <c r="U104" s="110">
        <f t="shared" si="5"/>
        <v>0</v>
      </c>
      <c r="V104" s="1365"/>
    </row>
    <row r="105" spans="1:22" ht="4.95" customHeight="1" thickBot="1" x14ac:dyDescent="0.35">
      <c r="A105" s="90"/>
      <c r="B105" s="90"/>
      <c r="C105" s="90"/>
      <c r="D105" s="90"/>
      <c r="E105" s="90"/>
      <c r="F105" s="90"/>
      <c r="G105" s="90"/>
      <c r="H105" s="90"/>
      <c r="I105" s="90"/>
      <c r="J105" s="90"/>
      <c r="K105" s="90"/>
      <c r="L105" s="90"/>
      <c r="M105" s="90"/>
      <c r="N105" s="90"/>
      <c r="O105" s="178"/>
      <c r="P105" s="90"/>
      <c r="Q105" s="90"/>
      <c r="R105" s="90"/>
      <c r="S105" s="90"/>
      <c r="T105" s="90"/>
      <c r="U105" s="90"/>
      <c r="V105" s="90"/>
    </row>
    <row r="106" spans="1:22" ht="12.6" customHeight="1" thickTop="1" x14ac:dyDescent="0.3">
      <c r="A106" s="1128" t="s">
        <v>41</v>
      </c>
      <c r="B106" s="1128"/>
      <c r="C106" s="1128"/>
      <c r="D106" s="1128"/>
      <c r="E106" s="20"/>
      <c r="F106" s="1387">
        <f>SUBTOTAL(109,G15:G105)</f>
        <v>0</v>
      </c>
      <c r="G106" s="1387"/>
      <c r="I106" s="31"/>
      <c r="J106" s="5"/>
      <c r="K106" s="5"/>
      <c r="L106" s="5"/>
      <c r="M106" s="31"/>
      <c r="N106" s="1362">
        <f>SUBTOTAL(109,N15:N105)</f>
        <v>0</v>
      </c>
      <c r="O106" s="32"/>
      <c r="U106" s="1362">
        <f>SUBTOTAL(109,U15:U105)</f>
        <v>0</v>
      </c>
    </row>
    <row r="107" spans="1:22" ht="12.6" customHeight="1" x14ac:dyDescent="0.35">
      <c r="A107" s="1128"/>
      <c r="B107" s="1128"/>
      <c r="C107" s="1128"/>
      <c r="D107" s="1128"/>
      <c r="E107" s="20"/>
      <c r="F107" s="1388"/>
      <c r="G107" s="1388"/>
      <c r="I107" s="16"/>
      <c r="J107" s="35"/>
      <c r="K107" s="5"/>
      <c r="L107" s="5"/>
      <c r="M107" s="33"/>
      <c r="N107" s="1363"/>
      <c r="O107" s="34"/>
      <c r="P107" s="2"/>
      <c r="Q107" s="2"/>
      <c r="R107" s="18"/>
      <c r="S107" s="18"/>
      <c r="U107" s="1363"/>
    </row>
    <row r="108" spans="1:22" ht="4.95" customHeight="1" x14ac:dyDescent="0.35">
      <c r="A108" s="462"/>
      <c r="B108" s="462"/>
      <c r="C108" s="462"/>
      <c r="D108" s="462"/>
      <c r="E108" s="465"/>
      <c r="F108" s="468"/>
      <c r="G108" s="468"/>
      <c r="I108" s="16"/>
      <c r="J108" s="35"/>
      <c r="K108" s="5"/>
      <c r="L108" s="5"/>
      <c r="M108" s="33"/>
      <c r="N108" s="469"/>
      <c r="O108" s="469"/>
      <c r="P108" s="2"/>
      <c r="Q108" s="2"/>
      <c r="R108" s="463"/>
      <c r="S108" s="463"/>
      <c r="U108" s="469"/>
    </row>
    <row r="109" spans="1:22" ht="16.2" customHeight="1" x14ac:dyDescent="0.3">
      <c r="A109" s="462"/>
      <c r="B109" s="462"/>
      <c r="C109" s="462"/>
      <c r="D109" s="462"/>
      <c r="E109" s="465"/>
      <c r="F109" s="468"/>
      <c r="G109" s="468"/>
      <c r="L109" s="1206" t="s">
        <v>575</v>
      </c>
      <c r="M109" s="1206"/>
      <c r="N109" s="1206"/>
      <c r="O109" s="1361">
        <f>N106+U106</f>
        <v>0</v>
      </c>
      <c r="P109" s="1361"/>
      <c r="Q109" s="1361"/>
      <c r="R109" s="478"/>
      <c r="S109" s="463"/>
      <c r="U109" s="469"/>
    </row>
    <row r="110" spans="1:22" ht="16.2" customHeight="1" x14ac:dyDescent="0.3">
      <c r="A110" s="532"/>
      <c r="B110" s="532"/>
      <c r="C110" s="532"/>
      <c r="D110" s="532"/>
      <c r="E110" s="537"/>
      <c r="F110" s="539"/>
      <c r="G110" s="539"/>
      <c r="L110" s="534"/>
      <c r="M110" s="534"/>
      <c r="N110" s="534"/>
      <c r="O110" s="538"/>
      <c r="P110" s="538"/>
      <c r="Q110" s="538"/>
      <c r="R110" s="478"/>
      <c r="S110" s="533"/>
      <c r="U110" s="540"/>
    </row>
    <row r="111" spans="1:22" ht="13.95" customHeight="1" x14ac:dyDescent="0.3">
      <c r="A111" s="1349" t="s">
        <v>659</v>
      </c>
      <c r="B111" s="1349"/>
      <c r="C111" s="1349"/>
      <c r="D111" s="1349"/>
      <c r="E111" s="1349"/>
      <c r="F111" s="1349"/>
      <c r="G111" s="1349"/>
      <c r="H111" s="1349"/>
      <c r="I111" s="1349"/>
      <c r="J111" s="1349"/>
      <c r="K111" s="1349"/>
      <c r="L111" s="1347" t="s">
        <v>639</v>
      </c>
      <c r="M111" s="1348"/>
      <c r="N111" s="1350"/>
      <c r="O111" s="1351"/>
      <c r="P111" s="1351"/>
      <c r="Q111" s="1351"/>
      <c r="R111" s="1350"/>
      <c r="S111" s="1351"/>
    </row>
    <row r="112" spans="1:22" ht="13.95" customHeight="1" x14ac:dyDescent="0.3">
      <c r="A112" s="1349"/>
      <c r="B112" s="1349"/>
      <c r="C112" s="1349"/>
      <c r="D112" s="1349"/>
      <c r="E112" s="1349"/>
      <c r="F112" s="1349"/>
      <c r="G112" s="1349"/>
      <c r="H112" s="1349"/>
      <c r="I112" s="1349"/>
      <c r="J112" s="1349"/>
      <c r="K112" s="1349"/>
      <c r="L112" s="1347" t="s">
        <v>640</v>
      </c>
      <c r="M112" s="1348"/>
      <c r="N112" s="1352"/>
      <c r="O112" s="1352"/>
      <c r="P112" s="1352"/>
      <c r="Q112" s="1352"/>
      <c r="R112" s="1352"/>
      <c r="S112" s="1352"/>
    </row>
    <row r="113" spans="1:23" ht="10.199999999999999" customHeight="1" x14ac:dyDescent="0.3">
      <c r="A113" s="541"/>
      <c r="B113" s="541"/>
      <c r="C113" s="541"/>
      <c r="D113" s="541"/>
      <c r="E113" s="541"/>
      <c r="F113" s="541"/>
      <c r="G113" s="541"/>
      <c r="H113" s="541"/>
      <c r="I113" s="541"/>
      <c r="J113" s="541"/>
      <c r="K113" s="542"/>
      <c r="O113" s="477"/>
      <c r="P113" s="477"/>
      <c r="Q113" s="477"/>
    </row>
    <row r="114" spans="1:23" x14ac:dyDescent="0.3">
      <c r="A114" s="1198"/>
      <c r="B114" s="1198"/>
      <c r="C114" s="1198"/>
      <c r="D114" s="1198"/>
      <c r="E114" s="1198"/>
      <c r="F114" s="19"/>
      <c r="G114" s="1198"/>
      <c r="H114" s="1198"/>
      <c r="I114" s="1198"/>
      <c r="J114" s="1198"/>
      <c r="K114" s="1198"/>
    </row>
    <row r="115" spans="1:23" ht="15" customHeight="1" x14ac:dyDescent="0.3">
      <c r="A115" s="1344" t="s">
        <v>22</v>
      </c>
      <c r="B115" s="1344"/>
      <c r="C115" s="1344"/>
      <c r="D115" s="1344"/>
      <c r="E115" s="1344"/>
      <c r="F115" s="19"/>
      <c r="G115" s="1344" t="s">
        <v>23</v>
      </c>
      <c r="H115" s="1344"/>
      <c r="I115" s="1344"/>
      <c r="J115" s="1344"/>
      <c r="K115" s="1344"/>
      <c r="O115" s="1205" t="s">
        <v>82</v>
      </c>
      <c r="P115" s="1205"/>
      <c r="Q115" s="1399"/>
      <c r="R115" s="1187" t="s">
        <v>83</v>
      </c>
      <c r="S115" s="1189"/>
      <c r="T115" s="1246" t="s">
        <v>47</v>
      </c>
      <c r="U115" s="1247"/>
      <c r="V115" s="1248"/>
      <c r="W115" s="7"/>
    </row>
    <row r="116" spans="1:23" ht="9" customHeight="1" x14ac:dyDescent="0.3">
      <c r="A116" s="1245" t="str">
        <f>'LB Bestandesbegründung (m.Pfl.)'!L17</f>
        <v>Version 16.03.2023</v>
      </c>
      <c r="B116" s="1245"/>
      <c r="C116" s="1245"/>
      <c r="D116" s="1245"/>
      <c r="E116" s="1245"/>
      <c r="F116" s="1245"/>
      <c r="G116" s="1245"/>
      <c r="H116" s="1245"/>
      <c r="I116" s="1245"/>
      <c r="J116" s="1245"/>
      <c r="K116" s="1245"/>
      <c r="L116" s="1245"/>
      <c r="M116" s="1245"/>
      <c r="N116" s="1245"/>
      <c r="O116" s="1245"/>
      <c r="P116" s="1245"/>
      <c r="Q116" s="1245"/>
      <c r="R116" s="1245"/>
      <c r="S116" s="1245"/>
      <c r="T116" s="1245"/>
      <c r="U116" s="1245"/>
      <c r="V116" s="1245"/>
    </row>
  </sheetData>
  <sheetProtection algorithmName="SHA-512" hashValue="9dZbPsxf3pAUT1mVsgyINqfMek4PbnmSxMvi3fps7ZtdpWxVLUu2WQzfTUapHVup3lyQfY7KsciU+vBJmA03DA==" saltValue="R3IXyoiZ+lsiqKvhJBXaaw==" spinCount="100000" sheet="1" objects="1" scenarios="1" selectLockedCells="1"/>
  <dataConsolidate/>
  <mergeCells count="197">
    <mergeCell ref="A116:V116"/>
    <mergeCell ref="F106:G107"/>
    <mergeCell ref="Q12:Q14"/>
    <mergeCell ref="A9:V9"/>
    <mergeCell ref="C11:N11"/>
    <mergeCell ref="C22:F22"/>
    <mergeCell ref="C26:F26"/>
    <mergeCell ref="V12:V14"/>
    <mergeCell ref="V15:V23"/>
    <mergeCell ref="L12:L14"/>
    <mergeCell ref="M12:M14"/>
    <mergeCell ref="N12:N14"/>
    <mergeCell ref="P12:P14"/>
    <mergeCell ref="S15:S23"/>
    <mergeCell ref="U106:U107"/>
    <mergeCell ref="T115:V115"/>
    <mergeCell ref="A114:E114"/>
    <mergeCell ref="G114:K114"/>
    <mergeCell ref="A115:E115"/>
    <mergeCell ref="G115:K115"/>
    <mergeCell ref="O115:Q115"/>
    <mergeCell ref="R115:S115"/>
    <mergeCell ref="R12:R14"/>
    <mergeCell ref="A78:A86"/>
    <mergeCell ref="B78:B86"/>
    <mergeCell ref="C78:F78"/>
    <mergeCell ref="C28:F28"/>
    <mergeCell ref="C30:F30"/>
    <mergeCell ref="C15:F15"/>
    <mergeCell ref="C16:F16"/>
    <mergeCell ref="C17:F17"/>
    <mergeCell ref="C18:F18"/>
    <mergeCell ref="C19:F19"/>
    <mergeCell ref="C21:F21"/>
    <mergeCell ref="C23:F23"/>
    <mergeCell ref="C72:F72"/>
    <mergeCell ref="A15:A23"/>
    <mergeCell ref="B15:B23"/>
    <mergeCell ref="A24:A32"/>
    <mergeCell ref="B24:B32"/>
    <mergeCell ref="A33:A41"/>
    <mergeCell ref="B33:B41"/>
    <mergeCell ref="C40:F40"/>
    <mergeCell ref="C41:F41"/>
    <mergeCell ref="A51:A59"/>
    <mergeCell ref="B51:B59"/>
    <mergeCell ref="C25:F25"/>
    <mergeCell ref="C27:F27"/>
    <mergeCell ref="C24:F24"/>
    <mergeCell ref="C34:F34"/>
    <mergeCell ref="A87:A95"/>
    <mergeCell ref="B87:B95"/>
    <mergeCell ref="C87:F87"/>
    <mergeCell ref="S78:S86"/>
    <mergeCell ref="A69:A77"/>
    <mergeCell ref="B69:B77"/>
    <mergeCell ref="A42:A50"/>
    <mergeCell ref="B42:B50"/>
    <mergeCell ref="C42:F42"/>
    <mergeCell ref="P42:P50"/>
    <mergeCell ref="C76:F76"/>
    <mergeCell ref="C77:F77"/>
    <mergeCell ref="C69:F69"/>
    <mergeCell ref="P69:P77"/>
    <mergeCell ref="S69:S77"/>
    <mergeCell ref="S42:S50"/>
    <mergeCell ref="A60:A68"/>
    <mergeCell ref="B60:B68"/>
    <mergeCell ref="C60:F60"/>
    <mergeCell ref="P60:P68"/>
    <mergeCell ref="S87:S95"/>
    <mergeCell ref="C91:F91"/>
    <mergeCell ref="P78:P86"/>
    <mergeCell ref="P87:P95"/>
    <mergeCell ref="A1:S1"/>
    <mergeCell ref="A12:A14"/>
    <mergeCell ref="B12:B14"/>
    <mergeCell ref="C12:F14"/>
    <mergeCell ref="G12:G14"/>
    <mergeCell ref="H12:H14"/>
    <mergeCell ref="I12:I14"/>
    <mergeCell ref="J12:J14"/>
    <mergeCell ref="K12:K14"/>
    <mergeCell ref="S12:S14"/>
    <mergeCell ref="P11:R11"/>
    <mergeCell ref="T12:T14"/>
    <mergeCell ref="U12:U14"/>
    <mergeCell ref="H2:I2"/>
    <mergeCell ref="J2:O2"/>
    <mergeCell ref="H3:I3"/>
    <mergeCell ref="A2:C2"/>
    <mergeCell ref="A3:C3"/>
    <mergeCell ref="J3:O3"/>
    <mergeCell ref="D2:G2"/>
    <mergeCell ref="D3:G3"/>
    <mergeCell ref="E5:F6"/>
    <mergeCell ref="T6:V6"/>
    <mergeCell ref="O6:R6"/>
    <mergeCell ref="J6:M6"/>
    <mergeCell ref="J5:R5"/>
    <mergeCell ref="A5:D6"/>
    <mergeCell ref="V42:V50"/>
    <mergeCell ref="C43:F43"/>
    <mergeCell ref="C44:F44"/>
    <mergeCell ref="C45:F45"/>
    <mergeCell ref="C46:F46"/>
    <mergeCell ref="C47:F47"/>
    <mergeCell ref="C48:F48"/>
    <mergeCell ref="C49:F49"/>
    <mergeCell ref="C50:F50"/>
    <mergeCell ref="P15:P23"/>
    <mergeCell ref="P24:P32"/>
    <mergeCell ref="S24:S32"/>
    <mergeCell ref="V24:V32"/>
    <mergeCell ref="P33:P41"/>
    <mergeCell ref="S33:S41"/>
    <mergeCell ref="V33:V41"/>
    <mergeCell ref="C36:F36"/>
    <mergeCell ref="C37:F37"/>
    <mergeCell ref="C38:F38"/>
    <mergeCell ref="C39:F39"/>
    <mergeCell ref="C32:F32"/>
    <mergeCell ref="C33:F33"/>
    <mergeCell ref="C35:F35"/>
    <mergeCell ref="C29:F29"/>
    <mergeCell ref="C31:F31"/>
    <mergeCell ref="C20:F20"/>
    <mergeCell ref="V51:V59"/>
    <mergeCell ref="C52:F52"/>
    <mergeCell ref="C53:F53"/>
    <mergeCell ref="C54:F54"/>
    <mergeCell ref="C55:F55"/>
    <mergeCell ref="C56:F56"/>
    <mergeCell ref="C57:F57"/>
    <mergeCell ref="C58:F58"/>
    <mergeCell ref="C59:F59"/>
    <mergeCell ref="C51:F51"/>
    <mergeCell ref="P51:P59"/>
    <mergeCell ref="S51:S59"/>
    <mergeCell ref="V60:V68"/>
    <mergeCell ref="C61:F61"/>
    <mergeCell ref="C62:F62"/>
    <mergeCell ref="C63:F63"/>
    <mergeCell ref="C64:F64"/>
    <mergeCell ref="C65:F65"/>
    <mergeCell ref="C66:F66"/>
    <mergeCell ref="C67:F67"/>
    <mergeCell ref="C68:F68"/>
    <mergeCell ref="S60:S68"/>
    <mergeCell ref="C92:F92"/>
    <mergeCell ref="C93:F93"/>
    <mergeCell ref="C94:F94"/>
    <mergeCell ref="C95:F95"/>
    <mergeCell ref="V69:V77"/>
    <mergeCell ref="C70:F70"/>
    <mergeCell ref="C71:F71"/>
    <mergeCell ref="V87:V95"/>
    <mergeCell ref="C88:F88"/>
    <mergeCell ref="C89:F89"/>
    <mergeCell ref="C90:F90"/>
    <mergeCell ref="V78:V86"/>
    <mergeCell ref="C79:F79"/>
    <mergeCell ref="C80:F80"/>
    <mergeCell ref="C81:F81"/>
    <mergeCell ref="C82:F82"/>
    <mergeCell ref="C83:F83"/>
    <mergeCell ref="C84:F84"/>
    <mergeCell ref="C85:F85"/>
    <mergeCell ref="C86:F86"/>
    <mergeCell ref="C73:F73"/>
    <mergeCell ref="C74:F74"/>
    <mergeCell ref="C75:F75"/>
    <mergeCell ref="V96:V104"/>
    <mergeCell ref="C97:F97"/>
    <mergeCell ref="C98:F98"/>
    <mergeCell ref="C99:F99"/>
    <mergeCell ref="C100:F100"/>
    <mergeCell ref="C101:F101"/>
    <mergeCell ref="C102:F102"/>
    <mergeCell ref="C103:F103"/>
    <mergeCell ref="C104:F104"/>
    <mergeCell ref="L111:M111"/>
    <mergeCell ref="L112:M112"/>
    <mergeCell ref="A111:K112"/>
    <mergeCell ref="N111:Q111"/>
    <mergeCell ref="N112:Q112"/>
    <mergeCell ref="R111:S111"/>
    <mergeCell ref="R112:S112"/>
    <mergeCell ref="A96:A104"/>
    <mergeCell ref="B96:B104"/>
    <mergeCell ref="C96:F96"/>
    <mergeCell ref="P96:P104"/>
    <mergeCell ref="S96:S104"/>
    <mergeCell ref="L109:N109"/>
    <mergeCell ref="O109:Q109"/>
    <mergeCell ref="A106:D107"/>
    <mergeCell ref="N106:N107"/>
  </mergeCells>
  <conditionalFormatting sqref="D2:G3">
    <cfRule type="cellIs" dxfId="32" priority="3" operator="equal">
      <formula>0</formula>
    </cfRule>
  </conditionalFormatting>
  <conditionalFormatting sqref="J2:O3">
    <cfRule type="cellIs" dxfId="31" priority="2" operator="equal">
      <formula>0</formula>
    </cfRule>
  </conditionalFormatting>
  <conditionalFormatting sqref="E5:F6">
    <cfRule type="cellIs" dxfId="30" priority="1" operator="equal">
      <formula>0</formula>
    </cfRule>
  </conditionalFormatting>
  <dataValidations xWindow="240" yWindow="286" count="11">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5:B104" xr:uid="{00000000-0002-0000-1000-000000000000}"/>
    <dataValidation type="decimal" operator="greaterThan" allowBlank="1" showInputMessage="1" showErrorMessage="1" error="Bitte tragen Sie Ihr Gebot je Baumart und Stück ein (0-20)!" promptTitle="Angebotspreis (nur Pflanzung!)" prompt="Bitte tragen Sie Ihr Gebot je Baumart und Stück ein!" sqref="T15:T104" xr:uid="{00000000-0002-0000-1000-000001000000}">
      <formula1>0</formula1>
    </dataValidation>
    <dataValidation type="decimal" operator="greaterThan" allowBlank="1" showInputMessage="1" showErrorMessage="1" error="Bitte tragen Sie Ihr Gebot je Baumart und Stück ein (0-20)!" promptTitle="Angebotspreis (nur Pflanze!)" prompt="Bitte tragen Sie Ihr Gebot je Baumart und Stück ein!" sqref="M15:M104" xr:uid="{00000000-0002-0000-1000-000002000000}">
      <formula1>0</formula1>
    </dataValidation>
    <dataValidation type="textLength" allowBlank="1" showInputMessage="1" showErrorMessage="1" error="Max. 150 Zeichen verfügbar!" promptTitle="Genaue Beschreibung der Maßnahme" prompt="Bitte beschreiben Sie Besonderheiten der zu bearbeitenden Fläche, z.B. Hangneigung, Blocküberlagerungen, etc. _x000a_Nennen Sie weitere Besonderheiten der Maßnahme!" sqref="S15:S104" xr:uid="{00000000-0002-0000-1000-000003000000}">
      <formula1>0</formula1>
      <formula2>150</formula2>
    </dataValidation>
    <dataValidation allowBlank="1" showInputMessage="1" showErrorMessage="1" error="Bitte geben Sie den Pflanzverband, ggf. differenziert nach Baumarten, an!" promptTitle="Angabe des Pflanzverbandes" prompt="Bitte geben Sie den Pflanzverband, ggf. differenziert nach Baumarten, an!" sqref="Q15:Q104" xr:uid="{00000000-0002-0000-1000-000004000000}"/>
    <dataValidation allowBlank="1" showInputMessage="1" showErrorMessage="1" error="Bitte geben Sie die Herkunftsnummer (ggf. Sonderherkunft) je Baumart an!" promptTitle="Angabe der Herkunft" prompt="Bitte geben Sie die Herkunftsnummer (ggf. Sonderherkunft) je Baumart an!" sqref="H15:H104" xr:uid="{00000000-0002-0000-1000-000005000000}"/>
    <dataValidation type="whole" allowBlank="1" showInputMessage="1" showErrorMessage="1" error="Bitte geben Sie an wie viele Pflanzen geliefert werden sollen (10-300.000)!" promptTitle="Angabe der Pflanzenmenge" prompt="Bitte geben Sie an wie viele Pflanzen geliefert werden sollen!" sqref="G15:G104" xr:uid="{00000000-0002-0000-1000-000006000000}">
      <formula1>10</formula1>
      <formula2>300000</formula2>
    </dataValidation>
    <dataValidation type="date" operator="greaterThan" allowBlank="1" showInputMessage="1" showErrorMessage="1" error="Bitte tragen Sie den frühestmöglichen Beginn der Maßnahmen ein!" promptTitle="Beginn der Maßnahmen" prompt="Bitte tragen Sie den frühestmöglichen Beginn der Maßnahmen ein!" sqref="J6:M6" xr:uid="{00000000-0002-0000-1000-000007000000}">
      <formula1>42705</formula1>
    </dataValidation>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O6:R6" xr:uid="{00000000-0002-0000-1000-000008000000}">
      <formula1>42705</formula1>
    </dataValidation>
    <dataValidation allowBlank="1" showInputMessage="1" showErrorMessage="1" error="Bitte geben Sie einen Betrag für die o. a. Position an!" prompt="Bitte geben Sie einen Betrag für die o. a. Position an!" sqref="N112 R112" xr:uid="{00000000-0002-0000-1000-000009000000}"/>
    <dataValidation allowBlank="1" showInputMessage="1" showErrorMessage="1" error="Bitte nennen Sie ggf. eine Position/Leistung, für die Sie einen Satz oder Zeitlohn angeben lassen möchten. " prompt="Bitte nennen Sie ggf. eine Position/Leistung, für die Sie einen Satz oder Zeitlohn angeben lassen möchten. " sqref="N111:S111" xr:uid="{00000000-0002-0000-1000-00000A000000}"/>
  </dataValidations>
  <pageMargins left="0.23622047244094491" right="0.23622047244094491" top="0.23622047244094491" bottom="0.23622047244094491" header="0" footer="0"/>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802" r:id="rId4" name="Button 2">
              <controlPr defaultSize="0" print="0" autoFill="0" autoPict="0" macro="[0]!Makro5">
                <anchor moveWithCells="1" sizeWithCells="1">
                  <from>
                    <xdr:col>22</xdr:col>
                    <xdr:colOff>76200</xdr:colOff>
                    <xdr:row>12</xdr:row>
                    <xdr:rowOff>198120</xdr:rowOff>
                  </from>
                  <to>
                    <xdr:col>24</xdr:col>
                    <xdr:colOff>716280</xdr:colOff>
                    <xdr:row>14</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40" yWindow="286" count="8">
        <x14:dataValidation type="list" allowBlank="1" showInputMessage="1" showErrorMessage="1" error="Bitte geben Sie ggf. eine Mischungsform je Baumart an!_x000a_(Auswahl aus Liste)_x000a__x000a_(Bei der Hauptbaumart nicht erforderlich)" promptTitle="Mischungsform" prompt="Bitte geben Sie ggf. eine Mischungsform je Baumart an!_x000a_(Auswahl aus Liste)_x000a__x000a_(Bei der Hauptbaumart nicht erforderlich)" xr:uid="{00000000-0002-0000-1000-00000B000000}">
          <x14:formula1>
            <xm:f>'Steuerelemente Bestandesbegr.'!$P$2:$P$8</xm:f>
          </x14:formula1>
          <xm:sqref>R15:R104</xm:sqref>
        </x14:dataValidation>
        <x14:dataValidation type="list" allowBlank="1" showInputMessage="1" showErrorMessage="1" error="Bitte geben Sie an, ob es sich um Containerpflanzen bzw. wurzelnackte Pflanzen handeln soll!_x000a_(Auswahl aus Liste)" prompt="Bitte geben Sie an, ob es sich um Containerpflanzen bzw. wurzelnackte Pflanzen handeln soll!_x000a_(Auswahl aus Liste)" xr:uid="{00000000-0002-0000-1000-00000C000000}">
          <x14:formula1>
            <xm:f>'Steuerelemente Bestandesbegr.'!$K$2:$K$4</xm:f>
          </x14:formula1>
          <xm:sqref>K15:K104</xm:sqref>
        </x14:dataValidation>
        <x14:dataValidation type="list" allowBlank="1" showInputMessage="1" showErrorMessage="1" error="Bitte wählen Sie die Höhe der Pflanzen aus!_x000a_(Auswahl aus Liste)" promptTitle="Höhe der Pflanzen" prompt="Bitte wählen Sie die Höhe der Pflanzen aus!_x000a_(Auswahl aus Liste)" xr:uid="{00000000-0002-0000-1000-00000D000000}">
          <x14:formula1>
            <xm:f>'Steuerelemente Bestandesbegr.'!$I$2:$I$13</xm:f>
          </x14:formula1>
          <xm:sqref>J15:J104</xm:sqref>
        </x14:dataValidation>
        <x14:dataValidation type="list" allowBlank="1" showInputMessage="1" showErrorMessage="1" error="Bitte geben Sie das Alter je Pflanze an!_x000a_(Auswahl aus Liste)" promptTitle="Angabe des Alters" prompt="Bitte geben Sie das Alter je Pflanze an!_x000a_(Auswahl aus Liste)" xr:uid="{00000000-0002-0000-1000-00000E000000}">
          <x14:formula1>
            <xm:f>'Steuerelemente Bestandesbegr.'!$F$2:$F$22</xm:f>
          </x14:formula1>
          <xm:sqref>I15:I104</xm:sqref>
        </x14:dataValidation>
        <x14:dataValidation type="list" allowBlank="1" showInputMessage="1" showErrorMessage="1" error="Bitte wählen Sie ggf. aus nach welchen Richtlinien die Pflanzen zertifiziert sein sollen!_x000a_(Auswahl aus Liste)" promptTitle="ggf. Wahl d. Zertifizierung" prompt="Bitte wählen Sie ggf. aus nach welchen Richtlinien die Pflanzen zertifiziert sein sollen!_x000a_(Auswahl aus Liste)" xr:uid="{00000000-0002-0000-1000-00000F000000}">
          <x14:formula1>
            <xm:f>'Steuerelemente Bestandesbegr.'!$L$2:$L$7</xm:f>
          </x14:formula1>
          <xm:sqref>L15:L104</xm:sqref>
        </x14:dataValidation>
        <x14:dataValidation type="list" allowBlank="1" showInputMessage="1" showErrorMessage="1" error="Bitte geben Sie an, ob Alternativangebote, die in einzelnen Angaben, z.B. der Höhe, von den unten beschriebenen Anforderungen geringfügig abweichen, zugelassen werden sollen. _x000a_(Auswahl aus Liste)" promptTitle="Alternativangebote" prompt="Bitte geben Sie an, ob Alternativangebote, die in einzelnen Angaben, z.B. der Höhe, von den unten beschriebenen Anforderungen geringfügig abweichen, zugelassen werden sollen. _x000a_(Auswahl aus Liste)" xr:uid="{00000000-0002-0000-1000-000010000000}">
          <x14:formula1>
            <xm:f>'Steuerelemente Bestandesbegr.'!$B$2:$B$3</xm:f>
          </x14:formula1>
          <xm:sqref>T6</xm:sqref>
        </x14:dataValidation>
        <x14:dataValidation type="list" allowBlank="1" showInputMessage="1" showErrorMessage="1" error="Bitte wählen Sie das anzuwendende Pflanzverfahren aus!_x000a_(Auswahl aus Liste)" promptTitle="Gefordertes Pflanzverfahren" prompt="Bitte wählen Sie das anzuwendende Pflanzverfahren aus!_x000a_(Auswahl aus Liste)" xr:uid="{00000000-0002-0000-1000-000011000000}">
          <x14:formula1>
            <xm:f>'Steuerelemente Bestandesbegr.'!$O$2:$O$12</xm:f>
          </x14:formula1>
          <xm:sqref>P15:P104</xm:sqref>
        </x14:dataValidation>
        <x14:dataValidation type="list" allowBlank="1" showInputMessage="1" showErrorMessage="1" error="Bitte wählen Sie bis zu neun Baumarten je Maßnahme aus!_x000a_(Auswahl aus Liste)_x000a_" promptTitle="Wahl der Baumart" prompt="Bitte wählen Sie bis zu neun Baumarten je Maßnahme aus!_x000a_(Auswahl aus Liste)_x000a_" xr:uid="{00000000-0002-0000-1000-000012000000}">
          <x14:formula1>
            <xm:f>'Steuerelemente Bestandesbegr.'!$C$2:$C$126</xm:f>
          </x14:formula1>
          <xm:sqref>C15:F104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Q144"/>
  <sheetViews>
    <sheetView zoomScaleNormal="100" workbookViewId="0">
      <selection activeCell="L3" sqref="L3"/>
    </sheetView>
  </sheetViews>
  <sheetFormatPr baseColWidth="10" defaultRowHeight="14.4" x14ac:dyDescent="0.3"/>
  <cols>
    <col min="1" max="1" width="40.44140625" customWidth="1"/>
    <col min="2" max="2" width="37.44140625" customWidth="1"/>
    <col min="3" max="3" width="27.6640625" customWidth="1"/>
    <col min="4" max="8" width="5.6640625" customWidth="1"/>
    <col min="9" max="9" width="11" customWidth="1"/>
    <col min="10" max="10" width="14.109375" customWidth="1"/>
    <col min="11" max="11" width="16.5546875" customWidth="1"/>
    <col min="12" max="14" width="19" customWidth="1"/>
    <col min="15" max="15" width="33" customWidth="1"/>
    <col min="16" max="16" width="15.5546875" customWidth="1"/>
  </cols>
  <sheetData>
    <row r="1" spans="1:17" ht="40.950000000000003" customHeight="1" x14ac:dyDescent="0.3">
      <c r="A1" s="36" t="s">
        <v>24</v>
      </c>
      <c r="B1" s="36" t="s">
        <v>263</v>
      </c>
      <c r="C1" s="36" t="s">
        <v>4</v>
      </c>
      <c r="D1" s="1237" t="s">
        <v>2</v>
      </c>
      <c r="E1" s="1237"/>
      <c r="F1" s="1237"/>
      <c r="G1" s="177"/>
      <c r="H1" s="177"/>
      <c r="I1" s="37" t="s">
        <v>88</v>
      </c>
      <c r="J1" s="177" t="s">
        <v>326</v>
      </c>
      <c r="K1" s="37" t="s">
        <v>324</v>
      </c>
      <c r="L1" s="37" t="s">
        <v>95</v>
      </c>
      <c r="M1" s="202" t="s">
        <v>349</v>
      </c>
      <c r="N1" s="37" t="s">
        <v>327</v>
      </c>
      <c r="O1" s="37" t="s">
        <v>96</v>
      </c>
      <c r="P1" s="37" t="s">
        <v>97</v>
      </c>
      <c r="Q1" s="1237" t="s">
        <v>637</v>
      </c>
    </row>
    <row r="2" spans="1:17" x14ac:dyDescent="0.3">
      <c r="A2" t="s">
        <v>55</v>
      </c>
      <c r="B2" t="s">
        <v>265</v>
      </c>
      <c r="C2" s="39" t="s">
        <v>662</v>
      </c>
      <c r="D2" s="39">
        <v>0</v>
      </c>
      <c r="E2" s="39">
        <v>0</v>
      </c>
      <c r="F2" t="s">
        <v>98</v>
      </c>
      <c r="G2">
        <v>0</v>
      </c>
      <c r="H2">
        <v>15</v>
      </c>
      <c r="I2" s="38" t="s">
        <v>99</v>
      </c>
      <c r="J2" s="38" t="s">
        <v>317</v>
      </c>
      <c r="K2" s="38" t="s">
        <v>323</v>
      </c>
      <c r="L2" t="s">
        <v>211</v>
      </c>
      <c r="M2" t="s">
        <v>101</v>
      </c>
      <c r="N2" t="s">
        <v>150</v>
      </c>
      <c r="O2" t="s">
        <v>102</v>
      </c>
      <c r="P2" t="s">
        <v>103</v>
      </c>
      <c r="Q2" s="1237"/>
    </row>
    <row r="3" spans="1:17" ht="28.5" customHeight="1" x14ac:dyDescent="0.3">
      <c r="A3" t="s">
        <v>341</v>
      </c>
      <c r="B3" t="s">
        <v>266</v>
      </c>
      <c r="C3" s="39" t="s">
        <v>663</v>
      </c>
      <c r="D3" s="39">
        <v>1</v>
      </c>
      <c r="E3" s="39">
        <v>1</v>
      </c>
      <c r="F3" t="s">
        <v>104</v>
      </c>
      <c r="G3">
        <v>15</v>
      </c>
      <c r="H3">
        <v>30</v>
      </c>
      <c r="I3" t="s">
        <v>105</v>
      </c>
      <c r="J3" t="s">
        <v>318</v>
      </c>
      <c r="K3" t="s">
        <v>318</v>
      </c>
      <c r="L3" s="175" t="s">
        <v>1002</v>
      </c>
      <c r="M3" t="s">
        <v>106</v>
      </c>
      <c r="N3" t="s">
        <v>102</v>
      </c>
      <c r="O3" t="s">
        <v>107</v>
      </c>
      <c r="P3" t="s">
        <v>108</v>
      </c>
      <c r="Q3" s="1237"/>
    </row>
    <row r="4" spans="1:17" x14ac:dyDescent="0.3">
      <c r="A4" t="s">
        <v>25</v>
      </c>
      <c r="C4" s="39" t="s">
        <v>664</v>
      </c>
      <c r="D4" s="39">
        <v>2</v>
      </c>
      <c r="E4" s="39">
        <v>2</v>
      </c>
      <c r="F4" t="s">
        <v>109</v>
      </c>
      <c r="G4">
        <v>20</v>
      </c>
      <c r="H4">
        <v>40</v>
      </c>
      <c r="I4" t="s">
        <v>110</v>
      </c>
      <c r="J4" t="s">
        <v>150</v>
      </c>
      <c r="K4" t="s">
        <v>150</v>
      </c>
      <c r="M4" t="s">
        <v>350</v>
      </c>
      <c r="N4" t="s">
        <v>107</v>
      </c>
      <c r="O4" t="s">
        <v>111</v>
      </c>
      <c r="P4" t="s">
        <v>112</v>
      </c>
      <c r="Q4" t="s">
        <v>100</v>
      </c>
    </row>
    <row r="5" spans="1:17" x14ac:dyDescent="0.3">
      <c r="A5" t="s">
        <v>26</v>
      </c>
      <c r="C5" s="39" t="s">
        <v>665</v>
      </c>
      <c r="D5" s="39">
        <v>3</v>
      </c>
      <c r="E5" s="39">
        <v>3</v>
      </c>
      <c r="F5" t="s">
        <v>113</v>
      </c>
      <c r="G5">
        <v>25</v>
      </c>
      <c r="H5">
        <v>50</v>
      </c>
      <c r="I5" t="s">
        <v>114</v>
      </c>
      <c r="M5" t="s">
        <v>212</v>
      </c>
      <c r="N5" t="s">
        <v>319</v>
      </c>
      <c r="O5" t="s">
        <v>115</v>
      </c>
      <c r="P5" t="s">
        <v>116</v>
      </c>
      <c r="Q5" t="s">
        <v>66</v>
      </c>
    </row>
    <row r="6" spans="1:17" x14ac:dyDescent="0.3">
      <c r="A6" t="s">
        <v>342</v>
      </c>
      <c r="C6" s="39" t="s">
        <v>666</v>
      </c>
      <c r="D6" s="39"/>
      <c r="E6" s="39" t="s">
        <v>316</v>
      </c>
      <c r="F6" t="s">
        <v>117</v>
      </c>
      <c r="G6">
        <v>30</v>
      </c>
      <c r="H6">
        <v>60</v>
      </c>
      <c r="I6" t="s">
        <v>118</v>
      </c>
      <c r="M6" t="s">
        <v>213</v>
      </c>
      <c r="N6" t="s">
        <v>115</v>
      </c>
      <c r="O6" t="s">
        <v>119</v>
      </c>
      <c r="P6" t="s">
        <v>120</v>
      </c>
    </row>
    <row r="7" spans="1:17" x14ac:dyDescent="0.3">
      <c r="A7" t="s">
        <v>343</v>
      </c>
      <c r="C7" s="39" t="s">
        <v>667</v>
      </c>
      <c r="D7" s="39"/>
      <c r="E7" s="39" t="s">
        <v>328</v>
      </c>
      <c r="F7" t="s">
        <v>121</v>
      </c>
      <c r="G7">
        <v>40</v>
      </c>
      <c r="H7">
        <v>70</v>
      </c>
      <c r="I7" t="s">
        <v>122</v>
      </c>
      <c r="M7" t="s">
        <v>171</v>
      </c>
      <c r="N7" t="s">
        <v>320</v>
      </c>
      <c r="O7" t="s">
        <v>123</v>
      </c>
      <c r="P7" t="s">
        <v>124</v>
      </c>
    </row>
    <row r="8" spans="1:17" x14ac:dyDescent="0.3">
      <c r="A8" t="s">
        <v>21</v>
      </c>
      <c r="C8" s="39" t="s">
        <v>668</v>
      </c>
      <c r="D8" s="39"/>
      <c r="E8" s="39" t="s">
        <v>329</v>
      </c>
      <c r="F8" t="s">
        <v>125</v>
      </c>
      <c r="G8">
        <v>50</v>
      </c>
      <c r="H8">
        <v>80</v>
      </c>
      <c r="I8" t="s">
        <v>126</v>
      </c>
      <c r="N8" t="s">
        <v>123</v>
      </c>
      <c r="O8" t="s">
        <v>127</v>
      </c>
      <c r="P8" t="s">
        <v>128</v>
      </c>
    </row>
    <row r="9" spans="1:17" x14ac:dyDescent="0.3">
      <c r="A9" t="s">
        <v>27</v>
      </c>
      <c r="C9" s="39" t="s">
        <v>669</v>
      </c>
      <c r="D9" s="39"/>
      <c r="E9" s="39" t="s">
        <v>330</v>
      </c>
      <c r="F9" t="s">
        <v>129</v>
      </c>
      <c r="G9">
        <v>80</v>
      </c>
      <c r="H9">
        <v>120</v>
      </c>
      <c r="I9" t="s">
        <v>130</v>
      </c>
      <c r="N9" t="s">
        <v>127</v>
      </c>
      <c r="O9" t="s">
        <v>131</v>
      </c>
    </row>
    <row r="10" spans="1:17" x14ac:dyDescent="0.3">
      <c r="A10" t="s">
        <v>969</v>
      </c>
      <c r="C10" s="39" t="s">
        <v>670</v>
      </c>
      <c r="D10" s="39"/>
      <c r="E10" s="39"/>
      <c r="F10" t="s">
        <v>132</v>
      </c>
      <c r="G10">
        <v>120</v>
      </c>
      <c r="H10">
        <v>150</v>
      </c>
      <c r="I10" t="s">
        <v>133</v>
      </c>
      <c r="N10" t="s">
        <v>131</v>
      </c>
      <c r="O10" t="s">
        <v>134</v>
      </c>
    </row>
    <row r="11" spans="1:17" x14ac:dyDescent="0.3">
      <c r="A11" t="s">
        <v>28</v>
      </c>
      <c r="C11" s="39" t="s">
        <v>671</v>
      </c>
      <c r="D11" s="39"/>
      <c r="E11" s="39"/>
      <c r="F11" t="s">
        <v>135</v>
      </c>
      <c r="G11">
        <v>150</v>
      </c>
      <c r="H11">
        <v>200</v>
      </c>
      <c r="I11" t="s">
        <v>136</v>
      </c>
      <c r="N11" t="s">
        <v>347</v>
      </c>
      <c r="O11" t="s">
        <v>348</v>
      </c>
    </row>
    <row r="12" spans="1:17" x14ac:dyDescent="0.3">
      <c r="A12" t="s">
        <v>344</v>
      </c>
      <c r="C12" s="39" t="s">
        <v>672</v>
      </c>
      <c r="D12" s="39"/>
      <c r="E12" s="39"/>
      <c r="F12" t="s">
        <v>137</v>
      </c>
      <c r="G12">
        <v>200</v>
      </c>
      <c r="H12">
        <v>250</v>
      </c>
      <c r="I12" t="s">
        <v>138</v>
      </c>
      <c r="N12" t="s">
        <v>321</v>
      </c>
      <c r="O12" t="s">
        <v>150</v>
      </c>
    </row>
    <row r="13" spans="1:17" x14ac:dyDescent="0.3">
      <c r="A13" t="s">
        <v>29</v>
      </c>
      <c r="C13" s="39" t="s">
        <v>673</v>
      </c>
      <c r="D13" s="39"/>
      <c r="E13" s="39"/>
      <c r="F13" t="s">
        <v>139</v>
      </c>
      <c r="I13" t="s">
        <v>140</v>
      </c>
    </row>
    <row r="14" spans="1:17" x14ac:dyDescent="0.3">
      <c r="A14" t="s">
        <v>345</v>
      </c>
      <c r="C14" s="39" t="s">
        <v>674</v>
      </c>
      <c r="D14" s="39"/>
      <c r="E14" s="39"/>
      <c r="F14" s="39" t="s">
        <v>331</v>
      </c>
      <c r="G14" s="39"/>
      <c r="H14" s="39"/>
    </row>
    <row r="15" spans="1:17" x14ac:dyDescent="0.3">
      <c r="A15" t="s">
        <v>30</v>
      </c>
      <c r="C15" s="39" t="s">
        <v>675</v>
      </c>
      <c r="D15" s="39"/>
      <c r="E15" s="39"/>
      <c r="F15" s="39" t="s">
        <v>332</v>
      </c>
    </row>
    <row r="16" spans="1:17" x14ac:dyDescent="0.3">
      <c r="A16" t="s">
        <v>31</v>
      </c>
      <c r="C16" s="39" t="s">
        <v>193</v>
      </c>
      <c r="D16" s="39"/>
      <c r="E16" s="39"/>
      <c r="F16" s="39" t="s">
        <v>333</v>
      </c>
    </row>
    <row r="17" spans="1:6" x14ac:dyDescent="0.3">
      <c r="A17" t="s">
        <v>346</v>
      </c>
      <c r="C17" s="39" t="s">
        <v>676</v>
      </c>
      <c r="D17" s="39"/>
      <c r="E17" s="39"/>
      <c r="F17" s="39" t="s">
        <v>334</v>
      </c>
    </row>
    <row r="18" spans="1:6" x14ac:dyDescent="0.3">
      <c r="C18" s="39" t="s">
        <v>677</v>
      </c>
      <c r="D18" s="39"/>
      <c r="E18" s="39"/>
      <c r="F18" s="39" t="s">
        <v>335</v>
      </c>
    </row>
    <row r="19" spans="1:6" x14ac:dyDescent="0.3">
      <c r="C19" s="39" t="s">
        <v>678</v>
      </c>
      <c r="D19" s="39"/>
      <c r="E19" s="39"/>
      <c r="F19" s="39" t="s">
        <v>336</v>
      </c>
    </row>
    <row r="20" spans="1:6" x14ac:dyDescent="0.3">
      <c r="C20" s="39" t="s">
        <v>679</v>
      </c>
      <c r="D20" s="39"/>
      <c r="E20" s="39"/>
      <c r="F20" s="39" t="s">
        <v>337</v>
      </c>
    </row>
    <row r="21" spans="1:6" x14ac:dyDescent="0.3">
      <c r="C21" s="39" t="s">
        <v>680</v>
      </c>
      <c r="D21" s="39"/>
      <c r="E21" s="39"/>
      <c r="F21" s="39" t="s">
        <v>338</v>
      </c>
    </row>
    <row r="22" spans="1:6" x14ac:dyDescent="0.3">
      <c r="C22" s="39" t="s">
        <v>681</v>
      </c>
      <c r="D22" s="39"/>
      <c r="E22" s="39"/>
      <c r="F22" s="39" t="s">
        <v>339</v>
      </c>
    </row>
    <row r="23" spans="1:6" x14ac:dyDescent="0.3">
      <c r="C23" s="39" t="s">
        <v>682</v>
      </c>
      <c r="D23" s="39"/>
      <c r="E23" s="39"/>
    </row>
    <row r="24" spans="1:6" x14ac:dyDescent="0.3">
      <c r="C24" s="39" t="s">
        <v>683</v>
      </c>
      <c r="D24" s="39"/>
      <c r="E24" s="39"/>
    </row>
    <row r="25" spans="1:6" x14ac:dyDescent="0.3">
      <c r="C25" s="39" t="s">
        <v>684</v>
      </c>
      <c r="D25" s="39"/>
      <c r="E25" s="39"/>
    </row>
    <row r="26" spans="1:6" x14ac:dyDescent="0.3">
      <c r="C26" s="39" t="s">
        <v>685</v>
      </c>
      <c r="D26" s="39"/>
      <c r="E26" s="39"/>
    </row>
    <row r="27" spans="1:6" x14ac:dyDescent="0.3">
      <c r="C27" s="39" t="s">
        <v>686</v>
      </c>
      <c r="D27" s="39"/>
      <c r="E27" s="39"/>
    </row>
    <row r="28" spans="1:6" x14ac:dyDescent="0.3">
      <c r="C28" s="39" t="s">
        <v>687</v>
      </c>
      <c r="D28" s="39"/>
      <c r="E28" s="39"/>
    </row>
    <row r="29" spans="1:6" x14ac:dyDescent="0.3">
      <c r="C29" s="39" t="s">
        <v>688</v>
      </c>
      <c r="D29" s="39"/>
      <c r="E29" s="39"/>
    </row>
    <row r="30" spans="1:6" x14ac:dyDescent="0.3">
      <c r="C30" s="39" t="s">
        <v>689</v>
      </c>
      <c r="D30" s="39"/>
      <c r="E30" s="39"/>
    </row>
    <row r="31" spans="1:6" x14ac:dyDescent="0.3">
      <c r="C31" s="39" t="s">
        <v>690</v>
      </c>
      <c r="D31" s="39"/>
      <c r="E31" s="39"/>
    </row>
    <row r="32" spans="1:6" x14ac:dyDescent="0.3">
      <c r="C32" s="39" t="s">
        <v>691</v>
      </c>
      <c r="D32" s="39"/>
      <c r="E32" s="39"/>
    </row>
    <row r="33" spans="3:5" x14ac:dyDescent="0.3">
      <c r="C33" s="39" t="s">
        <v>692</v>
      </c>
      <c r="D33" s="39"/>
      <c r="E33" s="39"/>
    </row>
    <row r="34" spans="3:5" x14ac:dyDescent="0.3">
      <c r="C34" s="39" t="s">
        <v>693</v>
      </c>
      <c r="D34" s="39"/>
      <c r="E34" s="39"/>
    </row>
    <row r="35" spans="3:5" x14ac:dyDescent="0.3">
      <c r="C35" s="39" t="s">
        <v>694</v>
      </c>
      <c r="D35" s="39"/>
      <c r="E35" s="39"/>
    </row>
    <row r="36" spans="3:5" x14ac:dyDescent="0.3">
      <c r="C36" s="39" t="s">
        <v>695</v>
      </c>
      <c r="D36" s="39"/>
      <c r="E36" s="39"/>
    </row>
    <row r="37" spans="3:5" x14ac:dyDescent="0.3">
      <c r="C37" s="39" t="s">
        <v>696</v>
      </c>
      <c r="D37" s="39"/>
      <c r="E37" s="39"/>
    </row>
    <row r="38" spans="3:5" x14ac:dyDescent="0.3">
      <c r="C38" s="39" t="s">
        <v>697</v>
      </c>
      <c r="D38" s="39"/>
      <c r="E38" s="39"/>
    </row>
    <row r="39" spans="3:5" x14ac:dyDescent="0.3">
      <c r="C39" s="39" t="s">
        <v>698</v>
      </c>
      <c r="D39" s="39"/>
      <c r="E39" s="39"/>
    </row>
    <row r="40" spans="3:5" x14ac:dyDescent="0.3">
      <c r="C40" s="39" t="s">
        <v>699</v>
      </c>
      <c r="D40" s="39"/>
      <c r="E40" s="39"/>
    </row>
    <row r="41" spans="3:5" x14ac:dyDescent="0.3">
      <c r="C41" s="39" t="s">
        <v>700</v>
      </c>
      <c r="D41" s="39"/>
      <c r="E41" s="39"/>
    </row>
    <row r="42" spans="3:5" x14ac:dyDescent="0.3">
      <c r="C42" s="39" t="s">
        <v>701</v>
      </c>
      <c r="D42" s="39"/>
      <c r="E42" s="39"/>
    </row>
    <row r="43" spans="3:5" x14ac:dyDescent="0.3">
      <c r="C43" s="39" t="s">
        <v>702</v>
      </c>
      <c r="D43" s="39"/>
      <c r="E43" s="39"/>
    </row>
    <row r="44" spans="3:5" x14ac:dyDescent="0.3">
      <c r="C44" s="39" t="s">
        <v>703</v>
      </c>
      <c r="D44" s="39"/>
      <c r="E44" s="39"/>
    </row>
    <row r="45" spans="3:5" x14ac:dyDescent="0.3">
      <c r="C45" s="39" t="s">
        <v>704</v>
      </c>
      <c r="D45" s="39"/>
      <c r="E45" s="39"/>
    </row>
    <row r="46" spans="3:5" x14ac:dyDescent="0.3">
      <c r="C46" s="39" t="s">
        <v>705</v>
      </c>
      <c r="D46" s="39"/>
      <c r="E46" s="39"/>
    </row>
    <row r="47" spans="3:5" x14ac:dyDescent="0.3">
      <c r="C47" s="39" t="s">
        <v>706</v>
      </c>
      <c r="D47" s="39"/>
      <c r="E47" s="39"/>
    </row>
    <row r="48" spans="3:5" x14ac:dyDescent="0.3">
      <c r="C48" s="39" t="s">
        <v>707</v>
      </c>
      <c r="D48" s="39"/>
      <c r="E48" s="39"/>
    </row>
    <row r="49" spans="3:5" x14ac:dyDescent="0.3">
      <c r="C49" s="39" t="s">
        <v>708</v>
      </c>
      <c r="D49" s="39"/>
      <c r="E49" s="39"/>
    </row>
    <row r="50" spans="3:5" x14ac:dyDescent="0.3">
      <c r="C50" s="39" t="s">
        <v>709</v>
      </c>
      <c r="D50" s="39"/>
      <c r="E50" s="39"/>
    </row>
    <row r="51" spans="3:5" x14ac:dyDescent="0.3">
      <c r="C51" s="39" t="s">
        <v>710</v>
      </c>
      <c r="D51" s="39"/>
      <c r="E51" s="39"/>
    </row>
    <row r="52" spans="3:5" x14ac:dyDescent="0.3">
      <c r="C52" s="39" t="s">
        <v>711</v>
      </c>
      <c r="D52" s="39"/>
      <c r="E52" s="39"/>
    </row>
    <row r="53" spans="3:5" x14ac:dyDescent="0.3">
      <c r="C53" s="39" t="s">
        <v>712</v>
      </c>
      <c r="D53" s="39"/>
      <c r="E53" s="39"/>
    </row>
    <row r="54" spans="3:5" x14ac:dyDescent="0.3">
      <c r="C54" s="39" t="s">
        <v>713</v>
      </c>
      <c r="D54" s="39"/>
      <c r="E54" s="39"/>
    </row>
    <row r="55" spans="3:5" x14ac:dyDescent="0.3">
      <c r="C55" s="39" t="s">
        <v>714</v>
      </c>
      <c r="D55" s="39"/>
      <c r="E55" s="39"/>
    </row>
    <row r="56" spans="3:5" x14ac:dyDescent="0.3">
      <c r="C56" s="39" t="s">
        <v>715</v>
      </c>
      <c r="D56" s="39"/>
      <c r="E56" s="39"/>
    </row>
    <row r="57" spans="3:5" x14ac:dyDescent="0.3">
      <c r="C57" s="39" t="s">
        <v>716</v>
      </c>
      <c r="D57" s="39"/>
      <c r="E57" s="39"/>
    </row>
    <row r="58" spans="3:5" x14ac:dyDescent="0.3">
      <c r="C58" s="39" t="s">
        <v>717</v>
      </c>
      <c r="D58" s="39"/>
      <c r="E58" s="39"/>
    </row>
    <row r="59" spans="3:5" x14ac:dyDescent="0.3">
      <c r="C59" s="39" t="s">
        <v>718</v>
      </c>
      <c r="D59" s="39"/>
      <c r="E59" s="39"/>
    </row>
    <row r="60" spans="3:5" x14ac:dyDescent="0.3">
      <c r="C60" s="39" t="s">
        <v>719</v>
      </c>
      <c r="D60" s="39"/>
      <c r="E60" s="39"/>
    </row>
    <row r="61" spans="3:5" x14ac:dyDescent="0.3">
      <c r="C61" s="39" t="s">
        <v>720</v>
      </c>
      <c r="D61" s="39"/>
      <c r="E61" s="39"/>
    </row>
    <row r="62" spans="3:5" x14ac:dyDescent="0.3">
      <c r="C62" s="39" t="s">
        <v>721</v>
      </c>
      <c r="D62" s="39"/>
      <c r="E62" s="39"/>
    </row>
    <row r="63" spans="3:5" x14ac:dyDescent="0.3">
      <c r="C63" s="39" t="s">
        <v>722</v>
      </c>
      <c r="D63" s="39"/>
      <c r="E63" s="39"/>
    </row>
    <row r="64" spans="3:5" x14ac:dyDescent="0.3">
      <c r="C64" s="39" t="s">
        <v>723</v>
      </c>
      <c r="D64" s="39"/>
      <c r="E64" s="39"/>
    </row>
    <row r="65" spans="3:5" x14ac:dyDescent="0.3">
      <c r="C65" s="39" t="s">
        <v>724</v>
      </c>
      <c r="D65" s="39"/>
      <c r="E65" s="39"/>
    </row>
    <row r="66" spans="3:5" x14ac:dyDescent="0.3">
      <c r="C66" s="39" t="s">
        <v>725</v>
      </c>
      <c r="D66" s="39"/>
      <c r="E66" s="39"/>
    </row>
    <row r="67" spans="3:5" x14ac:dyDescent="0.3">
      <c r="C67" s="39" t="s">
        <v>726</v>
      </c>
      <c r="D67" s="39"/>
      <c r="E67" s="39"/>
    </row>
    <row r="68" spans="3:5" x14ac:dyDescent="0.3">
      <c r="C68" s="39" t="s">
        <v>727</v>
      </c>
      <c r="D68" s="39"/>
      <c r="E68" s="39"/>
    </row>
    <row r="69" spans="3:5" x14ac:dyDescent="0.3">
      <c r="C69" s="39" t="s">
        <v>728</v>
      </c>
      <c r="D69" s="39"/>
      <c r="E69" s="39"/>
    </row>
    <row r="70" spans="3:5" x14ac:dyDescent="0.3">
      <c r="C70" s="39" t="s">
        <v>729</v>
      </c>
      <c r="D70" s="39"/>
      <c r="E70" s="39"/>
    </row>
    <row r="71" spans="3:5" x14ac:dyDescent="0.3">
      <c r="C71" s="39" t="s">
        <v>730</v>
      </c>
      <c r="D71" s="39"/>
      <c r="E71" s="39"/>
    </row>
    <row r="72" spans="3:5" x14ac:dyDescent="0.3">
      <c r="C72" s="39" t="s">
        <v>998</v>
      </c>
      <c r="D72" s="39"/>
      <c r="E72" s="39"/>
    </row>
    <row r="73" spans="3:5" x14ac:dyDescent="0.3">
      <c r="C73" s="39" t="s">
        <v>999</v>
      </c>
      <c r="D73" s="39"/>
      <c r="E73" s="39"/>
    </row>
    <row r="74" spans="3:5" x14ac:dyDescent="0.3">
      <c r="C74" s="39" t="s">
        <v>1000</v>
      </c>
      <c r="D74" s="39"/>
      <c r="E74" s="39"/>
    </row>
    <row r="75" spans="3:5" x14ac:dyDescent="0.3">
      <c r="C75" s="39" t="s">
        <v>731</v>
      </c>
      <c r="D75" s="39"/>
      <c r="E75" s="39"/>
    </row>
    <row r="76" spans="3:5" x14ac:dyDescent="0.3">
      <c r="C76" s="39" t="s">
        <v>732</v>
      </c>
      <c r="D76" s="39"/>
      <c r="E76" s="39"/>
    </row>
    <row r="77" spans="3:5" x14ac:dyDescent="0.3">
      <c r="C77" s="39" t="s">
        <v>733</v>
      </c>
      <c r="D77" s="39"/>
      <c r="E77" s="39"/>
    </row>
    <row r="78" spans="3:5" x14ac:dyDescent="0.3">
      <c r="C78" s="39" t="s">
        <v>734</v>
      </c>
      <c r="D78" s="39"/>
      <c r="E78" s="39"/>
    </row>
    <row r="79" spans="3:5" x14ac:dyDescent="0.3">
      <c r="C79" s="39" t="s">
        <v>735</v>
      </c>
      <c r="D79" s="39"/>
      <c r="E79" s="39"/>
    </row>
    <row r="80" spans="3:5" x14ac:dyDescent="0.3">
      <c r="C80" s="39" t="s">
        <v>736</v>
      </c>
      <c r="D80" s="39"/>
      <c r="E80" s="39"/>
    </row>
    <row r="81" spans="3:5" x14ac:dyDescent="0.3">
      <c r="C81" s="39" t="s">
        <v>737</v>
      </c>
      <c r="D81" s="39"/>
      <c r="E81" s="39"/>
    </row>
    <row r="82" spans="3:5" x14ac:dyDescent="0.3">
      <c r="C82" s="39" t="s">
        <v>738</v>
      </c>
      <c r="D82" s="39"/>
      <c r="E82" s="39"/>
    </row>
    <row r="83" spans="3:5" x14ac:dyDescent="0.3">
      <c r="C83" s="39" t="s">
        <v>739</v>
      </c>
      <c r="D83" s="39"/>
      <c r="E83" s="39"/>
    </row>
    <row r="84" spans="3:5" x14ac:dyDescent="0.3">
      <c r="C84" s="39" t="s">
        <v>740</v>
      </c>
      <c r="D84" s="39"/>
      <c r="E84" s="39"/>
    </row>
    <row r="85" spans="3:5" x14ac:dyDescent="0.3">
      <c r="C85" s="39" t="s">
        <v>741</v>
      </c>
      <c r="D85" s="39"/>
      <c r="E85" s="39"/>
    </row>
    <row r="86" spans="3:5" x14ac:dyDescent="0.3">
      <c r="C86" s="39" t="s">
        <v>742</v>
      </c>
      <c r="D86" s="39"/>
      <c r="E86" s="39"/>
    </row>
    <row r="87" spans="3:5" x14ac:dyDescent="0.3">
      <c r="C87" s="39" t="s">
        <v>743</v>
      </c>
      <c r="D87" s="39"/>
      <c r="E87" s="39"/>
    </row>
    <row r="88" spans="3:5" x14ac:dyDescent="0.3">
      <c r="C88" s="39" t="s">
        <v>194</v>
      </c>
      <c r="D88" s="39"/>
      <c r="E88" s="39"/>
    </row>
    <row r="89" spans="3:5" x14ac:dyDescent="0.3">
      <c r="C89" s="39" t="s">
        <v>744</v>
      </c>
      <c r="D89" s="39"/>
      <c r="E89" s="39"/>
    </row>
    <row r="90" spans="3:5" x14ac:dyDescent="0.3">
      <c r="C90" s="39" t="s">
        <v>745</v>
      </c>
      <c r="D90" s="39"/>
      <c r="E90" s="39"/>
    </row>
    <row r="91" spans="3:5" x14ac:dyDescent="0.3">
      <c r="C91" s="39" t="s">
        <v>746</v>
      </c>
      <c r="D91" s="39"/>
      <c r="E91" s="39"/>
    </row>
    <row r="92" spans="3:5" x14ac:dyDescent="0.3">
      <c r="C92" s="39" t="s">
        <v>747</v>
      </c>
      <c r="D92" s="39"/>
      <c r="E92" s="39"/>
    </row>
    <row r="93" spans="3:5" x14ac:dyDescent="0.3">
      <c r="C93" s="39" t="s">
        <v>748</v>
      </c>
      <c r="D93" s="39"/>
      <c r="E93" s="39"/>
    </row>
    <row r="94" spans="3:5" x14ac:dyDescent="0.3">
      <c r="C94" s="39" t="s">
        <v>749</v>
      </c>
      <c r="D94" s="39"/>
      <c r="E94" s="39"/>
    </row>
    <row r="95" spans="3:5" x14ac:dyDescent="0.3">
      <c r="C95" s="39" t="s">
        <v>750</v>
      </c>
      <c r="D95" s="39"/>
      <c r="E95" s="39"/>
    </row>
    <row r="96" spans="3:5" x14ac:dyDescent="0.3">
      <c r="C96" s="39" t="s">
        <v>751</v>
      </c>
      <c r="D96" s="39"/>
      <c r="E96" s="39"/>
    </row>
    <row r="97" spans="3:5" x14ac:dyDescent="0.3">
      <c r="C97" s="39" t="s">
        <v>752</v>
      </c>
      <c r="D97" s="39"/>
      <c r="E97" s="39"/>
    </row>
    <row r="98" spans="3:5" x14ac:dyDescent="0.3">
      <c r="C98" s="39" t="s">
        <v>753</v>
      </c>
      <c r="D98" s="39"/>
      <c r="E98" s="39"/>
    </row>
    <row r="99" spans="3:5" x14ac:dyDescent="0.3">
      <c r="C99" s="39" t="s">
        <v>754</v>
      </c>
      <c r="D99" s="39"/>
      <c r="E99" s="39"/>
    </row>
    <row r="100" spans="3:5" x14ac:dyDescent="0.3">
      <c r="C100" s="39" t="s">
        <v>755</v>
      </c>
      <c r="D100" s="39"/>
      <c r="E100" s="39"/>
    </row>
    <row r="101" spans="3:5" x14ac:dyDescent="0.3">
      <c r="C101" s="39" t="s">
        <v>756</v>
      </c>
      <c r="D101" s="39"/>
      <c r="E101" s="39"/>
    </row>
    <row r="102" spans="3:5" x14ac:dyDescent="0.3">
      <c r="C102" s="39" t="s">
        <v>757</v>
      </c>
      <c r="D102" s="39"/>
      <c r="E102" s="39"/>
    </row>
    <row r="103" spans="3:5" x14ac:dyDescent="0.3">
      <c r="C103" s="39" t="s">
        <v>758</v>
      </c>
      <c r="D103" s="39"/>
      <c r="E103" s="39"/>
    </row>
    <row r="104" spans="3:5" x14ac:dyDescent="0.3">
      <c r="C104" s="39" t="s">
        <v>759</v>
      </c>
      <c r="D104" s="39"/>
      <c r="E104" s="39"/>
    </row>
    <row r="105" spans="3:5" x14ac:dyDescent="0.3">
      <c r="C105" s="39" t="s">
        <v>760</v>
      </c>
      <c r="D105" s="39"/>
      <c r="E105" s="39"/>
    </row>
    <row r="106" spans="3:5" x14ac:dyDescent="0.3">
      <c r="C106" s="39" t="s">
        <v>761</v>
      </c>
      <c r="D106" s="39"/>
      <c r="E106" s="39"/>
    </row>
    <row r="107" spans="3:5" x14ac:dyDescent="0.3">
      <c r="C107" s="39" t="s">
        <v>762</v>
      </c>
      <c r="D107" s="39"/>
      <c r="E107" s="39"/>
    </row>
    <row r="108" spans="3:5" x14ac:dyDescent="0.3">
      <c r="C108" s="39" t="s">
        <v>763</v>
      </c>
      <c r="D108" s="39"/>
      <c r="E108" s="39"/>
    </row>
    <row r="109" spans="3:5" x14ac:dyDescent="0.3">
      <c r="C109" s="39" t="s">
        <v>764</v>
      </c>
      <c r="D109" s="39"/>
      <c r="E109" s="39"/>
    </row>
    <row r="110" spans="3:5" x14ac:dyDescent="0.3">
      <c r="C110" s="39" t="s">
        <v>765</v>
      </c>
      <c r="D110" s="39"/>
      <c r="E110" s="39"/>
    </row>
    <row r="111" spans="3:5" x14ac:dyDescent="0.3">
      <c r="C111" s="39" t="s">
        <v>766</v>
      </c>
      <c r="D111" s="39"/>
      <c r="E111" s="39"/>
    </row>
    <row r="112" spans="3:5" x14ac:dyDescent="0.3">
      <c r="C112" s="39" t="s">
        <v>767</v>
      </c>
      <c r="D112" s="39"/>
      <c r="E112" s="39"/>
    </row>
    <row r="113" spans="3:5" x14ac:dyDescent="0.3">
      <c r="C113" s="39" t="s">
        <v>768</v>
      </c>
      <c r="D113" s="39"/>
      <c r="E113" s="39"/>
    </row>
    <row r="114" spans="3:5" x14ac:dyDescent="0.3">
      <c r="C114" s="39" t="s">
        <v>953</v>
      </c>
      <c r="D114" s="39"/>
      <c r="E114" s="39"/>
    </row>
    <row r="115" spans="3:5" x14ac:dyDescent="0.3">
      <c r="C115" s="39" t="s">
        <v>769</v>
      </c>
      <c r="D115" s="39"/>
      <c r="E115" s="39"/>
    </row>
    <row r="116" spans="3:5" x14ac:dyDescent="0.3">
      <c r="C116" s="39" t="s">
        <v>928</v>
      </c>
      <c r="D116" s="39"/>
      <c r="E116" s="39"/>
    </row>
    <row r="117" spans="3:5" x14ac:dyDescent="0.3">
      <c r="C117" s="39" t="s">
        <v>770</v>
      </c>
      <c r="D117" s="39"/>
      <c r="E117" s="39"/>
    </row>
    <row r="118" spans="3:5" x14ac:dyDescent="0.3">
      <c r="C118" s="39" t="s">
        <v>771</v>
      </c>
      <c r="D118" s="39"/>
      <c r="E118" s="39"/>
    </row>
    <row r="119" spans="3:5" x14ac:dyDescent="0.3">
      <c r="C119" s="39" t="s">
        <v>772</v>
      </c>
      <c r="D119" s="39"/>
      <c r="E119" s="39"/>
    </row>
    <row r="120" spans="3:5" x14ac:dyDescent="0.3">
      <c r="C120" s="39" t="s">
        <v>773</v>
      </c>
      <c r="D120" s="39"/>
      <c r="E120" s="39"/>
    </row>
    <row r="121" spans="3:5" x14ac:dyDescent="0.3">
      <c r="C121" s="39" t="s">
        <v>774</v>
      </c>
      <c r="D121" s="39"/>
      <c r="E121" s="39"/>
    </row>
    <row r="122" spans="3:5" x14ac:dyDescent="0.3">
      <c r="C122" s="39" t="s">
        <v>195</v>
      </c>
      <c r="D122" s="39"/>
      <c r="E122" s="39"/>
    </row>
    <row r="123" spans="3:5" x14ac:dyDescent="0.3">
      <c r="C123" s="39" t="s">
        <v>196</v>
      </c>
      <c r="D123" s="39"/>
      <c r="E123" s="39"/>
    </row>
    <row r="124" spans="3:5" x14ac:dyDescent="0.3">
      <c r="C124" s="39" t="s">
        <v>775</v>
      </c>
      <c r="D124" s="39"/>
      <c r="E124" s="39"/>
    </row>
    <row r="125" spans="3:5" x14ac:dyDescent="0.3">
      <c r="C125" s="39" t="s">
        <v>776</v>
      </c>
      <c r="D125" s="39"/>
      <c r="E125" s="39"/>
    </row>
    <row r="126" spans="3:5" x14ac:dyDescent="0.3">
      <c r="C126" s="39" t="s">
        <v>777</v>
      </c>
      <c r="D126" s="39"/>
      <c r="E126" s="39"/>
    </row>
    <row r="127" spans="3:5" x14ac:dyDescent="0.3">
      <c r="C127" s="39"/>
      <c r="D127" s="39"/>
      <c r="E127" s="39"/>
    </row>
    <row r="128" spans="3:5" x14ac:dyDescent="0.3">
      <c r="C128" s="39"/>
      <c r="D128" s="39"/>
      <c r="E128" s="39"/>
    </row>
    <row r="129" spans="3:5" x14ac:dyDescent="0.3">
      <c r="C129" s="39"/>
      <c r="D129" s="39"/>
      <c r="E129" s="39"/>
    </row>
    <row r="130" spans="3:5" x14ac:dyDescent="0.3">
      <c r="C130" s="39"/>
      <c r="D130" s="39"/>
      <c r="E130" s="39"/>
    </row>
    <row r="131" spans="3:5" x14ac:dyDescent="0.3">
      <c r="C131" s="39"/>
      <c r="D131" s="39"/>
      <c r="E131" s="39"/>
    </row>
    <row r="132" spans="3:5" x14ac:dyDescent="0.3">
      <c r="C132" s="39"/>
      <c r="D132" s="39"/>
      <c r="E132" s="39"/>
    </row>
    <row r="133" spans="3:5" x14ac:dyDescent="0.3">
      <c r="C133" s="39"/>
      <c r="D133" s="39"/>
      <c r="E133" s="39"/>
    </row>
    <row r="134" spans="3:5" x14ac:dyDescent="0.3">
      <c r="C134" s="39"/>
      <c r="D134" s="39"/>
      <c r="E134" s="39"/>
    </row>
    <row r="135" spans="3:5" x14ac:dyDescent="0.3">
      <c r="C135" s="39"/>
      <c r="D135" s="39"/>
      <c r="E135" s="39"/>
    </row>
    <row r="136" spans="3:5" x14ac:dyDescent="0.3">
      <c r="C136" s="39"/>
      <c r="D136" s="39"/>
      <c r="E136" s="39"/>
    </row>
    <row r="137" spans="3:5" x14ac:dyDescent="0.3">
      <c r="C137" s="39"/>
      <c r="D137" s="39"/>
      <c r="E137" s="39"/>
    </row>
    <row r="138" spans="3:5" x14ac:dyDescent="0.3">
      <c r="C138" s="39"/>
      <c r="D138" s="39"/>
      <c r="E138" s="39"/>
    </row>
    <row r="139" spans="3:5" x14ac:dyDescent="0.3">
      <c r="C139" s="39"/>
      <c r="D139" s="39"/>
      <c r="E139" s="39"/>
    </row>
    <row r="140" spans="3:5" x14ac:dyDescent="0.3">
      <c r="C140" s="39"/>
      <c r="D140" s="39"/>
      <c r="E140" s="39"/>
    </row>
    <row r="141" spans="3:5" x14ac:dyDescent="0.3">
      <c r="C141" s="39"/>
      <c r="D141" s="39"/>
      <c r="E141" s="39"/>
    </row>
    <row r="142" spans="3:5" x14ac:dyDescent="0.3">
      <c r="C142" s="39"/>
      <c r="D142" s="39"/>
      <c r="E142" s="39"/>
    </row>
    <row r="143" spans="3:5" x14ac:dyDescent="0.3">
      <c r="C143" s="39"/>
      <c r="D143" s="39"/>
      <c r="E143" s="39"/>
    </row>
    <row r="144" spans="3:5" x14ac:dyDescent="0.3">
      <c r="C144" s="39"/>
      <c r="D144" s="39"/>
      <c r="E144" s="39"/>
    </row>
  </sheetData>
  <mergeCells count="2">
    <mergeCell ref="D1:F1"/>
    <mergeCell ref="Q1:Q3"/>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
  <dimension ref="A1:W116"/>
  <sheetViews>
    <sheetView showGridLines="0" zoomScale="90" zoomScaleNormal="90" workbookViewId="0">
      <selection activeCell="L15" sqref="L15"/>
    </sheetView>
  </sheetViews>
  <sheetFormatPr baseColWidth="10" defaultRowHeight="14.4" x14ac:dyDescent="0.3"/>
  <cols>
    <col min="1" max="1" width="4.44140625" customWidth="1"/>
    <col min="2" max="2" width="9.44140625" customWidth="1"/>
    <col min="3" max="6" width="5.33203125" customWidth="1"/>
    <col min="7" max="7" width="8.33203125" customWidth="1"/>
    <col min="8" max="8" width="9.88671875" customWidth="1"/>
    <col min="9" max="9" width="5.88671875" customWidth="1"/>
    <col min="10" max="10" width="5.44140625" customWidth="1"/>
    <col min="11" max="11" width="9.5546875" customWidth="1"/>
    <col min="12" max="12" width="7.5546875" customWidth="1"/>
    <col min="13" max="13" width="9.33203125" customWidth="1"/>
    <col min="14" max="14" width="13.6640625" customWidth="1"/>
    <col min="15" max="15" width="0.88671875" customWidth="1"/>
    <col min="16" max="16" width="11.88671875" customWidth="1"/>
    <col min="17" max="17" width="8.109375" customWidth="1"/>
    <col min="18" max="18" width="13.33203125" customWidth="1"/>
    <col min="19" max="19" width="22.6640625" customWidth="1"/>
    <col min="20" max="20" width="9.6640625" customWidth="1"/>
    <col min="21" max="21" width="13.6640625" customWidth="1"/>
    <col min="22" max="22" width="5.33203125" customWidth="1"/>
  </cols>
  <sheetData>
    <row r="1" spans="1:22" ht="20.100000000000001" customHeight="1" x14ac:dyDescent="0.3">
      <c r="A1" s="1256" t="s">
        <v>270</v>
      </c>
      <c r="B1" s="1256"/>
      <c r="C1" s="1256"/>
      <c r="D1" s="1256"/>
      <c r="E1" s="1256"/>
      <c r="F1" s="1256"/>
      <c r="G1" s="1256"/>
      <c r="H1" s="1256"/>
      <c r="I1" s="1256"/>
      <c r="J1" s="1256"/>
      <c r="K1" s="1256"/>
      <c r="L1" s="1256"/>
      <c r="M1" s="1256"/>
      <c r="N1" s="1256"/>
      <c r="O1" s="1256"/>
      <c r="P1" s="1256"/>
      <c r="Q1" s="1256"/>
      <c r="R1" s="1256"/>
      <c r="S1" s="1256"/>
    </row>
    <row r="2" spans="1:22" ht="15" customHeight="1" x14ac:dyDescent="0.3">
      <c r="A2" s="1205" t="s">
        <v>207</v>
      </c>
      <c r="B2" s="1205"/>
      <c r="C2" s="1206"/>
      <c r="D2" s="1265">
        <f>'LB Bestandesbegründung (m.Pfl.)'!C2</f>
        <v>0</v>
      </c>
      <c r="E2" s="1266"/>
      <c r="F2" s="1266"/>
      <c r="G2" s="1267"/>
      <c r="H2" s="1205" t="s">
        <v>54</v>
      </c>
      <c r="I2" s="1205"/>
      <c r="J2" s="1234">
        <f>'LB Bestandesbegründung (m.Pfl.)'!F2</f>
        <v>0</v>
      </c>
      <c r="K2" s="1235"/>
      <c r="L2" s="1235"/>
      <c r="M2" s="1235"/>
      <c r="N2" s="1235"/>
      <c r="O2" s="1236"/>
    </row>
    <row r="3" spans="1:22" ht="15" customHeight="1" x14ac:dyDescent="0.3">
      <c r="A3" s="1205" t="s">
        <v>56</v>
      </c>
      <c r="B3" s="1205"/>
      <c r="C3" s="1206"/>
      <c r="D3" s="1234">
        <f>'LB Bestandesbegründung (m.Pfl.)'!C3</f>
        <v>0</v>
      </c>
      <c r="E3" s="1235"/>
      <c r="F3" s="1235"/>
      <c r="G3" s="1236"/>
      <c r="H3" s="1205" t="s">
        <v>616</v>
      </c>
      <c r="I3" s="1205"/>
      <c r="J3" s="1234">
        <f>'LB Bestandesbegründung (m.Pfl.)'!F3</f>
        <v>0</v>
      </c>
      <c r="K3" s="1235"/>
      <c r="L3" s="1235"/>
      <c r="M3" s="1235"/>
      <c r="N3" s="1235"/>
      <c r="O3" s="1236"/>
    </row>
    <row r="4" spans="1:22" ht="5.0999999999999996" customHeight="1" x14ac:dyDescent="0.5">
      <c r="A4" s="3"/>
      <c r="B4" s="3"/>
      <c r="C4" s="3"/>
      <c r="D4" s="3"/>
      <c r="E4" s="3"/>
      <c r="F4" s="3"/>
      <c r="G4" s="3"/>
      <c r="H4" s="3"/>
    </row>
    <row r="5" spans="1:22" ht="15" customHeight="1" x14ac:dyDescent="0.3">
      <c r="A5" s="1237" t="s">
        <v>269</v>
      </c>
      <c r="B5" s="1205"/>
      <c r="C5" s="1205"/>
      <c r="D5" s="1205"/>
      <c r="E5" s="1404">
        <f>'LV Bestandesbegründung (m.Pfl.)'!E5:G6</f>
        <v>0</v>
      </c>
      <c r="F5" s="1405"/>
      <c r="G5" s="1406"/>
      <c r="J5" s="1186" t="s">
        <v>42</v>
      </c>
      <c r="K5" s="1186"/>
      <c r="L5" s="1186"/>
      <c r="M5" s="1186"/>
      <c r="N5" s="1186"/>
      <c r="O5" s="1186"/>
      <c r="P5" s="1186"/>
      <c r="Q5" s="1186"/>
      <c r="R5" s="1186"/>
    </row>
    <row r="6" spans="1:22" ht="15" customHeight="1" x14ac:dyDescent="0.3">
      <c r="A6" s="1205"/>
      <c r="B6" s="1205"/>
      <c r="C6" s="1205"/>
      <c r="D6" s="1205"/>
      <c r="E6" s="1407"/>
      <c r="F6" s="1408"/>
      <c r="G6" s="1409"/>
      <c r="J6" s="1410">
        <f>'LV Bestandesbegründung (m.Pfl.)'!J6</f>
        <v>0</v>
      </c>
      <c r="K6" s="1411"/>
      <c r="L6" s="1411"/>
      <c r="M6" s="1412"/>
      <c r="N6" s="106" t="s">
        <v>43</v>
      </c>
      <c r="P6" s="1410">
        <f>'LV Bestandesbegründung (m.Pfl.)'!O6</f>
        <v>0</v>
      </c>
      <c r="Q6" s="1411"/>
      <c r="R6" s="1412"/>
    </row>
    <row r="7" spans="1:22" ht="6.9" customHeight="1" thickBot="1" x14ac:dyDescent="0.35">
      <c r="A7" s="587"/>
      <c r="B7" s="587"/>
      <c r="C7" s="587"/>
      <c r="D7" s="587"/>
      <c r="E7" s="587"/>
      <c r="F7" s="587"/>
      <c r="G7" s="587"/>
      <c r="H7" s="587"/>
      <c r="I7" s="587"/>
      <c r="J7" s="587"/>
      <c r="K7" s="587"/>
      <c r="L7" s="587"/>
      <c r="M7" s="587"/>
      <c r="N7" s="587"/>
      <c r="O7" s="587"/>
      <c r="P7" s="587"/>
      <c r="Q7" s="587"/>
      <c r="R7" s="587"/>
      <c r="S7" s="587"/>
      <c r="T7" s="587"/>
      <c r="U7" s="587"/>
      <c r="V7" s="587"/>
    </row>
    <row r="8" spans="1:22" ht="5.0999999999999996" customHeight="1" x14ac:dyDescent="0.3">
      <c r="A8" s="4"/>
      <c r="B8" s="4"/>
      <c r="C8" s="4"/>
      <c r="D8" s="4"/>
      <c r="E8" s="4"/>
      <c r="F8" s="4"/>
      <c r="G8" s="4"/>
      <c r="H8" s="4"/>
      <c r="I8" s="4"/>
      <c r="J8" s="4"/>
      <c r="K8" s="4"/>
      <c r="L8" s="4"/>
      <c r="M8" s="4"/>
      <c r="N8" s="4"/>
      <c r="O8" s="4"/>
      <c r="P8" s="4"/>
      <c r="Q8" s="4"/>
      <c r="R8" s="4"/>
      <c r="S8" s="4"/>
    </row>
    <row r="9" spans="1:22" ht="15" customHeight="1" x14ac:dyDescent="0.35">
      <c r="A9" s="1391" t="s">
        <v>190</v>
      </c>
      <c r="B9" s="1391"/>
      <c r="C9" s="1391"/>
      <c r="D9" s="1391"/>
      <c r="E9" s="1391"/>
      <c r="F9" s="1391"/>
      <c r="G9" s="1391"/>
      <c r="H9" s="1391"/>
      <c r="I9" s="1391"/>
      <c r="J9" s="1391"/>
      <c r="K9" s="1391"/>
      <c r="L9" s="1391"/>
      <c r="M9" s="1391"/>
      <c r="N9" s="1391"/>
      <c r="O9" s="1391"/>
      <c r="P9" s="1391"/>
      <c r="Q9" s="1391"/>
      <c r="R9" s="1391"/>
      <c r="S9" s="1391"/>
      <c r="T9" s="1391"/>
      <c r="U9" s="1391"/>
      <c r="V9" s="1391"/>
    </row>
    <row r="10" spans="1:22" ht="5.0999999999999996" customHeight="1" x14ac:dyDescent="0.3">
      <c r="A10" s="4"/>
      <c r="B10" s="4"/>
      <c r="C10" s="4"/>
      <c r="D10" s="4"/>
      <c r="E10" s="4"/>
      <c r="F10" s="4"/>
      <c r="G10" s="4"/>
      <c r="H10" s="4"/>
      <c r="I10" s="4"/>
      <c r="J10" s="4"/>
      <c r="K10" s="4"/>
      <c r="L10" s="4"/>
      <c r="M10" s="4"/>
      <c r="N10" s="4"/>
      <c r="O10" s="4"/>
      <c r="P10" s="4"/>
      <c r="Q10" s="4"/>
      <c r="R10" s="4"/>
      <c r="S10" s="4"/>
    </row>
    <row r="11" spans="1:22" ht="15" customHeight="1" thickBot="1" x14ac:dyDescent="0.35">
      <c r="A11" s="585"/>
      <c r="B11" s="6"/>
      <c r="C11" s="1392" t="s">
        <v>85</v>
      </c>
      <c r="D11" s="1392"/>
      <c r="E11" s="1392"/>
      <c r="F11" s="1392"/>
      <c r="G11" s="1392"/>
      <c r="H11" s="1392"/>
      <c r="I11" s="1392"/>
      <c r="J11" s="1392"/>
      <c r="K11" s="1392"/>
      <c r="L11" s="1392"/>
      <c r="M11" s="1392"/>
      <c r="N11" s="1392"/>
      <c r="O11" s="6"/>
      <c r="P11" s="1380" t="s">
        <v>86</v>
      </c>
      <c r="Q11" s="1380"/>
      <c r="R11" s="1380"/>
      <c r="S11" s="593"/>
      <c r="T11" s="593"/>
      <c r="U11" s="593"/>
      <c r="V11" s="592"/>
    </row>
    <row r="12" spans="1:22" ht="32.25" customHeight="1" x14ac:dyDescent="0.3">
      <c r="A12" s="1217" t="s">
        <v>75</v>
      </c>
      <c r="B12" s="1258" t="s">
        <v>76</v>
      </c>
      <c r="C12" s="1218" t="s">
        <v>197</v>
      </c>
      <c r="D12" s="1219"/>
      <c r="E12" s="1219"/>
      <c r="F12" s="1220"/>
      <c r="G12" s="1375" t="s">
        <v>87</v>
      </c>
      <c r="H12" s="1260" t="s">
        <v>648</v>
      </c>
      <c r="I12" s="1228" t="s">
        <v>228</v>
      </c>
      <c r="J12" s="1375" t="s">
        <v>88</v>
      </c>
      <c r="K12" s="1220" t="s">
        <v>325</v>
      </c>
      <c r="L12" s="1395" t="s">
        <v>89</v>
      </c>
      <c r="M12" s="1370" t="s">
        <v>90</v>
      </c>
      <c r="N12" s="1230" t="s">
        <v>278</v>
      </c>
      <c r="O12" s="4"/>
      <c r="P12" s="1389" t="s">
        <v>91</v>
      </c>
      <c r="Q12" s="1389" t="s">
        <v>92</v>
      </c>
      <c r="R12" s="1400" t="s">
        <v>93</v>
      </c>
      <c r="S12" s="1377" t="s">
        <v>94</v>
      </c>
      <c r="T12" s="1370" t="s">
        <v>90</v>
      </c>
      <c r="U12" s="1372" t="s">
        <v>280</v>
      </c>
      <c r="V12" s="1393" t="s">
        <v>279</v>
      </c>
    </row>
    <row r="13" spans="1:22" ht="26.25" customHeight="1" x14ac:dyDescent="0.3">
      <c r="A13" s="1217"/>
      <c r="B13" s="1258"/>
      <c r="C13" s="1230"/>
      <c r="D13" s="1335"/>
      <c r="E13" s="1335"/>
      <c r="F13" s="1269"/>
      <c r="G13" s="1376"/>
      <c r="H13" s="1138"/>
      <c r="I13" s="1213"/>
      <c r="J13" s="1376"/>
      <c r="K13" s="1269"/>
      <c r="L13" s="1396"/>
      <c r="M13" s="1370"/>
      <c r="N13" s="1230"/>
      <c r="O13" s="4"/>
      <c r="P13" s="1390"/>
      <c r="Q13" s="1390"/>
      <c r="R13" s="1401"/>
      <c r="S13" s="1378"/>
      <c r="T13" s="1370"/>
      <c r="U13" s="1372"/>
      <c r="V13" s="1393"/>
    </row>
    <row r="14" spans="1:22" ht="66.75" customHeight="1" x14ac:dyDescent="0.3">
      <c r="A14" s="1250"/>
      <c r="B14" s="1259"/>
      <c r="C14" s="1138"/>
      <c r="D14" s="1139"/>
      <c r="E14" s="1139"/>
      <c r="F14" s="1374"/>
      <c r="G14" s="1213"/>
      <c r="H14" s="1261"/>
      <c r="I14" s="1214"/>
      <c r="J14" s="1213"/>
      <c r="K14" s="1374"/>
      <c r="L14" s="1397"/>
      <c r="M14" s="1371"/>
      <c r="N14" s="1138"/>
      <c r="O14" s="4"/>
      <c r="P14" s="1211"/>
      <c r="Q14" s="1211"/>
      <c r="R14" s="1402"/>
      <c r="S14" s="1379"/>
      <c r="T14" s="1371"/>
      <c r="U14" s="1373"/>
      <c r="V14" s="1394"/>
    </row>
    <row r="15" spans="1:22" ht="27" customHeight="1" thickBot="1" x14ac:dyDescent="0.35">
      <c r="A15" s="1334">
        <v>1</v>
      </c>
      <c r="B15" s="1420">
        <f>'LV Bestandesbegründung (m.Pfl.)'!B15:B23</f>
        <v>0</v>
      </c>
      <c r="C15" s="1214">
        <f>'LV Bestandesbegründung (m.Pfl.)'!C15</f>
        <v>0</v>
      </c>
      <c r="D15" s="1214"/>
      <c r="E15" s="1214"/>
      <c r="F15" s="1214"/>
      <c r="G15" s="195">
        <f>'LV Bestandesbegründung (m.Pfl.)'!G15</f>
        <v>0</v>
      </c>
      <c r="H15" s="558"/>
      <c r="I15" s="82"/>
      <c r="J15" s="82"/>
      <c r="K15" s="82"/>
      <c r="L15" s="129"/>
      <c r="M15" s="26"/>
      <c r="N15" s="27">
        <f>G15*M15</f>
        <v>0</v>
      </c>
      <c r="O15" s="28"/>
      <c r="P15" s="1417"/>
      <c r="Q15" s="582">
        <f>'LV Bestandesbegründung (m.Pfl.)'!Q15</f>
        <v>0</v>
      </c>
      <c r="R15" s="555">
        <f>'LV Bestandesbegründung (m.Pfl.)'!R15</f>
        <v>0</v>
      </c>
      <c r="S15" s="1418">
        <f>'LV Bestandesbegründung (m.Pfl.)'!S15</f>
        <v>0</v>
      </c>
      <c r="T15" s="26"/>
      <c r="U15" s="29">
        <f t="shared" ref="U15:U78" si="0">T15*G15</f>
        <v>0</v>
      </c>
      <c r="V15" s="1365">
        <f>SUBTOTAL(109,N15:N23)+SUBTOTAL(109,U15:U23)</f>
        <v>0</v>
      </c>
    </row>
    <row r="16" spans="1:22" ht="27" customHeight="1" thickBot="1" x14ac:dyDescent="0.35">
      <c r="A16" s="1306"/>
      <c r="B16" s="1421"/>
      <c r="C16" s="1214">
        <f>'LV Bestandesbegründung (m.Pfl.)'!C16</f>
        <v>0</v>
      </c>
      <c r="D16" s="1214"/>
      <c r="E16" s="1214"/>
      <c r="F16" s="1214"/>
      <c r="G16" s="195">
        <f>'LV Bestandesbegründung (m.Pfl.)'!G16</f>
        <v>0</v>
      </c>
      <c r="H16" s="558"/>
      <c r="I16" s="82"/>
      <c r="J16" s="82"/>
      <c r="K16" s="82"/>
      <c r="L16" s="129"/>
      <c r="M16" s="26"/>
      <c r="N16" s="27">
        <f t="shared" ref="N16:N79" si="1">G16*M16</f>
        <v>0</v>
      </c>
      <c r="O16" s="28"/>
      <c r="P16" s="1414"/>
      <c r="Q16" s="582">
        <f>'LV Bestandesbegründung (m.Pfl.)'!Q16</f>
        <v>0</v>
      </c>
      <c r="R16" s="555">
        <f>'LV Bestandesbegründung (m.Pfl.)'!R16</f>
        <v>0</v>
      </c>
      <c r="S16" s="1416"/>
      <c r="T16" s="26"/>
      <c r="U16" s="29">
        <f t="shared" si="0"/>
        <v>0</v>
      </c>
      <c r="V16" s="1365"/>
    </row>
    <row r="17" spans="1:22" ht="27" customHeight="1" thickBot="1" x14ac:dyDescent="0.35">
      <c r="A17" s="1306"/>
      <c r="B17" s="1421"/>
      <c r="C17" s="1214">
        <f>'LV Bestandesbegründung (m.Pfl.)'!C17</f>
        <v>0</v>
      </c>
      <c r="D17" s="1214"/>
      <c r="E17" s="1214"/>
      <c r="F17" s="1214"/>
      <c r="G17" s="195">
        <f>'LV Bestandesbegründung (m.Pfl.)'!G17</f>
        <v>0</v>
      </c>
      <c r="H17" s="558"/>
      <c r="I17" s="82"/>
      <c r="J17" s="82"/>
      <c r="K17" s="82"/>
      <c r="L17" s="129"/>
      <c r="M17" s="26"/>
      <c r="N17" s="27">
        <f t="shared" si="1"/>
        <v>0</v>
      </c>
      <c r="O17" s="28"/>
      <c r="P17" s="1414"/>
      <c r="Q17" s="582">
        <f>'LV Bestandesbegründung (m.Pfl.)'!Q17</f>
        <v>0</v>
      </c>
      <c r="R17" s="555">
        <f>'LV Bestandesbegründung (m.Pfl.)'!R17</f>
        <v>0</v>
      </c>
      <c r="S17" s="1416"/>
      <c r="T17" s="26"/>
      <c r="U17" s="29">
        <f t="shared" si="0"/>
        <v>0</v>
      </c>
      <c r="V17" s="1365"/>
    </row>
    <row r="18" spans="1:22" ht="27" hidden="1" customHeight="1" thickBot="1" x14ac:dyDescent="0.35">
      <c r="A18" s="1306"/>
      <c r="B18" s="1421"/>
      <c r="C18" s="1214">
        <f>'LV Bestandesbegründung (m.Pfl.)'!C18</f>
        <v>0</v>
      </c>
      <c r="D18" s="1214"/>
      <c r="E18" s="1214"/>
      <c r="F18" s="1214"/>
      <c r="G18" s="195">
        <f>'LV Bestandesbegründung (m.Pfl.)'!G18</f>
        <v>0</v>
      </c>
      <c r="H18" s="558"/>
      <c r="I18" s="82"/>
      <c r="J18" s="82"/>
      <c r="K18" s="82"/>
      <c r="L18" s="129"/>
      <c r="M18" s="26"/>
      <c r="N18" s="27">
        <f t="shared" si="1"/>
        <v>0</v>
      </c>
      <c r="O18" s="28"/>
      <c r="P18" s="1414"/>
      <c r="Q18" s="582">
        <f>'LV Bestandesbegründung (m.Pfl.)'!Q18</f>
        <v>0</v>
      </c>
      <c r="R18" s="555">
        <f>'LV Bestandesbegründung (m.Pfl.)'!R18</f>
        <v>0</v>
      </c>
      <c r="S18" s="1416"/>
      <c r="T18" s="26"/>
      <c r="U18" s="29">
        <f t="shared" si="0"/>
        <v>0</v>
      </c>
      <c r="V18" s="1365"/>
    </row>
    <row r="19" spans="1:22" ht="27" hidden="1" customHeight="1" thickBot="1" x14ac:dyDescent="0.35">
      <c r="A19" s="1306"/>
      <c r="B19" s="1421"/>
      <c r="C19" s="1214">
        <f>'LV Bestandesbegründung (m.Pfl.)'!C19</f>
        <v>0</v>
      </c>
      <c r="D19" s="1214"/>
      <c r="E19" s="1214"/>
      <c r="F19" s="1214"/>
      <c r="G19" s="195">
        <f>'LV Bestandesbegründung (m.Pfl.)'!G19</f>
        <v>0</v>
      </c>
      <c r="H19" s="562"/>
      <c r="I19" s="120"/>
      <c r="J19" s="120"/>
      <c r="K19" s="120"/>
      <c r="L19" s="130"/>
      <c r="M19" s="26"/>
      <c r="N19" s="27">
        <f t="shared" si="1"/>
        <v>0</v>
      </c>
      <c r="O19" s="28"/>
      <c r="P19" s="1414"/>
      <c r="Q19" s="582">
        <f>'LV Bestandesbegründung (m.Pfl.)'!Q19</f>
        <v>0</v>
      </c>
      <c r="R19" s="555">
        <f>'LV Bestandesbegründung (m.Pfl.)'!R19</f>
        <v>0</v>
      </c>
      <c r="S19" s="1416"/>
      <c r="T19" s="26"/>
      <c r="U19" s="29">
        <f t="shared" si="0"/>
        <v>0</v>
      </c>
      <c r="V19" s="1365"/>
    </row>
    <row r="20" spans="1:22" ht="27" hidden="1" customHeight="1" thickBot="1" x14ac:dyDescent="0.35">
      <c r="A20" s="1307"/>
      <c r="B20" s="1421"/>
      <c r="C20" s="1214">
        <f>'LV Bestandesbegründung (m.Pfl.)'!C20</f>
        <v>0</v>
      </c>
      <c r="D20" s="1214"/>
      <c r="E20" s="1214"/>
      <c r="F20" s="1214"/>
      <c r="G20" s="195">
        <f>'LV Bestandesbegründung (m.Pfl.)'!G20</f>
        <v>0</v>
      </c>
      <c r="H20" s="558"/>
      <c r="I20" s="82"/>
      <c r="J20" s="82"/>
      <c r="K20" s="82"/>
      <c r="L20" s="129"/>
      <c r="M20" s="26"/>
      <c r="N20" s="27">
        <f t="shared" si="1"/>
        <v>0</v>
      </c>
      <c r="O20" s="30"/>
      <c r="P20" s="1414"/>
      <c r="Q20" s="582">
        <f>'LV Bestandesbegründung (m.Pfl.)'!Q20</f>
        <v>0</v>
      </c>
      <c r="R20" s="555">
        <f>'LV Bestandesbegründung (m.Pfl.)'!R20</f>
        <v>0</v>
      </c>
      <c r="S20" s="1416"/>
      <c r="T20" s="26"/>
      <c r="U20" s="29">
        <f t="shared" si="0"/>
        <v>0</v>
      </c>
      <c r="V20" s="1365"/>
    </row>
    <row r="21" spans="1:22" ht="27" hidden="1" customHeight="1" thickBot="1" x14ac:dyDescent="0.35">
      <c r="A21" s="1307"/>
      <c r="B21" s="1421"/>
      <c r="C21" s="1214">
        <f>'LV Bestandesbegründung (m.Pfl.)'!C21</f>
        <v>0</v>
      </c>
      <c r="D21" s="1214"/>
      <c r="E21" s="1214"/>
      <c r="F21" s="1214"/>
      <c r="G21" s="195">
        <f>'LV Bestandesbegründung (m.Pfl.)'!G21</f>
        <v>0</v>
      </c>
      <c r="H21" s="558"/>
      <c r="I21" s="82"/>
      <c r="J21" s="82"/>
      <c r="K21" s="82"/>
      <c r="L21" s="129"/>
      <c r="M21" s="26"/>
      <c r="N21" s="27">
        <f t="shared" si="1"/>
        <v>0</v>
      </c>
      <c r="O21" s="68"/>
      <c r="P21" s="1414"/>
      <c r="Q21" s="582">
        <f>'LV Bestandesbegründung (m.Pfl.)'!Q21</f>
        <v>0</v>
      </c>
      <c r="R21" s="555">
        <f>'LV Bestandesbegründung (m.Pfl.)'!R21</f>
        <v>0</v>
      </c>
      <c r="S21" s="1416"/>
      <c r="T21" s="26"/>
      <c r="U21" s="29">
        <f t="shared" si="0"/>
        <v>0</v>
      </c>
      <c r="V21" s="1365"/>
    </row>
    <row r="22" spans="1:22" ht="27" hidden="1" customHeight="1" thickBot="1" x14ac:dyDescent="0.35">
      <c r="A22" s="1307"/>
      <c r="B22" s="1421"/>
      <c r="C22" s="1214">
        <f>'LV Bestandesbegründung (m.Pfl.)'!C22</f>
        <v>0</v>
      </c>
      <c r="D22" s="1214"/>
      <c r="E22" s="1214"/>
      <c r="F22" s="1214"/>
      <c r="G22" s="195">
        <f>'LV Bestandesbegründung (m.Pfl.)'!G22</f>
        <v>0</v>
      </c>
      <c r="H22" s="561"/>
      <c r="I22" s="581"/>
      <c r="J22" s="581"/>
      <c r="K22" s="581"/>
      <c r="L22" s="131"/>
      <c r="M22" s="26"/>
      <c r="N22" s="27">
        <f t="shared" si="1"/>
        <v>0</v>
      </c>
      <c r="O22" s="68"/>
      <c r="P22" s="1414"/>
      <c r="Q22" s="582">
        <f>'LV Bestandesbegründung (m.Pfl.)'!Q22</f>
        <v>0</v>
      </c>
      <c r="R22" s="555">
        <f>'LV Bestandesbegründung (m.Pfl.)'!R22</f>
        <v>0</v>
      </c>
      <c r="S22" s="1416"/>
      <c r="T22" s="26"/>
      <c r="U22" s="29">
        <f t="shared" si="0"/>
        <v>0</v>
      </c>
      <c r="V22" s="1365"/>
    </row>
    <row r="23" spans="1:22" ht="27" hidden="1" customHeight="1" thickBot="1" x14ac:dyDescent="0.35">
      <c r="A23" s="1320"/>
      <c r="B23" s="1421"/>
      <c r="C23" s="1403">
        <f>'LV Bestandesbegründung (m.Pfl.)'!C23</f>
        <v>0</v>
      </c>
      <c r="D23" s="1403"/>
      <c r="E23" s="1403"/>
      <c r="F23" s="1403"/>
      <c r="G23" s="196">
        <f>'LV Bestandesbegründung (m.Pfl.)'!G23</f>
        <v>0</v>
      </c>
      <c r="H23" s="561"/>
      <c r="I23" s="581"/>
      <c r="J23" s="581"/>
      <c r="K23" s="581"/>
      <c r="L23" s="131"/>
      <c r="M23" s="575"/>
      <c r="N23" s="107">
        <f t="shared" si="1"/>
        <v>0</v>
      </c>
      <c r="O23" s="108"/>
      <c r="P23" s="1414"/>
      <c r="Q23" s="584">
        <f>'LV Bestandesbegründung (m.Pfl.)'!Q23</f>
        <v>0</v>
      </c>
      <c r="R23" s="556">
        <f>'LV Bestandesbegründung (m.Pfl.)'!R23</f>
        <v>0</v>
      </c>
      <c r="S23" s="1419"/>
      <c r="T23" s="575"/>
      <c r="U23" s="110">
        <f t="shared" si="0"/>
        <v>0</v>
      </c>
      <c r="V23" s="1365"/>
    </row>
    <row r="24" spans="1:22" ht="27" hidden="1" customHeight="1" thickBot="1" x14ac:dyDescent="0.35">
      <c r="A24" s="1305">
        <v>2</v>
      </c>
      <c r="B24" s="1422">
        <f>'LV Bestandesbegründung (m.Pfl.)'!B24:B32</f>
        <v>0</v>
      </c>
      <c r="C24" s="1228">
        <f>'LV Bestandesbegründung (m.Pfl.)'!C24</f>
        <v>0</v>
      </c>
      <c r="D24" s="1228"/>
      <c r="E24" s="1228"/>
      <c r="F24" s="1228"/>
      <c r="G24" s="197">
        <f>'LV Bestandesbegründung (m.Pfl.)'!G24</f>
        <v>0</v>
      </c>
      <c r="H24" s="560"/>
      <c r="I24" s="121"/>
      <c r="J24" s="121"/>
      <c r="K24" s="121"/>
      <c r="L24" s="132"/>
      <c r="M24" s="115"/>
      <c r="N24" s="116">
        <f t="shared" si="1"/>
        <v>0</v>
      </c>
      <c r="O24" s="117"/>
      <c r="P24" s="1413"/>
      <c r="Q24" s="583">
        <f>'LV Bestandesbegründung (m.Pfl.)'!Q24</f>
        <v>0</v>
      </c>
      <c r="R24" s="557">
        <f>'LV Bestandesbegründung (m.Pfl.)'!R24</f>
        <v>0</v>
      </c>
      <c r="S24" s="1415">
        <f>'LV Bestandesbegründung (m.Pfl.)'!S24</f>
        <v>0</v>
      </c>
      <c r="T24" s="115"/>
      <c r="U24" s="119">
        <f t="shared" si="0"/>
        <v>0</v>
      </c>
      <c r="V24" s="1364">
        <f>SUBTOTAL(109,N24:N32)+SUBTOTAL(109,U24:U32)</f>
        <v>0</v>
      </c>
    </row>
    <row r="25" spans="1:22" ht="27" hidden="1" customHeight="1" thickBot="1" x14ac:dyDescent="0.35">
      <c r="A25" s="1306"/>
      <c r="B25" s="1421"/>
      <c r="C25" s="1214">
        <f>'LV Bestandesbegründung (m.Pfl.)'!C25</f>
        <v>0</v>
      </c>
      <c r="D25" s="1214"/>
      <c r="E25" s="1214"/>
      <c r="F25" s="1214"/>
      <c r="G25" s="195">
        <f>'LV Bestandesbegründung (m.Pfl.)'!G25</f>
        <v>0</v>
      </c>
      <c r="H25" s="558"/>
      <c r="I25" s="82"/>
      <c r="J25" s="82"/>
      <c r="K25" s="82"/>
      <c r="L25" s="129"/>
      <c r="M25" s="26"/>
      <c r="N25" s="27">
        <f t="shared" si="1"/>
        <v>0</v>
      </c>
      <c r="O25" s="28"/>
      <c r="P25" s="1414"/>
      <c r="Q25" s="582">
        <f>'LV Bestandesbegründung (m.Pfl.)'!Q25</f>
        <v>0</v>
      </c>
      <c r="R25" s="555">
        <f>'LV Bestandesbegründung (m.Pfl.)'!R25</f>
        <v>0</v>
      </c>
      <c r="S25" s="1416"/>
      <c r="T25" s="26"/>
      <c r="U25" s="29">
        <f t="shared" si="0"/>
        <v>0</v>
      </c>
      <c r="V25" s="1365"/>
    </row>
    <row r="26" spans="1:22" ht="27" hidden="1" customHeight="1" thickBot="1" x14ac:dyDescent="0.35">
      <c r="A26" s="1306"/>
      <c r="B26" s="1421"/>
      <c r="C26" s="1214">
        <f>'LV Bestandesbegründung (m.Pfl.)'!C26</f>
        <v>0</v>
      </c>
      <c r="D26" s="1214"/>
      <c r="E26" s="1214"/>
      <c r="F26" s="1214"/>
      <c r="G26" s="195">
        <f>'LV Bestandesbegründung (m.Pfl.)'!G26</f>
        <v>0</v>
      </c>
      <c r="H26" s="558"/>
      <c r="I26" s="82"/>
      <c r="J26" s="82"/>
      <c r="K26" s="82"/>
      <c r="L26" s="129"/>
      <c r="M26" s="26"/>
      <c r="N26" s="27">
        <f t="shared" si="1"/>
        <v>0</v>
      </c>
      <c r="O26" s="28"/>
      <c r="P26" s="1414"/>
      <c r="Q26" s="582">
        <f>'LV Bestandesbegründung (m.Pfl.)'!Q26</f>
        <v>0</v>
      </c>
      <c r="R26" s="555">
        <f>'LV Bestandesbegründung (m.Pfl.)'!R26</f>
        <v>0</v>
      </c>
      <c r="S26" s="1416"/>
      <c r="T26" s="26"/>
      <c r="U26" s="29">
        <f t="shared" si="0"/>
        <v>0</v>
      </c>
      <c r="V26" s="1365"/>
    </row>
    <row r="27" spans="1:22" ht="27" hidden="1" customHeight="1" thickBot="1" x14ac:dyDescent="0.35">
      <c r="A27" s="1306"/>
      <c r="B27" s="1421"/>
      <c r="C27" s="1214">
        <f>'LV Bestandesbegründung (m.Pfl.)'!C27</f>
        <v>0</v>
      </c>
      <c r="D27" s="1214"/>
      <c r="E27" s="1214"/>
      <c r="F27" s="1214"/>
      <c r="G27" s="195">
        <f>'LV Bestandesbegründung (m.Pfl.)'!G27</f>
        <v>0</v>
      </c>
      <c r="H27" s="558"/>
      <c r="I27" s="82"/>
      <c r="J27" s="82"/>
      <c r="K27" s="82"/>
      <c r="L27" s="129"/>
      <c r="M27" s="26"/>
      <c r="N27" s="27">
        <f t="shared" si="1"/>
        <v>0</v>
      </c>
      <c r="O27" s="28"/>
      <c r="P27" s="1414"/>
      <c r="Q27" s="582">
        <f>'LV Bestandesbegründung (m.Pfl.)'!Q27</f>
        <v>0</v>
      </c>
      <c r="R27" s="555">
        <f>'LV Bestandesbegründung (m.Pfl.)'!R27</f>
        <v>0</v>
      </c>
      <c r="S27" s="1416"/>
      <c r="T27" s="26"/>
      <c r="U27" s="29">
        <f t="shared" si="0"/>
        <v>0</v>
      </c>
      <c r="V27" s="1365"/>
    </row>
    <row r="28" spans="1:22" ht="27" hidden="1" customHeight="1" thickBot="1" x14ac:dyDescent="0.35">
      <c r="A28" s="1306"/>
      <c r="B28" s="1421"/>
      <c r="C28" s="1214">
        <f>'LV Bestandesbegründung (m.Pfl.)'!C28</f>
        <v>0</v>
      </c>
      <c r="D28" s="1214"/>
      <c r="E28" s="1214"/>
      <c r="F28" s="1214"/>
      <c r="G28" s="195">
        <f>'LV Bestandesbegründung (m.Pfl.)'!G28</f>
        <v>0</v>
      </c>
      <c r="H28" s="562"/>
      <c r="I28" s="120"/>
      <c r="J28" s="120"/>
      <c r="K28" s="120"/>
      <c r="L28" s="130"/>
      <c r="M28" s="26"/>
      <c r="N28" s="27">
        <f t="shared" si="1"/>
        <v>0</v>
      </c>
      <c r="O28" s="28"/>
      <c r="P28" s="1414"/>
      <c r="Q28" s="582">
        <f>'LV Bestandesbegründung (m.Pfl.)'!Q28</f>
        <v>0</v>
      </c>
      <c r="R28" s="555">
        <f>'LV Bestandesbegründung (m.Pfl.)'!R28</f>
        <v>0</v>
      </c>
      <c r="S28" s="1416"/>
      <c r="T28" s="26"/>
      <c r="U28" s="29">
        <f t="shared" si="0"/>
        <v>0</v>
      </c>
      <c r="V28" s="1365"/>
    </row>
    <row r="29" spans="1:22" ht="27" hidden="1" customHeight="1" thickBot="1" x14ac:dyDescent="0.35">
      <c r="A29" s="1307"/>
      <c r="B29" s="1421"/>
      <c r="C29" s="1214">
        <f>'LV Bestandesbegründung (m.Pfl.)'!C29</f>
        <v>0</v>
      </c>
      <c r="D29" s="1214"/>
      <c r="E29" s="1214"/>
      <c r="F29" s="1214"/>
      <c r="G29" s="195">
        <f>'LV Bestandesbegründung (m.Pfl.)'!G29</f>
        <v>0</v>
      </c>
      <c r="H29" s="558"/>
      <c r="I29" s="82"/>
      <c r="J29" s="82"/>
      <c r="K29" s="82"/>
      <c r="L29" s="129"/>
      <c r="M29" s="26"/>
      <c r="N29" s="27">
        <f t="shared" si="1"/>
        <v>0</v>
      </c>
      <c r="O29" s="30"/>
      <c r="P29" s="1414"/>
      <c r="Q29" s="582">
        <f>'LV Bestandesbegründung (m.Pfl.)'!Q29</f>
        <v>0</v>
      </c>
      <c r="R29" s="555">
        <f>'LV Bestandesbegründung (m.Pfl.)'!R29</f>
        <v>0</v>
      </c>
      <c r="S29" s="1416"/>
      <c r="T29" s="26"/>
      <c r="U29" s="29">
        <f t="shared" si="0"/>
        <v>0</v>
      </c>
      <c r="V29" s="1365"/>
    </row>
    <row r="30" spans="1:22" ht="27" hidden="1" customHeight="1" thickBot="1" x14ac:dyDescent="0.35">
      <c r="A30" s="1307"/>
      <c r="B30" s="1421"/>
      <c r="C30" s="1214">
        <f>'LV Bestandesbegründung (m.Pfl.)'!C30</f>
        <v>0</v>
      </c>
      <c r="D30" s="1214"/>
      <c r="E30" s="1214"/>
      <c r="F30" s="1214"/>
      <c r="G30" s="195">
        <f>'LV Bestandesbegründung (m.Pfl.)'!G30</f>
        <v>0</v>
      </c>
      <c r="H30" s="558"/>
      <c r="I30" s="82"/>
      <c r="J30" s="82"/>
      <c r="K30" s="82"/>
      <c r="L30" s="129"/>
      <c r="M30" s="26"/>
      <c r="N30" s="27">
        <f t="shared" si="1"/>
        <v>0</v>
      </c>
      <c r="O30" s="68"/>
      <c r="P30" s="1414"/>
      <c r="Q30" s="582">
        <f>'LV Bestandesbegründung (m.Pfl.)'!Q30</f>
        <v>0</v>
      </c>
      <c r="R30" s="555">
        <f>'LV Bestandesbegründung (m.Pfl.)'!R30</f>
        <v>0</v>
      </c>
      <c r="S30" s="1416"/>
      <c r="T30" s="26"/>
      <c r="U30" s="29">
        <f t="shared" si="0"/>
        <v>0</v>
      </c>
      <c r="V30" s="1365"/>
    </row>
    <row r="31" spans="1:22" ht="27" hidden="1" customHeight="1" thickBot="1" x14ac:dyDescent="0.35">
      <c r="A31" s="1307"/>
      <c r="B31" s="1421"/>
      <c r="C31" s="1214">
        <f>'LV Bestandesbegründung (m.Pfl.)'!C31</f>
        <v>0</v>
      </c>
      <c r="D31" s="1214"/>
      <c r="E31" s="1214"/>
      <c r="F31" s="1214"/>
      <c r="G31" s="195">
        <f>'LV Bestandesbegründung (m.Pfl.)'!G31</f>
        <v>0</v>
      </c>
      <c r="H31" s="561"/>
      <c r="I31" s="581"/>
      <c r="J31" s="581"/>
      <c r="K31" s="581"/>
      <c r="L31" s="131"/>
      <c r="M31" s="26"/>
      <c r="N31" s="27">
        <f t="shared" si="1"/>
        <v>0</v>
      </c>
      <c r="O31" s="68"/>
      <c r="P31" s="1414"/>
      <c r="Q31" s="582">
        <f>'LV Bestandesbegründung (m.Pfl.)'!Q31</f>
        <v>0</v>
      </c>
      <c r="R31" s="555">
        <f>'LV Bestandesbegründung (m.Pfl.)'!R31</f>
        <v>0</v>
      </c>
      <c r="S31" s="1416"/>
      <c r="T31" s="26"/>
      <c r="U31" s="29">
        <f t="shared" si="0"/>
        <v>0</v>
      </c>
      <c r="V31" s="1365"/>
    </row>
    <row r="32" spans="1:22" ht="27" hidden="1" customHeight="1" thickBot="1" x14ac:dyDescent="0.35">
      <c r="A32" s="1320"/>
      <c r="B32" s="1421"/>
      <c r="C32" s="1403">
        <f>'LV Bestandesbegründung (m.Pfl.)'!C32</f>
        <v>0</v>
      </c>
      <c r="D32" s="1403"/>
      <c r="E32" s="1403"/>
      <c r="F32" s="1403"/>
      <c r="G32" s="196">
        <f>'LV Bestandesbegründung (m.Pfl.)'!G32</f>
        <v>0</v>
      </c>
      <c r="H32" s="561"/>
      <c r="I32" s="581"/>
      <c r="J32" s="581"/>
      <c r="K32" s="581"/>
      <c r="L32" s="131"/>
      <c r="M32" s="575"/>
      <c r="N32" s="107">
        <f t="shared" si="1"/>
        <v>0</v>
      </c>
      <c r="O32" s="108"/>
      <c r="P32" s="1414"/>
      <c r="Q32" s="584">
        <f>'LV Bestandesbegründung (m.Pfl.)'!Q32</f>
        <v>0</v>
      </c>
      <c r="R32" s="556">
        <f>'LV Bestandesbegründung (m.Pfl.)'!R32</f>
        <v>0</v>
      </c>
      <c r="S32" s="1416"/>
      <c r="T32" s="575"/>
      <c r="U32" s="110">
        <f t="shared" si="0"/>
        <v>0</v>
      </c>
      <c r="V32" s="1365"/>
    </row>
    <row r="33" spans="1:22" ht="27" hidden="1" customHeight="1" thickBot="1" x14ac:dyDescent="0.35">
      <c r="A33" s="1305">
        <v>3</v>
      </c>
      <c r="B33" s="1422">
        <f>'LV Bestandesbegründung (m.Pfl.)'!B33:B41</f>
        <v>0</v>
      </c>
      <c r="C33" s="1228">
        <f>'LV Bestandesbegründung (m.Pfl.)'!C33</f>
        <v>0</v>
      </c>
      <c r="D33" s="1228"/>
      <c r="E33" s="1228"/>
      <c r="F33" s="1228"/>
      <c r="G33" s="197">
        <f>'LV Bestandesbegründung (m.Pfl.)'!G33</f>
        <v>0</v>
      </c>
      <c r="H33" s="560"/>
      <c r="I33" s="121"/>
      <c r="J33" s="121"/>
      <c r="K33" s="121"/>
      <c r="L33" s="132"/>
      <c r="M33" s="115"/>
      <c r="N33" s="116">
        <f t="shared" si="1"/>
        <v>0</v>
      </c>
      <c r="O33" s="117"/>
      <c r="P33" s="1413"/>
      <c r="Q33" s="583">
        <f>'LV Bestandesbegründung (m.Pfl.)'!Q33</f>
        <v>0</v>
      </c>
      <c r="R33" s="557">
        <f>'LV Bestandesbegründung (m.Pfl.)'!R33</f>
        <v>0</v>
      </c>
      <c r="S33" s="1415">
        <f>'LV Bestandesbegründung (m.Pfl.)'!S33</f>
        <v>0</v>
      </c>
      <c r="T33" s="115"/>
      <c r="U33" s="119">
        <f t="shared" si="0"/>
        <v>0</v>
      </c>
      <c r="V33" s="1364">
        <f>SUBTOTAL(109,N33:N41)+SUBTOTAL(109,U33:U41)</f>
        <v>0</v>
      </c>
    </row>
    <row r="34" spans="1:22" ht="27" hidden="1" customHeight="1" thickBot="1" x14ac:dyDescent="0.35">
      <c r="A34" s="1306"/>
      <c r="B34" s="1421"/>
      <c r="C34" s="1214">
        <f>'LV Bestandesbegründung (m.Pfl.)'!C34</f>
        <v>0</v>
      </c>
      <c r="D34" s="1214"/>
      <c r="E34" s="1214"/>
      <c r="F34" s="1214"/>
      <c r="G34" s="195">
        <f>'LV Bestandesbegründung (m.Pfl.)'!G34</f>
        <v>0</v>
      </c>
      <c r="H34" s="558"/>
      <c r="I34" s="82"/>
      <c r="J34" s="82"/>
      <c r="K34" s="82"/>
      <c r="L34" s="129"/>
      <c r="M34" s="26"/>
      <c r="N34" s="27">
        <f t="shared" si="1"/>
        <v>0</v>
      </c>
      <c r="O34" s="28"/>
      <c r="P34" s="1414"/>
      <c r="Q34" s="582">
        <f>'LV Bestandesbegründung (m.Pfl.)'!Q34</f>
        <v>0</v>
      </c>
      <c r="R34" s="555">
        <f>'LV Bestandesbegründung (m.Pfl.)'!R34</f>
        <v>0</v>
      </c>
      <c r="S34" s="1416"/>
      <c r="T34" s="26"/>
      <c r="U34" s="29">
        <f t="shared" si="0"/>
        <v>0</v>
      </c>
      <c r="V34" s="1365"/>
    </row>
    <row r="35" spans="1:22" ht="27" hidden="1" customHeight="1" thickBot="1" x14ac:dyDescent="0.35">
      <c r="A35" s="1306"/>
      <c r="B35" s="1421"/>
      <c r="C35" s="1214">
        <f>'LV Bestandesbegründung (m.Pfl.)'!C35</f>
        <v>0</v>
      </c>
      <c r="D35" s="1214"/>
      <c r="E35" s="1214"/>
      <c r="F35" s="1214"/>
      <c r="G35" s="195">
        <f>'LV Bestandesbegründung (m.Pfl.)'!G35</f>
        <v>0</v>
      </c>
      <c r="H35" s="558"/>
      <c r="I35" s="82"/>
      <c r="J35" s="82"/>
      <c r="K35" s="82"/>
      <c r="L35" s="129"/>
      <c r="M35" s="26"/>
      <c r="N35" s="27">
        <f t="shared" si="1"/>
        <v>0</v>
      </c>
      <c r="O35" s="28"/>
      <c r="P35" s="1414"/>
      <c r="Q35" s="582">
        <f>'LV Bestandesbegründung (m.Pfl.)'!Q35</f>
        <v>0</v>
      </c>
      <c r="R35" s="555">
        <f>'LV Bestandesbegründung (m.Pfl.)'!R35</f>
        <v>0</v>
      </c>
      <c r="S35" s="1416"/>
      <c r="T35" s="26"/>
      <c r="U35" s="29">
        <f t="shared" si="0"/>
        <v>0</v>
      </c>
      <c r="V35" s="1365"/>
    </row>
    <row r="36" spans="1:22" ht="27" hidden="1" customHeight="1" thickBot="1" x14ac:dyDescent="0.35">
      <c r="A36" s="1306"/>
      <c r="B36" s="1421"/>
      <c r="C36" s="1214">
        <f>'LV Bestandesbegründung (m.Pfl.)'!C36</f>
        <v>0</v>
      </c>
      <c r="D36" s="1214"/>
      <c r="E36" s="1214"/>
      <c r="F36" s="1214"/>
      <c r="G36" s="195">
        <f>'LV Bestandesbegründung (m.Pfl.)'!G36</f>
        <v>0</v>
      </c>
      <c r="H36" s="558"/>
      <c r="I36" s="82"/>
      <c r="J36" s="82"/>
      <c r="K36" s="82"/>
      <c r="L36" s="129"/>
      <c r="M36" s="26"/>
      <c r="N36" s="27">
        <f t="shared" si="1"/>
        <v>0</v>
      </c>
      <c r="O36" s="28"/>
      <c r="P36" s="1414"/>
      <c r="Q36" s="582">
        <f>'LV Bestandesbegründung (m.Pfl.)'!Q36</f>
        <v>0</v>
      </c>
      <c r="R36" s="555">
        <f>'LV Bestandesbegründung (m.Pfl.)'!R36</f>
        <v>0</v>
      </c>
      <c r="S36" s="1416"/>
      <c r="T36" s="26"/>
      <c r="U36" s="29">
        <f t="shared" si="0"/>
        <v>0</v>
      </c>
      <c r="V36" s="1365"/>
    </row>
    <row r="37" spans="1:22" ht="27" hidden="1" customHeight="1" thickBot="1" x14ac:dyDescent="0.35">
      <c r="A37" s="1306"/>
      <c r="B37" s="1421"/>
      <c r="C37" s="1214">
        <f>'LV Bestandesbegründung (m.Pfl.)'!C37</f>
        <v>0</v>
      </c>
      <c r="D37" s="1214"/>
      <c r="E37" s="1214"/>
      <c r="F37" s="1214"/>
      <c r="G37" s="195">
        <f>'LV Bestandesbegründung (m.Pfl.)'!G37</f>
        <v>0</v>
      </c>
      <c r="H37" s="562"/>
      <c r="I37" s="120"/>
      <c r="J37" s="120"/>
      <c r="K37" s="120"/>
      <c r="L37" s="130"/>
      <c r="M37" s="26"/>
      <c r="N37" s="27">
        <f t="shared" si="1"/>
        <v>0</v>
      </c>
      <c r="O37" s="28"/>
      <c r="P37" s="1414"/>
      <c r="Q37" s="582">
        <f>'LV Bestandesbegründung (m.Pfl.)'!Q37</f>
        <v>0</v>
      </c>
      <c r="R37" s="555">
        <f>'LV Bestandesbegründung (m.Pfl.)'!R37</f>
        <v>0</v>
      </c>
      <c r="S37" s="1416"/>
      <c r="T37" s="26"/>
      <c r="U37" s="29">
        <f t="shared" si="0"/>
        <v>0</v>
      </c>
      <c r="V37" s="1365"/>
    </row>
    <row r="38" spans="1:22" ht="27" hidden="1" customHeight="1" thickBot="1" x14ac:dyDescent="0.35">
      <c r="A38" s="1307"/>
      <c r="B38" s="1421"/>
      <c r="C38" s="1214">
        <f>'LV Bestandesbegründung (m.Pfl.)'!C38</f>
        <v>0</v>
      </c>
      <c r="D38" s="1214"/>
      <c r="E38" s="1214"/>
      <c r="F38" s="1214"/>
      <c r="G38" s="195">
        <f>'LV Bestandesbegründung (m.Pfl.)'!G38</f>
        <v>0</v>
      </c>
      <c r="H38" s="558"/>
      <c r="I38" s="82"/>
      <c r="J38" s="82"/>
      <c r="K38" s="82"/>
      <c r="L38" s="129"/>
      <c r="M38" s="26"/>
      <c r="N38" s="27">
        <f t="shared" si="1"/>
        <v>0</v>
      </c>
      <c r="O38" s="30"/>
      <c r="P38" s="1414"/>
      <c r="Q38" s="582">
        <f>'LV Bestandesbegründung (m.Pfl.)'!Q38</f>
        <v>0</v>
      </c>
      <c r="R38" s="555">
        <f>'LV Bestandesbegründung (m.Pfl.)'!R38</f>
        <v>0</v>
      </c>
      <c r="S38" s="1416"/>
      <c r="T38" s="26"/>
      <c r="U38" s="29">
        <f t="shared" si="0"/>
        <v>0</v>
      </c>
      <c r="V38" s="1365"/>
    </row>
    <row r="39" spans="1:22" ht="27" hidden="1" customHeight="1" thickBot="1" x14ac:dyDescent="0.35">
      <c r="A39" s="1307"/>
      <c r="B39" s="1421"/>
      <c r="C39" s="1214">
        <f>'LV Bestandesbegründung (m.Pfl.)'!C39</f>
        <v>0</v>
      </c>
      <c r="D39" s="1214"/>
      <c r="E39" s="1214"/>
      <c r="F39" s="1214"/>
      <c r="G39" s="195">
        <f>'LV Bestandesbegründung (m.Pfl.)'!G39</f>
        <v>0</v>
      </c>
      <c r="H39" s="558"/>
      <c r="I39" s="82"/>
      <c r="J39" s="82"/>
      <c r="K39" s="82"/>
      <c r="L39" s="129"/>
      <c r="M39" s="26"/>
      <c r="N39" s="27">
        <f t="shared" si="1"/>
        <v>0</v>
      </c>
      <c r="O39" s="68"/>
      <c r="P39" s="1414"/>
      <c r="Q39" s="582">
        <f>'LV Bestandesbegründung (m.Pfl.)'!Q39</f>
        <v>0</v>
      </c>
      <c r="R39" s="555">
        <f>'LV Bestandesbegründung (m.Pfl.)'!R39</f>
        <v>0</v>
      </c>
      <c r="S39" s="1416"/>
      <c r="T39" s="26"/>
      <c r="U39" s="29">
        <f t="shared" si="0"/>
        <v>0</v>
      </c>
      <c r="V39" s="1365"/>
    </row>
    <row r="40" spans="1:22" ht="27" hidden="1" customHeight="1" thickBot="1" x14ac:dyDescent="0.35">
      <c r="A40" s="1307"/>
      <c r="B40" s="1421"/>
      <c r="C40" s="1214">
        <f>'LV Bestandesbegründung (m.Pfl.)'!C40</f>
        <v>0</v>
      </c>
      <c r="D40" s="1214"/>
      <c r="E40" s="1214"/>
      <c r="F40" s="1214"/>
      <c r="G40" s="195">
        <f>'LV Bestandesbegründung (m.Pfl.)'!G40</f>
        <v>0</v>
      </c>
      <c r="H40" s="561"/>
      <c r="I40" s="581"/>
      <c r="J40" s="581"/>
      <c r="K40" s="581"/>
      <c r="L40" s="131"/>
      <c r="M40" s="26"/>
      <c r="N40" s="27">
        <f t="shared" si="1"/>
        <v>0</v>
      </c>
      <c r="O40" s="68"/>
      <c r="P40" s="1414"/>
      <c r="Q40" s="582">
        <f>'LV Bestandesbegründung (m.Pfl.)'!Q40</f>
        <v>0</v>
      </c>
      <c r="R40" s="555">
        <f>'LV Bestandesbegründung (m.Pfl.)'!R40</f>
        <v>0</v>
      </c>
      <c r="S40" s="1416"/>
      <c r="T40" s="26"/>
      <c r="U40" s="29">
        <f t="shared" si="0"/>
        <v>0</v>
      </c>
      <c r="V40" s="1365"/>
    </row>
    <row r="41" spans="1:22" ht="27" hidden="1" customHeight="1" thickBot="1" x14ac:dyDescent="0.35">
      <c r="A41" s="1320"/>
      <c r="B41" s="1421"/>
      <c r="C41" s="1403">
        <f>'LV Bestandesbegründung (m.Pfl.)'!C41</f>
        <v>0</v>
      </c>
      <c r="D41" s="1403"/>
      <c r="E41" s="1403"/>
      <c r="F41" s="1403"/>
      <c r="G41" s="196">
        <f>'LV Bestandesbegründung (m.Pfl.)'!G41</f>
        <v>0</v>
      </c>
      <c r="H41" s="561"/>
      <c r="I41" s="581"/>
      <c r="J41" s="581"/>
      <c r="K41" s="581"/>
      <c r="L41" s="131"/>
      <c r="M41" s="575"/>
      <c r="N41" s="107">
        <f t="shared" si="1"/>
        <v>0</v>
      </c>
      <c r="O41" s="108"/>
      <c r="P41" s="1414"/>
      <c r="Q41" s="584">
        <f>'LV Bestandesbegründung (m.Pfl.)'!Q41</f>
        <v>0</v>
      </c>
      <c r="R41" s="556">
        <f>'LV Bestandesbegründung (m.Pfl.)'!R41</f>
        <v>0</v>
      </c>
      <c r="S41" s="1416"/>
      <c r="T41" s="575"/>
      <c r="U41" s="110">
        <f t="shared" si="0"/>
        <v>0</v>
      </c>
      <c r="V41" s="1365"/>
    </row>
    <row r="42" spans="1:22" ht="27" hidden="1" customHeight="1" thickBot="1" x14ac:dyDescent="0.35">
      <c r="A42" s="1305">
        <v>4</v>
      </c>
      <c r="B42" s="1422">
        <f>'LV Bestandesbegründung (m.Pfl.)'!B42:B50</f>
        <v>0</v>
      </c>
      <c r="C42" s="1228">
        <f>'LV Bestandesbegründung (m.Pfl.)'!C42</f>
        <v>0</v>
      </c>
      <c r="D42" s="1228"/>
      <c r="E42" s="1228"/>
      <c r="F42" s="1228"/>
      <c r="G42" s="197">
        <f>'LV Bestandesbegründung (m.Pfl.)'!G42</f>
        <v>0</v>
      </c>
      <c r="H42" s="560"/>
      <c r="I42" s="121"/>
      <c r="J42" s="121"/>
      <c r="K42" s="121"/>
      <c r="L42" s="132"/>
      <c r="M42" s="115"/>
      <c r="N42" s="116">
        <f t="shared" si="1"/>
        <v>0</v>
      </c>
      <c r="O42" s="117"/>
      <c r="P42" s="1413"/>
      <c r="Q42" s="583">
        <f>'LV Bestandesbegründung (m.Pfl.)'!Q42</f>
        <v>0</v>
      </c>
      <c r="R42" s="557">
        <f>'LV Bestandesbegründung (m.Pfl.)'!R42</f>
        <v>0</v>
      </c>
      <c r="S42" s="1415">
        <f>'LV Bestandesbegründung (m.Pfl.)'!S42</f>
        <v>0</v>
      </c>
      <c r="T42" s="115"/>
      <c r="U42" s="119">
        <f t="shared" si="0"/>
        <v>0</v>
      </c>
      <c r="V42" s="1364">
        <f>SUBTOTAL(109,N42:N50)+SUBTOTAL(109,U42:U50)</f>
        <v>0</v>
      </c>
    </row>
    <row r="43" spans="1:22" ht="27" hidden="1" customHeight="1" thickBot="1" x14ac:dyDescent="0.35">
      <c r="A43" s="1306"/>
      <c r="B43" s="1421"/>
      <c r="C43" s="1214">
        <f>'LV Bestandesbegründung (m.Pfl.)'!C43</f>
        <v>0</v>
      </c>
      <c r="D43" s="1214"/>
      <c r="E43" s="1214"/>
      <c r="F43" s="1214"/>
      <c r="G43" s="195">
        <f>'LV Bestandesbegründung (m.Pfl.)'!G43</f>
        <v>0</v>
      </c>
      <c r="H43" s="558"/>
      <c r="I43" s="82"/>
      <c r="J43" s="82"/>
      <c r="K43" s="82"/>
      <c r="L43" s="129"/>
      <c r="M43" s="26"/>
      <c r="N43" s="27">
        <f t="shared" si="1"/>
        <v>0</v>
      </c>
      <c r="O43" s="28"/>
      <c r="P43" s="1414"/>
      <c r="Q43" s="582">
        <f>'LV Bestandesbegründung (m.Pfl.)'!Q43</f>
        <v>0</v>
      </c>
      <c r="R43" s="555">
        <f>'LV Bestandesbegründung (m.Pfl.)'!R43</f>
        <v>0</v>
      </c>
      <c r="S43" s="1416"/>
      <c r="T43" s="26"/>
      <c r="U43" s="29">
        <f t="shared" si="0"/>
        <v>0</v>
      </c>
      <c r="V43" s="1365"/>
    </row>
    <row r="44" spans="1:22" ht="27" hidden="1" customHeight="1" thickBot="1" x14ac:dyDescent="0.35">
      <c r="A44" s="1306"/>
      <c r="B44" s="1421"/>
      <c r="C44" s="1214">
        <f>'LV Bestandesbegründung (m.Pfl.)'!C44</f>
        <v>0</v>
      </c>
      <c r="D44" s="1214"/>
      <c r="E44" s="1214"/>
      <c r="F44" s="1214"/>
      <c r="G44" s="195">
        <f>'LV Bestandesbegründung (m.Pfl.)'!G44</f>
        <v>0</v>
      </c>
      <c r="H44" s="558"/>
      <c r="I44" s="82"/>
      <c r="J44" s="82"/>
      <c r="K44" s="82"/>
      <c r="L44" s="129"/>
      <c r="M44" s="26"/>
      <c r="N44" s="27">
        <f t="shared" si="1"/>
        <v>0</v>
      </c>
      <c r="O44" s="28"/>
      <c r="P44" s="1414"/>
      <c r="Q44" s="582">
        <f>'LV Bestandesbegründung (m.Pfl.)'!Q44</f>
        <v>0</v>
      </c>
      <c r="R44" s="555">
        <f>'LV Bestandesbegründung (m.Pfl.)'!R44</f>
        <v>0</v>
      </c>
      <c r="S44" s="1416"/>
      <c r="T44" s="26"/>
      <c r="U44" s="29">
        <f t="shared" si="0"/>
        <v>0</v>
      </c>
      <c r="V44" s="1365"/>
    </row>
    <row r="45" spans="1:22" ht="27" hidden="1" customHeight="1" thickBot="1" x14ac:dyDescent="0.35">
      <c r="A45" s="1306"/>
      <c r="B45" s="1421"/>
      <c r="C45" s="1214">
        <f>'LV Bestandesbegründung (m.Pfl.)'!C45</f>
        <v>0</v>
      </c>
      <c r="D45" s="1214"/>
      <c r="E45" s="1214"/>
      <c r="F45" s="1214"/>
      <c r="G45" s="195">
        <f>'LV Bestandesbegründung (m.Pfl.)'!G45</f>
        <v>0</v>
      </c>
      <c r="H45" s="558"/>
      <c r="I45" s="82"/>
      <c r="J45" s="82"/>
      <c r="K45" s="82"/>
      <c r="L45" s="129"/>
      <c r="M45" s="26"/>
      <c r="N45" s="27">
        <f t="shared" si="1"/>
        <v>0</v>
      </c>
      <c r="O45" s="28"/>
      <c r="P45" s="1414"/>
      <c r="Q45" s="582">
        <f>'LV Bestandesbegründung (m.Pfl.)'!Q45</f>
        <v>0</v>
      </c>
      <c r="R45" s="555">
        <f>'LV Bestandesbegründung (m.Pfl.)'!R45</f>
        <v>0</v>
      </c>
      <c r="S45" s="1416"/>
      <c r="T45" s="26"/>
      <c r="U45" s="29">
        <f t="shared" si="0"/>
        <v>0</v>
      </c>
      <c r="V45" s="1365"/>
    </row>
    <row r="46" spans="1:22" ht="27" hidden="1" customHeight="1" thickBot="1" x14ac:dyDescent="0.35">
      <c r="A46" s="1306"/>
      <c r="B46" s="1421"/>
      <c r="C46" s="1214">
        <f>'LV Bestandesbegründung (m.Pfl.)'!C46</f>
        <v>0</v>
      </c>
      <c r="D46" s="1214"/>
      <c r="E46" s="1214"/>
      <c r="F46" s="1214"/>
      <c r="G46" s="195">
        <f>'LV Bestandesbegründung (m.Pfl.)'!G46</f>
        <v>0</v>
      </c>
      <c r="H46" s="562"/>
      <c r="I46" s="120"/>
      <c r="J46" s="120"/>
      <c r="K46" s="120"/>
      <c r="L46" s="130"/>
      <c r="M46" s="26"/>
      <c r="N46" s="27">
        <f t="shared" si="1"/>
        <v>0</v>
      </c>
      <c r="O46" s="28"/>
      <c r="P46" s="1414"/>
      <c r="Q46" s="582">
        <f>'LV Bestandesbegründung (m.Pfl.)'!Q46</f>
        <v>0</v>
      </c>
      <c r="R46" s="555">
        <f>'LV Bestandesbegründung (m.Pfl.)'!R46</f>
        <v>0</v>
      </c>
      <c r="S46" s="1416"/>
      <c r="T46" s="26"/>
      <c r="U46" s="29">
        <f t="shared" si="0"/>
        <v>0</v>
      </c>
      <c r="V46" s="1365"/>
    </row>
    <row r="47" spans="1:22" ht="27" hidden="1" customHeight="1" thickBot="1" x14ac:dyDescent="0.35">
      <c r="A47" s="1307"/>
      <c r="B47" s="1421"/>
      <c r="C47" s="1214">
        <f>'LV Bestandesbegründung (m.Pfl.)'!C47</f>
        <v>0</v>
      </c>
      <c r="D47" s="1214"/>
      <c r="E47" s="1214"/>
      <c r="F47" s="1214"/>
      <c r="G47" s="195">
        <f>'LV Bestandesbegründung (m.Pfl.)'!G47</f>
        <v>0</v>
      </c>
      <c r="H47" s="558"/>
      <c r="I47" s="82"/>
      <c r="J47" s="82"/>
      <c r="K47" s="82"/>
      <c r="L47" s="129"/>
      <c r="M47" s="26"/>
      <c r="N47" s="27">
        <f t="shared" si="1"/>
        <v>0</v>
      </c>
      <c r="O47" s="30"/>
      <c r="P47" s="1414"/>
      <c r="Q47" s="582">
        <f>'LV Bestandesbegründung (m.Pfl.)'!Q47</f>
        <v>0</v>
      </c>
      <c r="R47" s="555">
        <f>'LV Bestandesbegründung (m.Pfl.)'!R47</f>
        <v>0</v>
      </c>
      <c r="S47" s="1416"/>
      <c r="T47" s="26"/>
      <c r="U47" s="29">
        <f t="shared" si="0"/>
        <v>0</v>
      </c>
      <c r="V47" s="1365"/>
    </row>
    <row r="48" spans="1:22" ht="27" hidden="1" customHeight="1" thickBot="1" x14ac:dyDescent="0.35">
      <c r="A48" s="1307"/>
      <c r="B48" s="1421"/>
      <c r="C48" s="1214">
        <f>'LV Bestandesbegründung (m.Pfl.)'!C48</f>
        <v>0</v>
      </c>
      <c r="D48" s="1214"/>
      <c r="E48" s="1214"/>
      <c r="F48" s="1214"/>
      <c r="G48" s="195">
        <f>'LV Bestandesbegründung (m.Pfl.)'!G48</f>
        <v>0</v>
      </c>
      <c r="H48" s="558"/>
      <c r="I48" s="82"/>
      <c r="J48" s="82"/>
      <c r="K48" s="82"/>
      <c r="L48" s="129"/>
      <c r="M48" s="26"/>
      <c r="N48" s="27">
        <f t="shared" si="1"/>
        <v>0</v>
      </c>
      <c r="O48" s="68"/>
      <c r="P48" s="1414"/>
      <c r="Q48" s="582">
        <f>'LV Bestandesbegründung (m.Pfl.)'!Q48</f>
        <v>0</v>
      </c>
      <c r="R48" s="555">
        <f>'LV Bestandesbegründung (m.Pfl.)'!R48</f>
        <v>0</v>
      </c>
      <c r="S48" s="1416"/>
      <c r="T48" s="26"/>
      <c r="U48" s="29">
        <f t="shared" si="0"/>
        <v>0</v>
      </c>
      <c r="V48" s="1365"/>
    </row>
    <row r="49" spans="1:22" ht="27" hidden="1" customHeight="1" thickBot="1" x14ac:dyDescent="0.35">
      <c r="A49" s="1307"/>
      <c r="B49" s="1421"/>
      <c r="C49" s="1214">
        <f>'LV Bestandesbegründung (m.Pfl.)'!C49</f>
        <v>0</v>
      </c>
      <c r="D49" s="1214"/>
      <c r="E49" s="1214"/>
      <c r="F49" s="1214"/>
      <c r="G49" s="195">
        <f>'LV Bestandesbegründung (m.Pfl.)'!G49</f>
        <v>0</v>
      </c>
      <c r="H49" s="561"/>
      <c r="I49" s="581"/>
      <c r="J49" s="581"/>
      <c r="K49" s="581"/>
      <c r="L49" s="131"/>
      <c r="M49" s="26"/>
      <c r="N49" s="27">
        <f t="shared" si="1"/>
        <v>0</v>
      </c>
      <c r="O49" s="68"/>
      <c r="P49" s="1414"/>
      <c r="Q49" s="582">
        <f>'LV Bestandesbegründung (m.Pfl.)'!Q49</f>
        <v>0</v>
      </c>
      <c r="R49" s="555">
        <f>'LV Bestandesbegründung (m.Pfl.)'!R49</f>
        <v>0</v>
      </c>
      <c r="S49" s="1416"/>
      <c r="T49" s="26"/>
      <c r="U49" s="29">
        <f t="shared" si="0"/>
        <v>0</v>
      </c>
      <c r="V49" s="1365"/>
    </row>
    <row r="50" spans="1:22" ht="27" hidden="1" customHeight="1" thickBot="1" x14ac:dyDescent="0.35">
      <c r="A50" s="1320"/>
      <c r="B50" s="1421"/>
      <c r="C50" s="1403">
        <f>'LV Bestandesbegründung (m.Pfl.)'!C50</f>
        <v>0</v>
      </c>
      <c r="D50" s="1403"/>
      <c r="E50" s="1403"/>
      <c r="F50" s="1403"/>
      <c r="G50" s="196">
        <f>'LV Bestandesbegründung (m.Pfl.)'!G50</f>
        <v>0</v>
      </c>
      <c r="H50" s="561"/>
      <c r="I50" s="581"/>
      <c r="J50" s="581"/>
      <c r="K50" s="581"/>
      <c r="L50" s="131"/>
      <c r="M50" s="575"/>
      <c r="N50" s="107">
        <f t="shared" si="1"/>
        <v>0</v>
      </c>
      <c r="O50" s="108"/>
      <c r="P50" s="1414"/>
      <c r="Q50" s="584">
        <f>'LV Bestandesbegründung (m.Pfl.)'!Q50</f>
        <v>0</v>
      </c>
      <c r="R50" s="556">
        <f>'LV Bestandesbegründung (m.Pfl.)'!R50</f>
        <v>0</v>
      </c>
      <c r="S50" s="1416"/>
      <c r="T50" s="575"/>
      <c r="U50" s="110">
        <f t="shared" si="0"/>
        <v>0</v>
      </c>
      <c r="V50" s="1365"/>
    </row>
    <row r="51" spans="1:22" ht="27" hidden="1" customHeight="1" thickBot="1" x14ac:dyDescent="0.35">
      <c r="A51" s="1305">
        <v>5</v>
      </c>
      <c r="B51" s="1422">
        <f>'LV Bestandesbegründung (m.Pfl.)'!B51:B59</f>
        <v>0</v>
      </c>
      <c r="C51" s="1228">
        <f>'LV Bestandesbegründung (m.Pfl.)'!C51</f>
        <v>0</v>
      </c>
      <c r="D51" s="1228"/>
      <c r="E51" s="1228"/>
      <c r="F51" s="1228"/>
      <c r="G51" s="197">
        <f>'LV Bestandesbegründung (m.Pfl.)'!G51</f>
        <v>0</v>
      </c>
      <c r="H51" s="560"/>
      <c r="I51" s="121"/>
      <c r="J51" s="121"/>
      <c r="K51" s="121"/>
      <c r="L51" s="132"/>
      <c r="M51" s="115"/>
      <c r="N51" s="116">
        <f t="shared" si="1"/>
        <v>0</v>
      </c>
      <c r="O51" s="117"/>
      <c r="P51" s="1413"/>
      <c r="Q51" s="583">
        <f>'LV Bestandesbegründung (m.Pfl.)'!Q51</f>
        <v>0</v>
      </c>
      <c r="R51" s="557">
        <f>'LV Bestandesbegründung (m.Pfl.)'!R51</f>
        <v>0</v>
      </c>
      <c r="S51" s="1415">
        <f>'LV Bestandesbegründung (m.Pfl.)'!S51</f>
        <v>0</v>
      </c>
      <c r="T51" s="115"/>
      <c r="U51" s="119">
        <f t="shared" si="0"/>
        <v>0</v>
      </c>
      <c r="V51" s="1364">
        <f>SUBTOTAL(109,N51:N59)+SUBTOTAL(109,U51:U59)</f>
        <v>0</v>
      </c>
    </row>
    <row r="52" spans="1:22" ht="27" hidden="1" customHeight="1" thickBot="1" x14ac:dyDescent="0.35">
      <c r="A52" s="1306"/>
      <c r="B52" s="1421"/>
      <c r="C52" s="1214">
        <f>'LV Bestandesbegründung (m.Pfl.)'!C52</f>
        <v>0</v>
      </c>
      <c r="D52" s="1214"/>
      <c r="E52" s="1214"/>
      <c r="F52" s="1214"/>
      <c r="G52" s="195">
        <f>'LV Bestandesbegründung (m.Pfl.)'!G52</f>
        <v>0</v>
      </c>
      <c r="H52" s="558"/>
      <c r="I52" s="82"/>
      <c r="J52" s="82"/>
      <c r="K52" s="82"/>
      <c r="L52" s="129"/>
      <c r="M52" s="26"/>
      <c r="N52" s="27">
        <f t="shared" si="1"/>
        <v>0</v>
      </c>
      <c r="O52" s="28"/>
      <c r="P52" s="1414"/>
      <c r="Q52" s="582">
        <f>'LV Bestandesbegründung (m.Pfl.)'!Q52</f>
        <v>0</v>
      </c>
      <c r="R52" s="555">
        <f>'LV Bestandesbegründung (m.Pfl.)'!R52</f>
        <v>0</v>
      </c>
      <c r="S52" s="1416"/>
      <c r="T52" s="26"/>
      <c r="U52" s="29">
        <f t="shared" si="0"/>
        <v>0</v>
      </c>
      <c r="V52" s="1365"/>
    </row>
    <row r="53" spans="1:22" ht="27" hidden="1" customHeight="1" thickBot="1" x14ac:dyDescent="0.35">
      <c r="A53" s="1306"/>
      <c r="B53" s="1421"/>
      <c r="C53" s="1214">
        <f>'LV Bestandesbegründung (m.Pfl.)'!C53</f>
        <v>0</v>
      </c>
      <c r="D53" s="1214"/>
      <c r="E53" s="1214"/>
      <c r="F53" s="1214"/>
      <c r="G53" s="195">
        <f>'LV Bestandesbegründung (m.Pfl.)'!G53</f>
        <v>0</v>
      </c>
      <c r="H53" s="558"/>
      <c r="I53" s="82"/>
      <c r="J53" s="82"/>
      <c r="K53" s="82"/>
      <c r="L53" s="129"/>
      <c r="M53" s="26"/>
      <c r="N53" s="27">
        <f t="shared" si="1"/>
        <v>0</v>
      </c>
      <c r="O53" s="28"/>
      <c r="P53" s="1414"/>
      <c r="Q53" s="582">
        <f>'LV Bestandesbegründung (m.Pfl.)'!Q53</f>
        <v>0</v>
      </c>
      <c r="R53" s="555">
        <f>'LV Bestandesbegründung (m.Pfl.)'!R53</f>
        <v>0</v>
      </c>
      <c r="S53" s="1416"/>
      <c r="T53" s="26"/>
      <c r="U53" s="29">
        <f t="shared" si="0"/>
        <v>0</v>
      </c>
      <c r="V53" s="1365"/>
    </row>
    <row r="54" spans="1:22" ht="27" hidden="1" customHeight="1" thickBot="1" x14ac:dyDescent="0.35">
      <c r="A54" s="1306"/>
      <c r="B54" s="1421"/>
      <c r="C54" s="1214">
        <f>'LV Bestandesbegründung (m.Pfl.)'!C54</f>
        <v>0</v>
      </c>
      <c r="D54" s="1214"/>
      <c r="E54" s="1214"/>
      <c r="F54" s="1214"/>
      <c r="G54" s="195">
        <f>'LV Bestandesbegründung (m.Pfl.)'!G54</f>
        <v>0</v>
      </c>
      <c r="H54" s="558"/>
      <c r="I54" s="82"/>
      <c r="J54" s="82"/>
      <c r="K54" s="82"/>
      <c r="L54" s="129"/>
      <c r="M54" s="26"/>
      <c r="N54" s="27">
        <f t="shared" si="1"/>
        <v>0</v>
      </c>
      <c r="O54" s="28"/>
      <c r="P54" s="1414"/>
      <c r="Q54" s="582">
        <f>'LV Bestandesbegründung (m.Pfl.)'!Q54</f>
        <v>0</v>
      </c>
      <c r="R54" s="555">
        <f>'LV Bestandesbegründung (m.Pfl.)'!R54</f>
        <v>0</v>
      </c>
      <c r="S54" s="1416"/>
      <c r="T54" s="26"/>
      <c r="U54" s="29">
        <f t="shared" si="0"/>
        <v>0</v>
      </c>
      <c r="V54" s="1365"/>
    </row>
    <row r="55" spans="1:22" ht="27" hidden="1" customHeight="1" thickBot="1" x14ac:dyDescent="0.35">
      <c r="A55" s="1306"/>
      <c r="B55" s="1421"/>
      <c r="C55" s="1214">
        <f>'LV Bestandesbegründung (m.Pfl.)'!C55</f>
        <v>0</v>
      </c>
      <c r="D55" s="1214"/>
      <c r="E55" s="1214"/>
      <c r="F55" s="1214"/>
      <c r="G55" s="195">
        <f>'LV Bestandesbegründung (m.Pfl.)'!G55</f>
        <v>0</v>
      </c>
      <c r="H55" s="562"/>
      <c r="I55" s="120"/>
      <c r="J55" s="120"/>
      <c r="K55" s="120"/>
      <c r="L55" s="130"/>
      <c r="M55" s="26"/>
      <c r="N55" s="27">
        <f t="shared" si="1"/>
        <v>0</v>
      </c>
      <c r="O55" s="28"/>
      <c r="P55" s="1414"/>
      <c r="Q55" s="582">
        <f>'LV Bestandesbegründung (m.Pfl.)'!Q55</f>
        <v>0</v>
      </c>
      <c r="R55" s="555">
        <f>'LV Bestandesbegründung (m.Pfl.)'!R55</f>
        <v>0</v>
      </c>
      <c r="S55" s="1416"/>
      <c r="T55" s="26"/>
      <c r="U55" s="29">
        <f t="shared" si="0"/>
        <v>0</v>
      </c>
      <c r="V55" s="1365"/>
    </row>
    <row r="56" spans="1:22" ht="27" hidden="1" customHeight="1" thickBot="1" x14ac:dyDescent="0.35">
      <c r="A56" s="1307"/>
      <c r="B56" s="1421"/>
      <c r="C56" s="1214">
        <f>'LV Bestandesbegründung (m.Pfl.)'!C56</f>
        <v>0</v>
      </c>
      <c r="D56" s="1214"/>
      <c r="E56" s="1214"/>
      <c r="F56" s="1214"/>
      <c r="G56" s="195">
        <f>'LV Bestandesbegründung (m.Pfl.)'!G56</f>
        <v>0</v>
      </c>
      <c r="H56" s="558"/>
      <c r="I56" s="82"/>
      <c r="J56" s="82"/>
      <c r="K56" s="82"/>
      <c r="L56" s="129"/>
      <c r="M56" s="26"/>
      <c r="N56" s="27">
        <f t="shared" si="1"/>
        <v>0</v>
      </c>
      <c r="O56" s="30"/>
      <c r="P56" s="1414"/>
      <c r="Q56" s="582">
        <f>'LV Bestandesbegründung (m.Pfl.)'!Q56</f>
        <v>0</v>
      </c>
      <c r="R56" s="555">
        <f>'LV Bestandesbegründung (m.Pfl.)'!R56</f>
        <v>0</v>
      </c>
      <c r="S56" s="1416"/>
      <c r="T56" s="26"/>
      <c r="U56" s="29">
        <f t="shared" si="0"/>
        <v>0</v>
      </c>
      <c r="V56" s="1365"/>
    </row>
    <row r="57" spans="1:22" ht="27" hidden="1" customHeight="1" thickBot="1" x14ac:dyDescent="0.35">
      <c r="A57" s="1307"/>
      <c r="B57" s="1421"/>
      <c r="C57" s="1214">
        <f>'LV Bestandesbegründung (m.Pfl.)'!C57</f>
        <v>0</v>
      </c>
      <c r="D57" s="1214"/>
      <c r="E57" s="1214"/>
      <c r="F57" s="1214"/>
      <c r="G57" s="195">
        <f>'LV Bestandesbegründung (m.Pfl.)'!G57</f>
        <v>0</v>
      </c>
      <c r="H57" s="558"/>
      <c r="I57" s="82"/>
      <c r="J57" s="82"/>
      <c r="K57" s="82"/>
      <c r="L57" s="129"/>
      <c r="M57" s="26"/>
      <c r="N57" s="27">
        <f t="shared" si="1"/>
        <v>0</v>
      </c>
      <c r="O57" s="68"/>
      <c r="P57" s="1414"/>
      <c r="Q57" s="582">
        <f>'LV Bestandesbegründung (m.Pfl.)'!Q57</f>
        <v>0</v>
      </c>
      <c r="R57" s="555">
        <f>'LV Bestandesbegründung (m.Pfl.)'!R57</f>
        <v>0</v>
      </c>
      <c r="S57" s="1416"/>
      <c r="T57" s="26"/>
      <c r="U57" s="29">
        <f t="shared" si="0"/>
        <v>0</v>
      </c>
      <c r="V57" s="1365"/>
    </row>
    <row r="58" spans="1:22" ht="27" hidden="1" customHeight="1" thickBot="1" x14ac:dyDescent="0.35">
      <c r="A58" s="1307"/>
      <c r="B58" s="1421"/>
      <c r="C58" s="1214">
        <f>'LV Bestandesbegründung (m.Pfl.)'!C58</f>
        <v>0</v>
      </c>
      <c r="D58" s="1214"/>
      <c r="E58" s="1214"/>
      <c r="F58" s="1214"/>
      <c r="G58" s="195">
        <f>'LV Bestandesbegründung (m.Pfl.)'!G58</f>
        <v>0</v>
      </c>
      <c r="H58" s="561"/>
      <c r="I58" s="581"/>
      <c r="J58" s="581"/>
      <c r="K58" s="581"/>
      <c r="L58" s="131"/>
      <c r="M58" s="26"/>
      <c r="N58" s="27">
        <f t="shared" si="1"/>
        <v>0</v>
      </c>
      <c r="O58" s="68"/>
      <c r="P58" s="1414"/>
      <c r="Q58" s="582">
        <f>'LV Bestandesbegründung (m.Pfl.)'!Q58</f>
        <v>0</v>
      </c>
      <c r="R58" s="555">
        <f>'LV Bestandesbegründung (m.Pfl.)'!R58</f>
        <v>0</v>
      </c>
      <c r="S58" s="1416"/>
      <c r="T58" s="26"/>
      <c r="U58" s="29">
        <f t="shared" si="0"/>
        <v>0</v>
      </c>
      <c r="V58" s="1365"/>
    </row>
    <row r="59" spans="1:22" ht="27" hidden="1" customHeight="1" thickBot="1" x14ac:dyDescent="0.35">
      <c r="A59" s="1320"/>
      <c r="B59" s="1421"/>
      <c r="C59" s="1403">
        <f>'LV Bestandesbegründung (m.Pfl.)'!C59</f>
        <v>0</v>
      </c>
      <c r="D59" s="1403"/>
      <c r="E59" s="1403"/>
      <c r="F59" s="1403"/>
      <c r="G59" s="196">
        <f>'LV Bestandesbegründung (m.Pfl.)'!G59</f>
        <v>0</v>
      </c>
      <c r="H59" s="561"/>
      <c r="I59" s="581"/>
      <c r="J59" s="581"/>
      <c r="K59" s="581"/>
      <c r="L59" s="131"/>
      <c r="M59" s="575"/>
      <c r="N59" s="107">
        <f t="shared" si="1"/>
        <v>0</v>
      </c>
      <c r="O59" s="108"/>
      <c r="P59" s="1414"/>
      <c r="Q59" s="584">
        <f>'LV Bestandesbegründung (m.Pfl.)'!Q59</f>
        <v>0</v>
      </c>
      <c r="R59" s="556">
        <f>'LV Bestandesbegründung (m.Pfl.)'!R59</f>
        <v>0</v>
      </c>
      <c r="S59" s="1416"/>
      <c r="T59" s="575"/>
      <c r="U59" s="110">
        <f t="shared" si="0"/>
        <v>0</v>
      </c>
      <c r="V59" s="1365"/>
    </row>
    <row r="60" spans="1:22" ht="27" hidden="1" customHeight="1" thickBot="1" x14ac:dyDescent="0.35">
      <c r="A60" s="1305">
        <v>6</v>
      </c>
      <c r="B60" s="1422">
        <f>'LV Bestandesbegründung (m.Pfl.)'!B60:B68</f>
        <v>0</v>
      </c>
      <c r="C60" s="1228">
        <f>'LV Bestandesbegründung (m.Pfl.)'!C60</f>
        <v>0</v>
      </c>
      <c r="D60" s="1228"/>
      <c r="E60" s="1228"/>
      <c r="F60" s="1228"/>
      <c r="G60" s="197">
        <f>'LV Bestandesbegründung (m.Pfl.)'!G60</f>
        <v>0</v>
      </c>
      <c r="H60" s="560"/>
      <c r="I60" s="121"/>
      <c r="J60" s="121"/>
      <c r="K60" s="121"/>
      <c r="L60" s="132"/>
      <c r="M60" s="115"/>
      <c r="N60" s="116">
        <f t="shared" si="1"/>
        <v>0</v>
      </c>
      <c r="O60" s="117"/>
      <c r="P60" s="1413"/>
      <c r="Q60" s="583">
        <f>'LV Bestandesbegründung (m.Pfl.)'!Q60</f>
        <v>0</v>
      </c>
      <c r="R60" s="557">
        <f>'LV Bestandesbegründung (m.Pfl.)'!R60</f>
        <v>0</v>
      </c>
      <c r="S60" s="1415">
        <f>'LV Bestandesbegründung (m.Pfl.)'!S60</f>
        <v>0</v>
      </c>
      <c r="T60" s="115"/>
      <c r="U60" s="119">
        <f t="shared" si="0"/>
        <v>0</v>
      </c>
      <c r="V60" s="1364">
        <f>SUBTOTAL(109,N60:N68)+SUBTOTAL(109,U60:U68)</f>
        <v>0</v>
      </c>
    </row>
    <row r="61" spans="1:22" ht="27" hidden="1" customHeight="1" thickBot="1" x14ac:dyDescent="0.35">
      <c r="A61" s="1306"/>
      <c r="B61" s="1421"/>
      <c r="C61" s="1214">
        <f>'LV Bestandesbegründung (m.Pfl.)'!C61</f>
        <v>0</v>
      </c>
      <c r="D61" s="1214"/>
      <c r="E61" s="1214"/>
      <c r="F61" s="1214"/>
      <c r="G61" s="195">
        <f>'LV Bestandesbegründung (m.Pfl.)'!G61</f>
        <v>0</v>
      </c>
      <c r="H61" s="558"/>
      <c r="I61" s="82"/>
      <c r="J61" s="82"/>
      <c r="K61" s="82"/>
      <c r="L61" s="129"/>
      <c r="M61" s="26"/>
      <c r="N61" s="27">
        <f t="shared" si="1"/>
        <v>0</v>
      </c>
      <c r="O61" s="28"/>
      <c r="P61" s="1414"/>
      <c r="Q61" s="582">
        <f>'LV Bestandesbegründung (m.Pfl.)'!Q61</f>
        <v>0</v>
      </c>
      <c r="R61" s="555">
        <f>'LV Bestandesbegründung (m.Pfl.)'!R61</f>
        <v>0</v>
      </c>
      <c r="S61" s="1416"/>
      <c r="T61" s="26"/>
      <c r="U61" s="29">
        <f t="shared" si="0"/>
        <v>0</v>
      </c>
      <c r="V61" s="1365"/>
    </row>
    <row r="62" spans="1:22" ht="27" hidden="1" customHeight="1" thickBot="1" x14ac:dyDescent="0.35">
      <c r="A62" s="1306"/>
      <c r="B62" s="1421"/>
      <c r="C62" s="1214">
        <f>'LV Bestandesbegründung (m.Pfl.)'!C62</f>
        <v>0</v>
      </c>
      <c r="D62" s="1214"/>
      <c r="E62" s="1214"/>
      <c r="F62" s="1214"/>
      <c r="G62" s="195">
        <f>'LV Bestandesbegründung (m.Pfl.)'!G62</f>
        <v>0</v>
      </c>
      <c r="H62" s="558"/>
      <c r="I62" s="82"/>
      <c r="J62" s="82"/>
      <c r="K62" s="82"/>
      <c r="L62" s="129"/>
      <c r="M62" s="26"/>
      <c r="N62" s="27">
        <f t="shared" si="1"/>
        <v>0</v>
      </c>
      <c r="O62" s="28"/>
      <c r="P62" s="1414"/>
      <c r="Q62" s="582">
        <f>'LV Bestandesbegründung (m.Pfl.)'!Q62</f>
        <v>0</v>
      </c>
      <c r="R62" s="555">
        <f>'LV Bestandesbegründung (m.Pfl.)'!R62</f>
        <v>0</v>
      </c>
      <c r="S62" s="1416"/>
      <c r="T62" s="26"/>
      <c r="U62" s="29">
        <f t="shared" si="0"/>
        <v>0</v>
      </c>
      <c r="V62" s="1365"/>
    </row>
    <row r="63" spans="1:22" ht="27" hidden="1" customHeight="1" thickBot="1" x14ac:dyDescent="0.35">
      <c r="A63" s="1306"/>
      <c r="B63" s="1421"/>
      <c r="C63" s="1214">
        <f>'LV Bestandesbegründung (m.Pfl.)'!C63</f>
        <v>0</v>
      </c>
      <c r="D63" s="1214"/>
      <c r="E63" s="1214"/>
      <c r="F63" s="1214"/>
      <c r="G63" s="195">
        <f>'LV Bestandesbegründung (m.Pfl.)'!G63</f>
        <v>0</v>
      </c>
      <c r="H63" s="558"/>
      <c r="I63" s="82"/>
      <c r="J63" s="82"/>
      <c r="K63" s="82"/>
      <c r="L63" s="129"/>
      <c r="M63" s="26"/>
      <c r="N63" s="27">
        <f t="shared" si="1"/>
        <v>0</v>
      </c>
      <c r="O63" s="28"/>
      <c r="P63" s="1414"/>
      <c r="Q63" s="582">
        <f>'LV Bestandesbegründung (m.Pfl.)'!Q63</f>
        <v>0</v>
      </c>
      <c r="R63" s="555">
        <f>'LV Bestandesbegründung (m.Pfl.)'!R63</f>
        <v>0</v>
      </c>
      <c r="S63" s="1416"/>
      <c r="T63" s="26"/>
      <c r="U63" s="29">
        <f t="shared" si="0"/>
        <v>0</v>
      </c>
      <c r="V63" s="1365"/>
    </row>
    <row r="64" spans="1:22" ht="27" hidden="1" customHeight="1" thickBot="1" x14ac:dyDescent="0.35">
      <c r="A64" s="1306"/>
      <c r="B64" s="1421"/>
      <c r="C64" s="1214">
        <f>'LV Bestandesbegründung (m.Pfl.)'!C64</f>
        <v>0</v>
      </c>
      <c r="D64" s="1214"/>
      <c r="E64" s="1214"/>
      <c r="F64" s="1214"/>
      <c r="G64" s="195">
        <f>'LV Bestandesbegründung (m.Pfl.)'!G64</f>
        <v>0</v>
      </c>
      <c r="H64" s="562"/>
      <c r="I64" s="120"/>
      <c r="J64" s="120"/>
      <c r="K64" s="120"/>
      <c r="L64" s="130"/>
      <c r="M64" s="26"/>
      <c r="N64" s="27">
        <f t="shared" si="1"/>
        <v>0</v>
      </c>
      <c r="O64" s="28"/>
      <c r="P64" s="1414"/>
      <c r="Q64" s="582">
        <f>'LV Bestandesbegründung (m.Pfl.)'!Q64</f>
        <v>0</v>
      </c>
      <c r="R64" s="555">
        <f>'LV Bestandesbegründung (m.Pfl.)'!R64</f>
        <v>0</v>
      </c>
      <c r="S64" s="1416"/>
      <c r="T64" s="26"/>
      <c r="U64" s="29">
        <f t="shared" si="0"/>
        <v>0</v>
      </c>
      <c r="V64" s="1365"/>
    </row>
    <row r="65" spans="1:22" ht="27" hidden="1" customHeight="1" thickBot="1" x14ac:dyDescent="0.35">
      <c r="A65" s="1307"/>
      <c r="B65" s="1421"/>
      <c r="C65" s="1214">
        <f>'LV Bestandesbegründung (m.Pfl.)'!C65</f>
        <v>0</v>
      </c>
      <c r="D65" s="1214"/>
      <c r="E65" s="1214"/>
      <c r="F65" s="1214"/>
      <c r="G65" s="195">
        <f>'LV Bestandesbegründung (m.Pfl.)'!G65</f>
        <v>0</v>
      </c>
      <c r="H65" s="558"/>
      <c r="I65" s="82"/>
      <c r="J65" s="82"/>
      <c r="K65" s="82"/>
      <c r="L65" s="129"/>
      <c r="M65" s="26"/>
      <c r="N65" s="27">
        <f t="shared" si="1"/>
        <v>0</v>
      </c>
      <c r="O65" s="30"/>
      <c r="P65" s="1414"/>
      <c r="Q65" s="582">
        <f>'LV Bestandesbegründung (m.Pfl.)'!Q65</f>
        <v>0</v>
      </c>
      <c r="R65" s="555">
        <f>'LV Bestandesbegründung (m.Pfl.)'!R65</f>
        <v>0</v>
      </c>
      <c r="S65" s="1416"/>
      <c r="T65" s="26"/>
      <c r="U65" s="29">
        <f t="shared" si="0"/>
        <v>0</v>
      </c>
      <c r="V65" s="1365"/>
    </row>
    <row r="66" spans="1:22" ht="27" hidden="1" customHeight="1" thickBot="1" x14ac:dyDescent="0.35">
      <c r="A66" s="1307"/>
      <c r="B66" s="1421"/>
      <c r="C66" s="1214">
        <f>'LV Bestandesbegründung (m.Pfl.)'!C66</f>
        <v>0</v>
      </c>
      <c r="D66" s="1214"/>
      <c r="E66" s="1214"/>
      <c r="F66" s="1214"/>
      <c r="G66" s="195">
        <f>'LV Bestandesbegründung (m.Pfl.)'!G66</f>
        <v>0</v>
      </c>
      <c r="H66" s="558"/>
      <c r="I66" s="82"/>
      <c r="J66" s="82"/>
      <c r="K66" s="82"/>
      <c r="L66" s="129"/>
      <c r="M66" s="26"/>
      <c r="N66" s="27">
        <f t="shared" si="1"/>
        <v>0</v>
      </c>
      <c r="O66" s="68"/>
      <c r="P66" s="1414"/>
      <c r="Q66" s="582">
        <f>'LV Bestandesbegründung (m.Pfl.)'!Q66</f>
        <v>0</v>
      </c>
      <c r="R66" s="555">
        <f>'LV Bestandesbegründung (m.Pfl.)'!R66</f>
        <v>0</v>
      </c>
      <c r="S66" s="1416"/>
      <c r="T66" s="26"/>
      <c r="U66" s="29">
        <f t="shared" si="0"/>
        <v>0</v>
      </c>
      <c r="V66" s="1365"/>
    </row>
    <row r="67" spans="1:22" ht="27" hidden="1" customHeight="1" thickBot="1" x14ac:dyDescent="0.35">
      <c r="A67" s="1307"/>
      <c r="B67" s="1421"/>
      <c r="C67" s="1214">
        <f>'LV Bestandesbegründung (m.Pfl.)'!C67</f>
        <v>0</v>
      </c>
      <c r="D67" s="1214"/>
      <c r="E67" s="1214"/>
      <c r="F67" s="1214"/>
      <c r="G67" s="195">
        <f>'LV Bestandesbegründung (m.Pfl.)'!G67</f>
        <v>0</v>
      </c>
      <c r="H67" s="561"/>
      <c r="I67" s="581"/>
      <c r="J67" s="581"/>
      <c r="K67" s="581"/>
      <c r="L67" s="131"/>
      <c r="M67" s="26"/>
      <c r="N67" s="27">
        <f t="shared" si="1"/>
        <v>0</v>
      </c>
      <c r="O67" s="68"/>
      <c r="P67" s="1414"/>
      <c r="Q67" s="582">
        <f>'LV Bestandesbegründung (m.Pfl.)'!Q67</f>
        <v>0</v>
      </c>
      <c r="R67" s="555">
        <f>'LV Bestandesbegründung (m.Pfl.)'!R67</f>
        <v>0</v>
      </c>
      <c r="S67" s="1416"/>
      <c r="T67" s="26"/>
      <c r="U67" s="29">
        <f t="shared" si="0"/>
        <v>0</v>
      </c>
      <c r="V67" s="1365"/>
    </row>
    <row r="68" spans="1:22" ht="27" hidden="1" customHeight="1" thickBot="1" x14ac:dyDescent="0.35">
      <c r="A68" s="1320"/>
      <c r="B68" s="1421"/>
      <c r="C68" s="1403">
        <f>'LV Bestandesbegründung (m.Pfl.)'!C68</f>
        <v>0</v>
      </c>
      <c r="D68" s="1403"/>
      <c r="E68" s="1403"/>
      <c r="F68" s="1403"/>
      <c r="G68" s="196">
        <f>'LV Bestandesbegründung (m.Pfl.)'!G68</f>
        <v>0</v>
      </c>
      <c r="H68" s="561"/>
      <c r="I68" s="581"/>
      <c r="J68" s="581"/>
      <c r="K68" s="581"/>
      <c r="L68" s="131"/>
      <c r="M68" s="575"/>
      <c r="N68" s="107">
        <f t="shared" si="1"/>
        <v>0</v>
      </c>
      <c r="O68" s="108"/>
      <c r="P68" s="1414"/>
      <c r="Q68" s="584">
        <f>'LV Bestandesbegründung (m.Pfl.)'!Q68</f>
        <v>0</v>
      </c>
      <c r="R68" s="556">
        <f>'LV Bestandesbegründung (m.Pfl.)'!R68</f>
        <v>0</v>
      </c>
      <c r="S68" s="1416"/>
      <c r="T68" s="575"/>
      <c r="U68" s="110">
        <f t="shared" si="0"/>
        <v>0</v>
      </c>
      <c r="V68" s="1365"/>
    </row>
    <row r="69" spans="1:22" ht="27" hidden="1" customHeight="1" thickBot="1" x14ac:dyDescent="0.35">
      <c r="A69" s="1305">
        <v>7</v>
      </c>
      <c r="B69" s="1422">
        <f>'LV Bestandesbegründung (m.Pfl.)'!B69:B77</f>
        <v>0</v>
      </c>
      <c r="C69" s="1228">
        <f>'LV Bestandesbegründung (m.Pfl.)'!C69</f>
        <v>0</v>
      </c>
      <c r="D69" s="1228"/>
      <c r="E69" s="1228"/>
      <c r="F69" s="1228"/>
      <c r="G69" s="197">
        <f>'LV Bestandesbegründung (m.Pfl.)'!G69</f>
        <v>0</v>
      </c>
      <c r="H69" s="560"/>
      <c r="I69" s="121"/>
      <c r="J69" s="121"/>
      <c r="K69" s="121"/>
      <c r="L69" s="132"/>
      <c r="M69" s="115"/>
      <c r="N69" s="116">
        <f t="shared" si="1"/>
        <v>0</v>
      </c>
      <c r="O69" s="117"/>
      <c r="P69" s="1413"/>
      <c r="Q69" s="583">
        <f>'LV Bestandesbegründung (m.Pfl.)'!Q69</f>
        <v>0</v>
      </c>
      <c r="R69" s="557">
        <f>'LV Bestandesbegründung (m.Pfl.)'!R69</f>
        <v>0</v>
      </c>
      <c r="S69" s="1415">
        <f>'LV Bestandesbegründung (m.Pfl.)'!S69</f>
        <v>0</v>
      </c>
      <c r="T69" s="115"/>
      <c r="U69" s="119">
        <f t="shared" si="0"/>
        <v>0</v>
      </c>
      <c r="V69" s="1364">
        <f>SUBTOTAL(109,N69:N77)+SUBTOTAL(109,U69:U77)</f>
        <v>0</v>
      </c>
    </row>
    <row r="70" spans="1:22" ht="27" hidden="1" customHeight="1" thickBot="1" x14ac:dyDescent="0.35">
      <c r="A70" s="1306"/>
      <c r="B70" s="1421"/>
      <c r="C70" s="1214">
        <f>'LV Bestandesbegründung (m.Pfl.)'!C70</f>
        <v>0</v>
      </c>
      <c r="D70" s="1214"/>
      <c r="E70" s="1214"/>
      <c r="F70" s="1214"/>
      <c r="G70" s="195">
        <f>'LV Bestandesbegründung (m.Pfl.)'!G70</f>
        <v>0</v>
      </c>
      <c r="H70" s="558"/>
      <c r="I70" s="82"/>
      <c r="J70" s="82"/>
      <c r="K70" s="82"/>
      <c r="L70" s="129"/>
      <c r="M70" s="26"/>
      <c r="N70" s="27">
        <f t="shared" si="1"/>
        <v>0</v>
      </c>
      <c r="O70" s="28"/>
      <c r="P70" s="1414"/>
      <c r="Q70" s="582">
        <f>'LV Bestandesbegründung (m.Pfl.)'!Q70</f>
        <v>0</v>
      </c>
      <c r="R70" s="555">
        <f>'LV Bestandesbegründung (m.Pfl.)'!R70</f>
        <v>0</v>
      </c>
      <c r="S70" s="1416"/>
      <c r="T70" s="26"/>
      <c r="U70" s="29">
        <f t="shared" si="0"/>
        <v>0</v>
      </c>
      <c r="V70" s="1365"/>
    </row>
    <row r="71" spans="1:22" ht="27" hidden="1" customHeight="1" thickBot="1" x14ac:dyDescent="0.35">
      <c r="A71" s="1306"/>
      <c r="B71" s="1421"/>
      <c r="C71" s="1214">
        <f>'LV Bestandesbegründung (m.Pfl.)'!C71</f>
        <v>0</v>
      </c>
      <c r="D71" s="1214"/>
      <c r="E71" s="1214"/>
      <c r="F71" s="1214"/>
      <c r="G71" s="195">
        <f>'LV Bestandesbegründung (m.Pfl.)'!G71</f>
        <v>0</v>
      </c>
      <c r="H71" s="558"/>
      <c r="I71" s="82"/>
      <c r="J71" s="82"/>
      <c r="K71" s="82"/>
      <c r="L71" s="129"/>
      <c r="M71" s="26"/>
      <c r="N71" s="27">
        <f t="shared" si="1"/>
        <v>0</v>
      </c>
      <c r="O71" s="28"/>
      <c r="P71" s="1414"/>
      <c r="Q71" s="582">
        <f>'LV Bestandesbegründung (m.Pfl.)'!Q71</f>
        <v>0</v>
      </c>
      <c r="R71" s="555">
        <f>'LV Bestandesbegründung (m.Pfl.)'!R71</f>
        <v>0</v>
      </c>
      <c r="S71" s="1416"/>
      <c r="T71" s="26"/>
      <c r="U71" s="29">
        <f t="shared" si="0"/>
        <v>0</v>
      </c>
      <c r="V71" s="1365"/>
    </row>
    <row r="72" spans="1:22" ht="27" hidden="1" customHeight="1" thickBot="1" x14ac:dyDescent="0.35">
      <c r="A72" s="1306"/>
      <c r="B72" s="1421"/>
      <c r="C72" s="1214">
        <f>'LV Bestandesbegründung (m.Pfl.)'!C72</f>
        <v>0</v>
      </c>
      <c r="D72" s="1214"/>
      <c r="E72" s="1214"/>
      <c r="F72" s="1214"/>
      <c r="G72" s="195">
        <f>'LV Bestandesbegründung (m.Pfl.)'!G72</f>
        <v>0</v>
      </c>
      <c r="H72" s="558"/>
      <c r="I72" s="82"/>
      <c r="J72" s="82"/>
      <c r="K72" s="82"/>
      <c r="L72" s="129"/>
      <c r="M72" s="26"/>
      <c r="N72" s="27">
        <f t="shared" si="1"/>
        <v>0</v>
      </c>
      <c r="O72" s="28"/>
      <c r="P72" s="1414"/>
      <c r="Q72" s="582">
        <f>'LV Bestandesbegründung (m.Pfl.)'!Q72</f>
        <v>0</v>
      </c>
      <c r="R72" s="555">
        <f>'LV Bestandesbegründung (m.Pfl.)'!R72</f>
        <v>0</v>
      </c>
      <c r="S72" s="1416"/>
      <c r="T72" s="26"/>
      <c r="U72" s="29">
        <f t="shared" si="0"/>
        <v>0</v>
      </c>
      <c r="V72" s="1365"/>
    </row>
    <row r="73" spans="1:22" ht="27" hidden="1" customHeight="1" thickBot="1" x14ac:dyDescent="0.35">
      <c r="A73" s="1306"/>
      <c r="B73" s="1421"/>
      <c r="C73" s="1214">
        <f>'LV Bestandesbegründung (m.Pfl.)'!C73</f>
        <v>0</v>
      </c>
      <c r="D73" s="1214"/>
      <c r="E73" s="1214"/>
      <c r="F73" s="1214"/>
      <c r="G73" s="195">
        <f>'LV Bestandesbegründung (m.Pfl.)'!G73</f>
        <v>0</v>
      </c>
      <c r="H73" s="562"/>
      <c r="I73" s="120"/>
      <c r="J73" s="120"/>
      <c r="K73" s="120"/>
      <c r="L73" s="130"/>
      <c r="M73" s="26"/>
      <c r="N73" s="27">
        <f t="shared" si="1"/>
        <v>0</v>
      </c>
      <c r="O73" s="28"/>
      <c r="P73" s="1414"/>
      <c r="Q73" s="582">
        <f>'LV Bestandesbegründung (m.Pfl.)'!Q73</f>
        <v>0</v>
      </c>
      <c r="R73" s="555">
        <f>'LV Bestandesbegründung (m.Pfl.)'!R73</f>
        <v>0</v>
      </c>
      <c r="S73" s="1416"/>
      <c r="T73" s="26"/>
      <c r="U73" s="29">
        <f t="shared" si="0"/>
        <v>0</v>
      </c>
      <c r="V73" s="1365"/>
    </row>
    <row r="74" spans="1:22" ht="27" hidden="1" customHeight="1" thickBot="1" x14ac:dyDescent="0.35">
      <c r="A74" s="1307"/>
      <c r="B74" s="1421"/>
      <c r="C74" s="1214">
        <f>'LV Bestandesbegründung (m.Pfl.)'!C74</f>
        <v>0</v>
      </c>
      <c r="D74" s="1214"/>
      <c r="E74" s="1214"/>
      <c r="F74" s="1214"/>
      <c r="G74" s="195">
        <f>'LV Bestandesbegründung (m.Pfl.)'!G74</f>
        <v>0</v>
      </c>
      <c r="H74" s="558"/>
      <c r="I74" s="82"/>
      <c r="J74" s="82"/>
      <c r="K74" s="82"/>
      <c r="L74" s="129"/>
      <c r="M74" s="26"/>
      <c r="N74" s="27">
        <f t="shared" si="1"/>
        <v>0</v>
      </c>
      <c r="O74" s="30"/>
      <c r="P74" s="1414"/>
      <c r="Q74" s="582">
        <f>'LV Bestandesbegründung (m.Pfl.)'!Q74</f>
        <v>0</v>
      </c>
      <c r="R74" s="555">
        <f>'LV Bestandesbegründung (m.Pfl.)'!R74</f>
        <v>0</v>
      </c>
      <c r="S74" s="1416"/>
      <c r="T74" s="26"/>
      <c r="U74" s="29">
        <f t="shared" si="0"/>
        <v>0</v>
      </c>
      <c r="V74" s="1365"/>
    </row>
    <row r="75" spans="1:22" ht="27" hidden="1" customHeight="1" thickBot="1" x14ac:dyDescent="0.35">
      <c r="A75" s="1307"/>
      <c r="B75" s="1421"/>
      <c r="C75" s="1214">
        <f>'LV Bestandesbegründung (m.Pfl.)'!C75</f>
        <v>0</v>
      </c>
      <c r="D75" s="1214"/>
      <c r="E75" s="1214"/>
      <c r="F75" s="1214"/>
      <c r="G75" s="195">
        <f>'LV Bestandesbegründung (m.Pfl.)'!G75</f>
        <v>0</v>
      </c>
      <c r="H75" s="558"/>
      <c r="I75" s="82"/>
      <c r="J75" s="82"/>
      <c r="K75" s="82"/>
      <c r="L75" s="129"/>
      <c r="M75" s="26"/>
      <c r="N75" s="27">
        <f t="shared" si="1"/>
        <v>0</v>
      </c>
      <c r="O75" s="68"/>
      <c r="P75" s="1414"/>
      <c r="Q75" s="582">
        <f>'LV Bestandesbegründung (m.Pfl.)'!Q75</f>
        <v>0</v>
      </c>
      <c r="R75" s="555">
        <f>'LV Bestandesbegründung (m.Pfl.)'!R75</f>
        <v>0</v>
      </c>
      <c r="S75" s="1416"/>
      <c r="T75" s="26"/>
      <c r="U75" s="29">
        <f t="shared" si="0"/>
        <v>0</v>
      </c>
      <c r="V75" s="1365"/>
    </row>
    <row r="76" spans="1:22" ht="27" hidden="1" customHeight="1" thickBot="1" x14ac:dyDescent="0.35">
      <c r="A76" s="1307"/>
      <c r="B76" s="1421"/>
      <c r="C76" s="1214">
        <f>'LV Bestandesbegründung (m.Pfl.)'!C76</f>
        <v>0</v>
      </c>
      <c r="D76" s="1214"/>
      <c r="E76" s="1214"/>
      <c r="F76" s="1214"/>
      <c r="G76" s="195">
        <f>'LV Bestandesbegründung (m.Pfl.)'!G76</f>
        <v>0</v>
      </c>
      <c r="H76" s="561"/>
      <c r="I76" s="581"/>
      <c r="J76" s="581"/>
      <c r="K76" s="581"/>
      <c r="L76" s="131"/>
      <c r="M76" s="26"/>
      <c r="N76" s="27">
        <f t="shared" si="1"/>
        <v>0</v>
      </c>
      <c r="O76" s="68"/>
      <c r="P76" s="1414"/>
      <c r="Q76" s="582">
        <f>'LV Bestandesbegründung (m.Pfl.)'!Q76</f>
        <v>0</v>
      </c>
      <c r="R76" s="555">
        <f>'LV Bestandesbegründung (m.Pfl.)'!R76</f>
        <v>0</v>
      </c>
      <c r="S76" s="1416"/>
      <c r="T76" s="26"/>
      <c r="U76" s="29">
        <f t="shared" si="0"/>
        <v>0</v>
      </c>
      <c r="V76" s="1365"/>
    </row>
    <row r="77" spans="1:22" ht="27" hidden="1" customHeight="1" thickBot="1" x14ac:dyDescent="0.35">
      <c r="A77" s="1320"/>
      <c r="B77" s="1421"/>
      <c r="C77" s="1403">
        <f>'LV Bestandesbegründung (m.Pfl.)'!C77</f>
        <v>0</v>
      </c>
      <c r="D77" s="1403"/>
      <c r="E77" s="1403"/>
      <c r="F77" s="1403"/>
      <c r="G77" s="196">
        <f>'LV Bestandesbegründung (m.Pfl.)'!G77</f>
        <v>0</v>
      </c>
      <c r="H77" s="561"/>
      <c r="I77" s="581"/>
      <c r="J77" s="581"/>
      <c r="K77" s="581"/>
      <c r="L77" s="131"/>
      <c r="M77" s="575"/>
      <c r="N77" s="107">
        <f t="shared" si="1"/>
        <v>0</v>
      </c>
      <c r="O77" s="108"/>
      <c r="P77" s="1414"/>
      <c r="Q77" s="584">
        <f>'LV Bestandesbegründung (m.Pfl.)'!Q77</f>
        <v>0</v>
      </c>
      <c r="R77" s="556">
        <f>'LV Bestandesbegründung (m.Pfl.)'!R77</f>
        <v>0</v>
      </c>
      <c r="S77" s="1416"/>
      <c r="T77" s="575"/>
      <c r="U77" s="110">
        <f t="shared" si="0"/>
        <v>0</v>
      </c>
      <c r="V77" s="1365"/>
    </row>
    <row r="78" spans="1:22" ht="27" hidden="1" customHeight="1" thickBot="1" x14ac:dyDescent="0.35">
      <c r="A78" s="1305">
        <v>8</v>
      </c>
      <c r="B78" s="1422">
        <f>'LV Bestandesbegründung (m.Pfl.)'!B78:B86</f>
        <v>0</v>
      </c>
      <c r="C78" s="1228">
        <f>'LV Bestandesbegründung (m.Pfl.)'!C78</f>
        <v>0</v>
      </c>
      <c r="D78" s="1228"/>
      <c r="E78" s="1228"/>
      <c r="F78" s="1228"/>
      <c r="G78" s="197">
        <f>'LV Bestandesbegründung (m.Pfl.)'!G78</f>
        <v>0</v>
      </c>
      <c r="H78" s="560"/>
      <c r="I78" s="121"/>
      <c r="J78" s="121"/>
      <c r="K78" s="121"/>
      <c r="L78" s="132"/>
      <c r="M78" s="115"/>
      <c r="N78" s="116">
        <f t="shared" si="1"/>
        <v>0</v>
      </c>
      <c r="O78" s="117"/>
      <c r="P78" s="1413"/>
      <c r="Q78" s="583">
        <f>'LV Bestandesbegründung (m.Pfl.)'!Q78</f>
        <v>0</v>
      </c>
      <c r="R78" s="557">
        <f>'LV Bestandesbegründung (m.Pfl.)'!R78</f>
        <v>0</v>
      </c>
      <c r="S78" s="1415">
        <f>'LV Bestandesbegründung (m.Pfl.)'!S78</f>
        <v>0</v>
      </c>
      <c r="T78" s="115"/>
      <c r="U78" s="119">
        <f t="shared" si="0"/>
        <v>0</v>
      </c>
      <c r="V78" s="1364">
        <f>SUBTOTAL(109,N78:N86)+SUBTOTAL(109,U78:U86)</f>
        <v>0</v>
      </c>
    </row>
    <row r="79" spans="1:22" ht="27" hidden="1" customHeight="1" thickBot="1" x14ac:dyDescent="0.35">
      <c r="A79" s="1306"/>
      <c r="B79" s="1421"/>
      <c r="C79" s="1214">
        <f>'LV Bestandesbegründung (m.Pfl.)'!C79</f>
        <v>0</v>
      </c>
      <c r="D79" s="1214"/>
      <c r="E79" s="1214"/>
      <c r="F79" s="1214"/>
      <c r="G79" s="195">
        <f>'LV Bestandesbegründung (m.Pfl.)'!G79</f>
        <v>0</v>
      </c>
      <c r="H79" s="558"/>
      <c r="I79" s="82"/>
      <c r="J79" s="82"/>
      <c r="K79" s="82"/>
      <c r="L79" s="129"/>
      <c r="M79" s="26"/>
      <c r="N79" s="27">
        <f t="shared" si="1"/>
        <v>0</v>
      </c>
      <c r="O79" s="28"/>
      <c r="P79" s="1414"/>
      <c r="Q79" s="582">
        <f>'LV Bestandesbegründung (m.Pfl.)'!Q79</f>
        <v>0</v>
      </c>
      <c r="R79" s="555">
        <f>'LV Bestandesbegründung (m.Pfl.)'!R79</f>
        <v>0</v>
      </c>
      <c r="S79" s="1416"/>
      <c r="T79" s="26"/>
      <c r="U79" s="29">
        <f t="shared" ref="U79:U104" si="2">T79*G79</f>
        <v>0</v>
      </c>
      <c r="V79" s="1365"/>
    </row>
    <row r="80" spans="1:22" ht="27" hidden="1" customHeight="1" thickBot="1" x14ac:dyDescent="0.35">
      <c r="A80" s="1306"/>
      <c r="B80" s="1421"/>
      <c r="C80" s="1214">
        <f>'LV Bestandesbegründung (m.Pfl.)'!C80</f>
        <v>0</v>
      </c>
      <c r="D80" s="1214"/>
      <c r="E80" s="1214"/>
      <c r="F80" s="1214"/>
      <c r="G80" s="195">
        <f>'LV Bestandesbegründung (m.Pfl.)'!G80</f>
        <v>0</v>
      </c>
      <c r="H80" s="558"/>
      <c r="I80" s="82"/>
      <c r="J80" s="82"/>
      <c r="K80" s="82"/>
      <c r="L80" s="129"/>
      <c r="M80" s="26"/>
      <c r="N80" s="27">
        <f t="shared" ref="N80:N104" si="3">G80*M80</f>
        <v>0</v>
      </c>
      <c r="O80" s="28"/>
      <c r="P80" s="1414"/>
      <c r="Q80" s="582">
        <f>'LV Bestandesbegründung (m.Pfl.)'!Q80</f>
        <v>0</v>
      </c>
      <c r="R80" s="555">
        <f>'LV Bestandesbegründung (m.Pfl.)'!R80</f>
        <v>0</v>
      </c>
      <c r="S80" s="1416"/>
      <c r="T80" s="26"/>
      <c r="U80" s="29">
        <f t="shared" si="2"/>
        <v>0</v>
      </c>
      <c r="V80" s="1365"/>
    </row>
    <row r="81" spans="1:22" ht="27" hidden="1" customHeight="1" thickBot="1" x14ac:dyDescent="0.35">
      <c r="A81" s="1306"/>
      <c r="B81" s="1421"/>
      <c r="C81" s="1214">
        <f>'LV Bestandesbegründung (m.Pfl.)'!C81</f>
        <v>0</v>
      </c>
      <c r="D81" s="1214"/>
      <c r="E81" s="1214"/>
      <c r="F81" s="1214"/>
      <c r="G81" s="195">
        <f>'LV Bestandesbegründung (m.Pfl.)'!G81</f>
        <v>0</v>
      </c>
      <c r="H81" s="558"/>
      <c r="I81" s="82"/>
      <c r="J81" s="82"/>
      <c r="K81" s="82"/>
      <c r="L81" s="129"/>
      <c r="M81" s="26"/>
      <c r="N81" s="27">
        <f t="shared" si="3"/>
        <v>0</v>
      </c>
      <c r="O81" s="28"/>
      <c r="P81" s="1414"/>
      <c r="Q81" s="582">
        <f>'LV Bestandesbegründung (m.Pfl.)'!Q81</f>
        <v>0</v>
      </c>
      <c r="R81" s="555">
        <f>'LV Bestandesbegründung (m.Pfl.)'!R81</f>
        <v>0</v>
      </c>
      <c r="S81" s="1416"/>
      <c r="T81" s="26"/>
      <c r="U81" s="29">
        <f t="shared" si="2"/>
        <v>0</v>
      </c>
      <c r="V81" s="1365"/>
    </row>
    <row r="82" spans="1:22" ht="27" hidden="1" customHeight="1" thickBot="1" x14ac:dyDescent="0.35">
      <c r="A82" s="1306"/>
      <c r="B82" s="1421"/>
      <c r="C82" s="1214">
        <f>'LV Bestandesbegründung (m.Pfl.)'!C82</f>
        <v>0</v>
      </c>
      <c r="D82" s="1214"/>
      <c r="E82" s="1214"/>
      <c r="F82" s="1214"/>
      <c r="G82" s="195">
        <f>'LV Bestandesbegründung (m.Pfl.)'!G82</f>
        <v>0</v>
      </c>
      <c r="H82" s="562"/>
      <c r="I82" s="120"/>
      <c r="J82" s="120"/>
      <c r="K82" s="120"/>
      <c r="L82" s="130"/>
      <c r="M82" s="26"/>
      <c r="N82" s="27">
        <f t="shared" si="3"/>
        <v>0</v>
      </c>
      <c r="O82" s="28"/>
      <c r="P82" s="1414"/>
      <c r="Q82" s="582">
        <f>'LV Bestandesbegründung (m.Pfl.)'!Q82</f>
        <v>0</v>
      </c>
      <c r="R82" s="555">
        <f>'LV Bestandesbegründung (m.Pfl.)'!R82</f>
        <v>0</v>
      </c>
      <c r="S82" s="1416"/>
      <c r="T82" s="26"/>
      <c r="U82" s="29">
        <f t="shared" si="2"/>
        <v>0</v>
      </c>
      <c r="V82" s="1365"/>
    </row>
    <row r="83" spans="1:22" ht="27" hidden="1" customHeight="1" thickBot="1" x14ac:dyDescent="0.35">
      <c r="A83" s="1307"/>
      <c r="B83" s="1421"/>
      <c r="C83" s="1214">
        <f>'LV Bestandesbegründung (m.Pfl.)'!C83</f>
        <v>0</v>
      </c>
      <c r="D83" s="1214"/>
      <c r="E83" s="1214"/>
      <c r="F83" s="1214"/>
      <c r="G83" s="195">
        <f>'LV Bestandesbegründung (m.Pfl.)'!G83</f>
        <v>0</v>
      </c>
      <c r="H83" s="558"/>
      <c r="I83" s="82"/>
      <c r="J83" s="82"/>
      <c r="K83" s="82"/>
      <c r="L83" s="129"/>
      <c r="M83" s="26"/>
      <c r="N83" s="27">
        <f t="shared" si="3"/>
        <v>0</v>
      </c>
      <c r="O83" s="30"/>
      <c r="P83" s="1414"/>
      <c r="Q83" s="582">
        <f>'LV Bestandesbegründung (m.Pfl.)'!Q83</f>
        <v>0</v>
      </c>
      <c r="R83" s="555">
        <f>'LV Bestandesbegründung (m.Pfl.)'!R83</f>
        <v>0</v>
      </c>
      <c r="S83" s="1416"/>
      <c r="T83" s="26"/>
      <c r="U83" s="29">
        <f t="shared" si="2"/>
        <v>0</v>
      </c>
      <c r="V83" s="1365"/>
    </row>
    <row r="84" spans="1:22" ht="27" hidden="1" customHeight="1" thickBot="1" x14ac:dyDescent="0.35">
      <c r="A84" s="1307"/>
      <c r="B84" s="1421"/>
      <c r="C84" s="1214">
        <f>'LV Bestandesbegründung (m.Pfl.)'!C84</f>
        <v>0</v>
      </c>
      <c r="D84" s="1214"/>
      <c r="E84" s="1214"/>
      <c r="F84" s="1214"/>
      <c r="G84" s="195">
        <f>'LV Bestandesbegründung (m.Pfl.)'!G84</f>
        <v>0</v>
      </c>
      <c r="H84" s="558"/>
      <c r="I84" s="82"/>
      <c r="J84" s="82"/>
      <c r="K84" s="82"/>
      <c r="L84" s="129"/>
      <c r="M84" s="26"/>
      <c r="N84" s="27">
        <f t="shared" si="3"/>
        <v>0</v>
      </c>
      <c r="O84" s="68"/>
      <c r="P84" s="1414"/>
      <c r="Q84" s="582">
        <f>'LV Bestandesbegründung (m.Pfl.)'!Q84</f>
        <v>0</v>
      </c>
      <c r="R84" s="555">
        <f>'LV Bestandesbegründung (m.Pfl.)'!R84</f>
        <v>0</v>
      </c>
      <c r="S84" s="1416"/>
      <c r="T84" s="26"/>
      <c r="U84" s="29">
        <f t="shared" si="2"/>
        <v>0</v>
      </c>
      <c r="V84" s="1365"/>
    </row>
    <row r="85" spans="1:22" ht="27" hidden="1" customHeight="1" thickBot="1" x14ac:dyDescent="0.35">
      <c r="A85" s="1307"/>
      <c r="B85" s="1421"/>
      <c r="C85" s="1214">
        <f>'LV Bestandesbegründung (m.Pfl.)'!C85</f>
        <v>0</v>
      </c>
      <c r="D85" s="1214"/>
      <c r="E85" s="1214"/>
      <c r="F85" s="1214"/>
      <c r="G85" s="195">
        <f>'LV Bestandesbegründung (m.Pfl.)'!G85</f>
        <v>0</v>
      </c>
      <c r="H85" s="561"/>
      <c r="I85" s="581"/>
      <c r="J85" s="581"/>
      <c r="K85" s="581"/>
      <c r="L85" s="131"/>
      <c r="M85" s="26"/>
      <c r="N85" s="27">
        <f t="shared" si="3"/>
        <v>0</v>
      </c>
      <c r="O85" s="68"/>
      <c r="P85" s="1414"/>
      <c r="Q85" s="582">
        <f>'LV Bestandesbegründung (m.Pfl.)'!Q85</f>
        <v>0</v>
      </c>
      <c r="R85" s="555">
        <f>'LV Bestandesbegründung (m.Pfl.)'!R85</f>
        <v>0</v>
      </c>
      <c r="S85" s="1416"/>
      <c r="T85" s="26"/>
      <c r="U85" s="29">
        <f t="shared" si="2"/>
        <v>0</v>
      </c>
      <c r="V85" s="1365"/>
    </row>
    <row r="86" spans="1:22" ht="27" hidden="1" customHeight="1" thickBot="1" x14ac:dyDescent="0.35">
      <c r="A86" s="1320"/>
      <c r="B86" s="1421"/>
      <c r="C86" s="1403">
        <f>'LV Bestandesbegründung (m.Pfl.)'!C86</f>
        <v>0</v>
      </c>
      <c r="D86" s="1403"/>
      <c r="E86" s="1403"/>
      <c r="F86" s="1403"/>
      <c r="G86" s="196">
        <f>'LV Bestandesbegründung (m.Pfl.)'!G86</f>
        <v>0</v>
      </c>
      <c r="H86" s="561"/>
      <c r="I86" s="581"/>
      <c r="J86" s="581"/>
      <c r="K86" s="581"/>
      <c r="L86" s="131"/>
      <c r="M86" s="575"/>
      <c r="N86" s="107">
        <f t="shared" si="3"/>
        <v>0</v>
      </c>
      <c r="O86" s="108"/>
      <c r="P86" s="1414"/>
      <c r="Q86" s="584">
        <f>'LV Bestandesbegründung (m.Pfl.)'!Q86</f>
        <v>0</v>
      </c>
      <c r="R86" s="556">
        <f>'LV Bestandesbegründung (m.Pfl.)'!R86</f>
        <v>0</v>
      </c>
      <c r="S86" s="1416"/>
      <c r="T86" s="575"/>
      <c r="U86" s="110">
        <f t="shared" si="2"/>
        <v>0</v>
      </c>
      <c r="V86" s="1365"/>
    </row>
    <row r="87" spans="1:22" ht="27" hidden="1" customHeight="1" thickBot="1" x14ac:dyDescent="0.35">
      <c r="A87" s="1305">
        <v>9</v>
      </c>
      <c r="B87" s="1422">
        <f>'LV Bestandesbegründung (m.Pfl.)'!B87:B95</f>
        <v>0</v>
      </c>
      <c r="C87" s="1228">
        <f>'LV Bestandesbegründung (m.Pfl.)'!C87</f>
        <v>0</v>
      </c>
      <c r="D87" s="1228"/>
      <c r="E87" s="1228"/>
      <c r="F87" s="1228"/>
      <c r="G87" s="197">
        <f>'LV Bestandesbegründung (m.Pfl.)'!G87</f>
        <v>0</v>
      </c>
      <c r="H87" s="560"/>
      <c r="I87" s="121"/>
      <c r="J87" s="121"/>
      <c r="K87" s="121"/>
      <c r="L87" s="132"/>
      <c r="M87" s="115"/>
      <c r="N87" s="116">
        <f t="shared" si="3"/>
        <v>0</v>
      </c>
      <c r="O87" s="117"/>
      <c r="P87" s="1413"/>
      <c r="Q87" s="583">
        <f>'LV Bestandesbegründung (m.Pfl.)'!Q87</f>
        <v>0</v>
      </c>
      <c r="R87" s="557">
        <f>'LV Bestandesbegründung (m.Pfl.)'!R87</f>
        <v>0</v>
      </c>
      <c r="S87" s="1415">
        <f>'LV Bestandesbegründung (m.Pfl.)'!S87</f>
        <v>0</v>
      </c>
      <c r="T87" s="115"/>
      <c r="U87" s="119">
        <f t="shared" si="2"/>
        <v>0</v>
      </c>
      <c r="V87" s="1364">
        <f>SUBTOTAL(109,N87:N95)+SUBTOTAL(109,U87:U95)</f>
        <v>0</v>
      </c>
    </row>
    <row r="88" spans="1:22" ht="27" hidden="1" customHeight="1" thickBot="1" x14ac:dyDescent="0.35">
      <c r="A88" s="1306"/>
      <c r="B88" s="1421"/>
      <c r="C88" s="1214">
        <f>'LV Bestandesbegründung (m.Pfl.)'!C88</f>
        <v>0</v>
      </c>
      <c r="D88" s="1214"/>
      <c r="E88" s="1214"/>
      <c r="F88" s="1214"/>
      <c r="G88" s="195">
        <f>'LV Bestandesbegründung (m.Pfl.)'!G88</f>
        <v>0</v>
      </c>
      <c r="H88" s="558"/>
      <c r="I88" s="82"/>
      <c r="J88" s="82"/>
      <c r="K88" s="82"/>
      <c r="L88" s="129"/>
      <c r="M88" s="26"/>
      <c r="N88" s="27">
        <f t="shared" si="3"/>
        <v>0</v>
      </c>
      <c r="O88" s="28"/>
      <c r="P88" s="1414"/>
      <c r="Q88" s="582">
        <f>'LV Bestandesbegründung (m.Pfl.)'!Q88</f>
        <v>0</v>
      </c>
      <c r="R88" s="555">
        <f>'LV Bestandesbegründung (m.Pfl.)'!R88</f>
        <v>0</v>
      </c>
      <c r="S88" s="1416"/>
      <c r="T88" s="26"/>
      <c r="U88" s="29">
        <f t="shared" si="2"/>
        <v>0</v>
      </c>
      <c r="V88" s="1365"/>
    </row>
    <row r="89" spans="1:22" ht="27" hidden="1" customHeight="1" thickBot="1" x14ac:dyDescent="0.35">
      <c r="A89" s="1306"/>
      <c r="B89" s="1421"/>
      <c r="C89" s="1214">
        <f>'LV Bestandesbegründung (m.Pfl.)'!C89</f>
        <v>0</v>
      </c>
      <c r="D89" s="1214"/>
      <c r="E89" s="1214"/>
      <c r="F89" s="1214"/>
      <c r="G89" s="195">
        <f>'LV Bestandesbegründung (m.Pfl.)'!G89</f>
        <v>0</v>
      </c>
      <c r="H89" s="558"/>
      <c r="I89" s="82"/>
      <c r="J89" s="82"/>
      <c r="K89" s="82"/>
      <c r="L89" s="129"/>
      <c r="M89" s="26"/>
      <c r="N89" s="27">
        <f t="shared" si="3"/>
        <v>0</v>
      </c>
      <c r="O89" s="28"/>
      <c r="P89" s="1414"/>
      <c r="Q89" s="582">
        <f>'LV Bestandesbegründung (m.Pfl.)'!Q89</f>
        <v>0</v>
      </c>
      <c r="R89" s="555">
        <f>'LV Bestandesbegründung (m.Pfl.)'!R89</f>
        <v>0</v>
      </c>
      <c r="S89" s="1416"/>
      <c r="T89" s="26"/>
      <c r="U89" s="29">
        <f t="shared" si="2"/>
        <v>0</v>
      </c>
      <c r="V89" s="1365"/>
    </row>
    <row r="90" spans="1:22" ht="27" hidden="1" customHeight="1" thickBot="1" x14ac:dyDescent="0.35">
      <c r="A90" s="1306"/>
      <c r="B90" s="1421"/>
      <c r="C90" s="1214">
        <f>'LV Bestandesbegründung (m.Pfl.)'!C90</f>
        <v>0</v>
      </c>
      <c r="D90" s="1214"/>
      <c r="E90" s="1214"/>
      <c r="F90" s="1214"/>
      <c r="G90" s="195">
        <f>'LV Bestandesbegründung (m.Pfl.)'!G90</f>
        <v>0</v>
      </c>
      <c r="H90" s="558"/>
      <c r="I90" s="82"/>
      <c r="J90" s="82"/>
      <c r="K90" s="82"/>
      <c r="L90" s="129"/>
      <c r="M90" s="26"/>
      <c r="N90" s="27">
        <f t="shared" si="3"/>
        <v>0</v>
      </c>
      <c r="O90" s="28"/>
      <c r="P90" s="1414"/>
      <c r="Q90" s="582">
        <f>'LV Bestandesbegründung (m.Pfl.)'!Q90</f>
        <v>0</v>
      </c>
      <c r="R90" s="555">
        <f>'LV Bestandesbegründung (m.Pfl.)'!R90</f>
        <v>0</v>
      </c>
      <c r="S90" s="1416"/>
      <c r="T90" s="26"/>
      <c r="U90" s="29">
        <f t="shared" si="2"/>
        <v>0</v>
      </c>
      <c r="V90" s="1365"/>
    </row>
    <row r="91" spans="1:22" ht="27" hidden="1" customHeight="1" thickBot="1" x14ac:dyDescent="0.35">
      <c r="A91" s="1306"/>
      <c r="B91" s="1421"/>
      <c r="C91" s="1214">
        <f>'LV Bestandesbegründung (m.Pfl.)'!C91</f>
        <v>0</v>
      </c>
      <c r="D91" s="1214"/>
      <c r="E91" s="1214"/>
      <c r="F91" s="1214"/>
      <c r="G91" s="195">
        <f>'LV Bestandesbegründung (m.Pfl.)'!G91</f>
        <v>0</v>
      </c>
      <c r="H91" s="562"/>
      <c r="I91" s="120"/>
      <c r="J91" s="120"/>
      <c r="K91" s="120"/>
      <c r="L91" s="130"/>
      <c r="M91" s="26"/>
      <c r="N91" s="27">
        <f t="shared" si="3"/>
        <v>0</v>
      </c>
      <c r="O91" s="28"/>
      <c r="P91" s="1414"/>
      <c r="Q91" s="582">
        <f>'LV Bestandesbegründung (m.Pfl.)'!Q91</f>
        <v>0</v>
      </c>
      <c r="R91" s="555">
        <f>'LV Bestandesbegründung (m.Pfl.)'!R91</f>
        <v>0</v>
      </c>
      <c r="S91" s="1416"/>
      <c r="T91" s="26"/>
      <c r="U91" s="29">
        <f t="shared" si="2"/>
        <v>0</v>
      </c>
      <c r="V91" s="1365"/>
    </row>
    <row r="92" spans="1:22" ht="27" hidden="1" customHeight="1" thickBot="1" x14ac:dyDescent="0.35">
      <c r="A92" s="1307"/>
      <c r="B92" s="1421"/>
      <c r="C92" s="1214">
        <f>'LV Bestandesbegründung (m.Pfl.)'!C92</f>
        <v>0</v>
      </c>
      <c r="D92" s="1214"/>
      <c r="E92" s="1214"/>
      <c r="F92" s="1214"/>
      <c r="G92" s="195">
        <f>'LV Bestandesbegründung (m.Pfl.)'!G92</f>
        <v>0</v>
      </c>
      <c r="H92" s="558"/>
      <c r="I92" s="82"/>
      <c r="J92" s="82"/>
      <c r="K92" s="82"/>
      <c r="L92" s="129"/>
      <c r="M92" s="26"/>
      <c r="N92" s="27">
        <f t="shared" si="3"/>
        <v>0</v>
      </c>
      <c r="O92" s="30"/>
      <c r="P92" s="1414"/>
      <c r="Q92" s="582">
        <f>'LV Bestandesbegründung (m.Pfl.)'!Q92</f>
        <v>0</v>
      </c>
      <c r="R92" s="555">
        <f>'LV Bestandesbegründung (m.Pfl.)'!R92</f>
        <v>0</v>
      </c>
      <c r="S92" s="1416"/>
      <c r="T92" s="26"/>
      <c r="U92" s="29">
        <f t="shared" si="2"/>
        <v>0</v>
      </c>
      <c r="V92" s="1365"/>
    </row>
    <row r="93" spans="1:22" ht="27" hidden="1" customHeight="1" thickBot="1" x14ac:dyDescent="0.35">
      <c r="A93" s="1307"/>
      <c r="B93" s="1421"/>
      <c r="C93" s="1214">
        <f>'LV Bestandesbegründung (m.Pfl.)'!C93</f>
        <v>0</v>
      </c>
      <c r="D93" s="1214"/>
      <c r="E93" s="1214"/>
      <c r="F93" s="1214"/>
      <c r="G93" s="195">
        <f>'LV Bestandesbegründung (m.Pfl.)'!G93</f>
        <v>0</v>
      </c>
      <c r="H93" s="558"/>
      <c r="I93" s="82"/>
      <c r="J93" s="82"/>
      <c r="K93" s="82"/>
      <c r="L93" s="129"/>
      <c r="M93" s="26"/>
      <c r="N93" s="27">
        <f t="shared" si="3"/>
        <v>0</v>
      </c>
      <c r="O93" s="68"/>
      <c r="P93" s="1414"/>
      <c r="Q93" s="582">
        <f>'LV Bestandesbegründung (m.Pfl.)'!Q93</f>
        <v>0</v>
      </c>
      <c r="R93" s="555">
        <f>'LV Bestandesbegründung (m.Pfl.)'!R93</f>
        <v>0</v>
      </c>
      <c r="S93" s="1416"/>
      <c r="T93" s="26"/>
      <c r="U93" s="29">
        <f t="shared" si="2"/>
        <v>0</v>
      </c>
      <c r="V93" s="1365"/>
    </row>
    <row r="94" spans="1:22" ht="27" hidden="1" customHeight="1" thickBot="1" x14ac:dyDescent="0.35">
      <c r="A94" s="1307"/>
      <c r="B94" s="1421"/>
      <c r="C94" s="1214">
        <f>'LV Bestandesbegründung (m.Pfl.)'!C94</f>
        <v>0</v>
      </c>
      <c r="D94" s="1214"/>
      <c r="E94" s="1214"/>
      <c r="F94" s="1214"/>
      <c r="G94" s="195">
        <f>'LV Bestandesbegründung (m.Pfl.)'!G94</f>
        <v>0</v>
      </c>
      <c r="H94" s="561"/>
      <c r="I94" s="581"/>
      <c r="J94" s="581"/>
      <c r="K94" s="581"/>
      <c r="L94" s="131"/>
      <c r="M94" s="26"/>
      <c r="N94" s="27">
        <f t="shared" si="3"/>
        <v>0</v>
      </c>
      <c r="O94" s="68"/>
      <c r="P94" s="1414"/>
      <c r="Q94" s="582">
        <f>'LV Bestandesbegründung (m.Pfl.)'!Q94</f>
        <v>0</v>
      </c>
      <c r="R94" s="555">
        <f>'LV Bestandesbegründung (m.Pfl.)'!R94</f>
        <v>0</v>
      </c>
      <c r="S94" s="1416"/>
      <c r="T94" s="26"/>
      <c r="U94" s="29">
        <f t="shared" si="2"/>
        <v>0</v>
      </c>
      <c r="V94" s="1365"/>
    </row>
    <row r="95" spans="1:22" ht="27" hidden="1" customHeight="1" thickBot="1" x14ac:dyDescent="0.35">
      <c r="A95" s="1320"/>
      <c r="B95" s="1421"/>
      <c r="C95" s="1403">
        <f>'LV Bestandesbegründung (m.Pfl.)'!C95</f>
        <v>0</v>
      </c>
      <c r="D95" s="1403"/>
      <c r="E95" s="1403"/>
      <c r="F95" s="1403"/>
      <c r="G95" s="196">
        <f>'LV Bestandesbegründung (m.Pfl.)'!G95</f>
        <v>0</v>
      </c>
      <c r="H95" s="561"/>
      <c r="I95" s="581"/>
      <c r="J95" s="581"/>
      <c r="K95" s="581"/>
      <c r="L95" s="131"/>
      <c r="M95" s="575"/>
      <c r="N95" s="107">
        <f t="shared" si="3"/>
        <v>0</v>
      </c>
      <c r="O95" s="108"/>
      <c r="P95" s="1414"/>
      <c r="Q95" s="584">
        <f>'LV Bestandesbegründung (m.Pfl.)'!Q95</f>
        <v>0</v>
      </c>
      <c r="R95" s="556">
        <f>'LV Bestandesbegründung (m.Pfl.)'!R95</f>
        <v>0</v>
      </c>
      <c r="S95" s="1416"/>
      <c r="T95" s="575"/>
      <c r="U95" s="110">
        <f t="shared" si="2"/>
        <v>0</v>
      </c>
      <c r="V95" s="1365"/>
    </row>
    <row r="96" spans="1:22" ht="27" hidden="1" customHeight="1" thickBot="1" x14ac:dyDescent="0.35">
      <c r="A96" s="1305">
        <v>10</v>
      </c>
      <c r="B96" s="1422">
        <f>'LV Bestandesbegründung (m.Pfl.)'!B96:B104</f>
        <v>0</v>
      </c>
      <c r="C96" s="1228">
        <f>'LV Bestandesbegründung (m.Pfl.)'!C96</f>
        <v>0</v>
      </c>
      <c r="D96" s="1228"/>
      <c r="E96" s="1228"/>
      <c r="F96" s="1228"/>
      <c r="G96" s="197">
        <f>'LV Bestandesbegründung (m.Pfl.)'!G96</f>
        <v>0</v>
      </c>
      <c r="H96" s="560"/>
      <c r="I96" s="121"/>
      <c r="J96" s="121"/>
      <c r="K96" s="121"/>
      <c r="L96" s="132"/>
      <c r="M96" s="115"/>
      <c r="N96" s="116">
        <f t="shared" si="3"/>
        <v>0</v>
      </c>
      <c r="O96" s="117"/>
      <c r="P96" s="1413"/>
      <c r="Q96" s="583">
        <f>'LV Bestandesbegründung (m.Pfl.)'!Q96</f>
        <v>0</v>
      </c>
      <c r="R96" s="557">
        <f>'LV Bestandesbegründung (m.Pfl.)'!R96</f>
        <v>0</v>
      </c>
      <c r="S96" s="1415">
        <f>'LV Bestandesbegründung (m.Pfl.)'!S96</f>
        <v>0</v>
      </c>
      <c r="T96" s="115"/>
      <c r="U96" s="119">
        <f t="shared" si="2"/>
        <v>0</v>
      </c>
      <c r="V96" s="1364">
        <f>SUBTOTAL(109,N96:N104)+SUBTOTAL(109,U96:U104)</f>
        <v>0</v>
      </c>
    </row>
    <row r="97" spans="1:22" ht="27" hidden="1" customHeight="1" thickBot="1" x14ac:dyDescent="0.35">
      <c r="A97" s="1306"/>
      <c r="B97" s="1421"/>
      <c r="C97" s="1214">
        <f>'LV Bestandesbegründung (m.Pfl.)'!C97</f>
        <v>0</v>
      </c>
      <c r="D97" s="1214"/>
      <c r="E97" s="1214"/>
      <c r="F97" s="1214"/>
      <c r="G97" s="195">
        <f>'LV Bestandesbegründung (m.Pfl.)'!G97</f>
        <v>0</v>
      </c>
      <c r="H97" s="558"/>
      <c r="I97" s="82"/>
      <c r="J97" s="82"/>
      <c r="K97" s="82"/>
      <c r="L97" s="129"/>
      <c r="M97" s="26"/>
      <c r="N97" s="27">
        <f t="shared" si="3"/>
        <v>0</v>
      </c>
      <c r="O97" s="28"/>
      <c r="P97" s="1414"/>
      <c r="Q97" s="582">
        <f>'LV Bestandesbegründung (m.Pfl.)'!Q97</f>
        <v>0</v>
      </c>
      <c r="R97" s="555">
        <f>'LV Bestandesbegründung (m.Pfl.)'!R97</f>
        <v>0</v>
      </c>
      <c r="S97" s="1416"/>
      <c r="T97" s="26"/>
      <c r="U97" s="29">
        <f t="shared" si="2"/>
        <v>0</v>
      </c>
      <c r="V97" s="1365"/>
    </row>
    <row r="98" spans="1:22" ht="27" hidden="1" customHeight="1" thickBot="1" x14ac:dyDescent="0.35">
      <c r="A98" s="1306"/>
      <c r="B98" s="1421"/>
      <c r="C98" s="1214">
        <f>'LV Bestandesbegründung (m.Pfl.)'!C98</f>
        <v>0</v>
      </c>
      <c r="D98" s="1214"/>
      <c r="E98" s="1214"/>
      <c r="F98" s="1214"/>
      <c r="G98" s="195">
        <f>'LV Bestandesbegründung (m.Pfl.)'!G98</f>
        <v>0</v>
      </c>
      <c r="H98" s="558"/>
      <c r="I98" s="82"/>
      <c r="J98" s="82"/>
      <c r="K98" s="82"/>
      <c r="L98" s="129"/>
      <c r="M98" s="26"/>
      <c r="N98" s="27">
        <f t="shared" si="3"/>
        <v>0</v>
      </c>
      <c r="O98" s="28"/>
      <c r="P98" s="1414"/>
      <c r="Q98" s="582">
        <f>'LV Bestandesbegründung (m.Pfl.)'!Q98</f>
        <v>0</v>
      </c>
      <c r="R98" s="555">
        <f>'LV Bestandesbegründung (m.Pfl.)'!R98</f>
        <v>0</v>
      </c>
      <c r="S98" s="1416"/>
      <c r="T98" s="26"/>
      <c r="U98" s="29">
        <f t="shared" si="2"/>
        <v>0</v>
      </c>
      <c r="V98" s="1365"/>
    </row>
    <row r="99" spans="1:22" ht="27" hidden="1" customHeight="1" thickBot="1" x14ac:dyDescent="0.35">
      <c r="A99" s="1306"/>
      <c r="B99" s="1421"/>
      <c r="C99" s="1214">
        <f>'LV Bestandesbegründung (m.Pfl.)'!C99</f>
        <v>0</v>
      </c>
      <c r="D99" s="1214"/>
      <c r="E99" s="1214"/>
      <c r="F99" s="1214"/>
      <c r="G99" s="195">
        <f>'LV Bestandesbegründung (m.Pfl.)'!G99</f>
        <v>0</v>
      </c>
      <c r="H99" s="558"/>
      <c r="I99" s="82"/>
      <c r="J99" s="82"/>
      <c r="K99" s="82"/>
      <c r="L99" s="129"/>
      <c r="M99" s="26"/>
      <c r="N99" s="27">
        <f t="shared" si="3"/>
        <v>0</v>
      </c>
      <c r="O99" s="28"/>
      <c r="P99" s="1414"/>
      <c r="Q99" s="582">
        <f>'LV Bestandesbegründung (m.Pfl.)'!Q99</f>
        <v>0</v>
      </c>
      <c r="R99" s="555">
        <f>'LV Bestandesbegründung (m.Pfl.)'!R99</f>
        <v>0</v>
      </c>
      <c r="S99" s="1416"/>
      <c r="T99" s="26"/>
      <c r="U99" s="29">
        <f t="shared" si="2"/>
        <v>0</v>
      </c>
      <c r="V99" s="1365"/>
    </row>
    <row r="100" spans="1:22" ht="27" hidden="1" customHeight="1" thickBot="1" x14ac:dyDescent="0.35">
      <c r="A100" s="1306"/>
      <c r="B100" s="1421"/>
      <c r="C100" s="1214">
        <f>'LV Bestandesbegründung (m.Pfl.)'!C100</f>
        <v>0</v>
      </c>
      <c r="D100" s="1214"/>
      <c r="E100" s="1214"/>
      <c r="F100" s="1214"/>
      <c r="G100" s="195">
        <f>'LV Bestandesbegründung (m.Pfl.)'!G100</f>
        <v>0</v>
      </c>
      <c r="H100" s="562"/>
      <c r="I100" s="120"/>
      <c r="J100" s="120"/>
      <c r="K100" s="120"/>
      <c r="L100" s="130"/>
      <c r="M100" s="26"/>
      <c r="N100" s="27">
        <f t="shared" si="3"/>
        <v>0</v>
      </c>
      <c r="O100" s="28"/>
      <c r="P100" s="1414"/>
      <c r="Q100" s="582">
        <f>'LV Bestandesbegründung (m.Pfl.)'!Q100</f>
        <v>0</v>
      </c>
      <c r="R100" s="555">
        <f>'LV Bestandesbegründung (m.Pfl.)'!R100</f>
        <v>0</v>
      </c>
      <c r="S100" s="1416"/>
      <c r="T100" s="26"/>
      <c r="U100" s="29">
        <f t="shared" si="2"/>
        <v>0</v>
      </c>
      <c r="V100" s="1365"/>
    </row>
    <row r="101" spans="1:22" ht="27" hidden="1" customHeight="1" thickBot="1" x14ac:dyDescent="0.35">
      <c r="A101" s="1307"/>
      <c r="B101" s="1421"/>
      <c r="C101" s="1214">
        <f>'LV Bestandesbegründung (m.Pfl.)'!C101</f>
        <v>0</v>
      </c>
      <c r="D101" s="1214"/>
      <c r="E101" s="1214"/>
      <c r="F101" s="1214"/>
      <c r="G101" s="195">
        <f>'LV Bestandesbegründung (m.Pfl.)'!G101</f>
        <v>0</v>
      </c>
      <c r="H101" s="558"/>
      <c r="I101" s="82"/>
      <c r="J101" s="82"/>
      <c r="K101" s="82"/>
      <c r="L101" s="129"/>
      <c r="M101" s="26"/>
      <c r="N101" s="27">
        <f t="shared" si="3"/>
        <v>0</v>
      </c>
      <c r="O101" s="30"/>
      <c r="P101" s="1414"/>
      <c r="Q101" s="582">
        <f>'LV Bestandesbegründung (m.Pfl.)'!Q101</f>
        <v>0</v>
      </c>
      <c r="R101" s="555">
        <f>'LV Bestandesbegründung (m.Pfl.)'!R101</f>
        <v>0</v>
      </c>
      <c r="S101" s="1416"/>
      <c r="T101" s="26"/>
      <c r="U101" s="29">
        <f t="shared" si="2"/>
        <v>0</v>
      </c>
      <c r="V101" s="1365"/>
    </row>
    <row r="102" spans="1:22" ht="27" hidden="1" customHeight="1" thickBot="1" x14ac:dyDescent="0.35">
      <c r="A102" s="1307"/>
      <c r="B102" s="1421"/>
      <c r="C102" s="1214">
        <f>'LV Bestandesbegründung (m.Pfl.)'!C102</f>
        <v>0</v>
      </c>
      <c r="D102" s="1214"/>
      <c r="E102" s="1214"/>
      <c r="F102" s="1214"/>
      <c r="G102" s="195">
        <f>'LV Bestandesbegründung (m.Pfl.)'!G102</f>
        <v>0</v>
      </c>
      <c r="H102" s="558"/>
      <c r="I102" s="82"/>
      <c r="J102" s="82"/>
      <c r="K102" s="82"/>
      <c r="L102" s="129"/>
      <c r="M102" s="26"/>
      <c r="N102" s="27">
        <f t="shared" si="3"/>
        <v>0</v>
      </c>
      <c r="O102" s="68"/>
      <c r="P102" s="1414"/>
      <c r="Q102" s="582">
        <f>'LV Bestandesbegründung (m.Pfl.)'!Q102</f>
        <v>0</v>
      </c>
      <c r="R102" s="555">
        <f>'LV Bestandesbegründung (m.Pfl.)'!R102</f>
        <v>0</v>
      </c>
      <c r="S102" s="1416"/>
      <c r="T102" s="26"/>
      <c r="U102" s="29">
        <f t="shared" si="2"/>
        <v>0</v>
      </c>
      <c r="V102" s="1365"/>
    </row>
    <row r="103" spans="1:22" ht="27" hidden="1" customHeight="1" thickBot="1" x14ac:dyDescent="0.35">
      <c r="A103" s="1307"/>
      <c r="B103" s="1421"/>
      <c r="C103" s="1214">
        <f>'LV Bestandesbegründung (m.Pfl.)'!C103</f>
        <v>0</v>
      </c>
      <c r="D103" s="1214"/>
      <c r="E103" s="1214"/>
      <c r="F103" s="1214"/>
      <c r="G103" s="195">
        <f>'LV Bestandesbegründung (m.Pfl.)'!G103</f>
        <v>0</v>
      </c>
      <c r="H103" s="561"/>
      <c r="I103" s="581"/>
      <c r="J103" s="581"/>
      <c r="K103" s="581"/>
      <c r="L103" s="131"/>
      <c r="M103" s="26"/>
      <c r="N103" s="27">
        <f t="shared" si="3"/>
        <v>0</v>
      </c>
      <c r="O103" s="68"/>
      <c r="P103" s="1414"/>
      <c r="Q103" s="582">
        <f>'LV Bestandesbegründung (m.Pfl.)'!Q103</f>
        <v>0</v>
      </c>
      <c r="R103" s="555">
        <f>'LV Bestandesbegründung (m.Pfl.)'!R103</f>
        <v>0</v>
      </c>
      <c r="S103" s="1416"/>
      <c r="T103" s="26"/>
      <c r="U103" s="29">
        <f t="shared" si="2"/>
        <v>0</v>
      </c>
      <c r="V103" s="1365"/>
    </row>
    <row r="104" spans="1:22" ht="27" hidden="1" customHeight="1" x14ac:dyDescent="0.3">
      <c r="A104" s="1320"/>
      <c r="B104" s="1421"/>
      <c r="C104" s="1214">
        <f>'LV Bestandesbegründung (m.Pfl.)'!C104</f>
        <v>0</v>
      </c>
      <c r="D104" s="1214"/>
      <c r="E104" s="1214"/>
      <c r="F104" s="1214"/>
      <c r="G104" s="196">
        <f>'LV Bestandesbegründung (m.Pfl.)'!G104</f>
        <v>0</v>
      </c>
      <c r="H104" s="561"/>
      <c r="I104" s="581"/>
      <c r="J104" s="581"/>
      <c r="K104" s="581"/>
      <c r="L104" s="131"/>
      <c r="M104" s="575"/>
      <c r="N104" s="107">
        <f t="shared" si="3"/>
        <v>0</v>
      </c>
      <c r="O104" s="108"/>
      <c r="P104" s="1414"/>
      <c r="Q104" s="584">
        <f>'LV Bestandesbegründung (m.Pfl.)'!Q104</f>
        <v>0</v>
      </c>
      <c r="R104" s="556">
        <f>'LV Bestandesbegründung (m.Pfl.)'!R104</f>
        <v>0</v>
      </c>
      <c r="S104" s="1423"/>
      <c r="T104" s="575"/>
      <c r="U104" s="110">
        <f t="shared" si="2"/>
        <v>0</v>
      </c>
      <c r="V104" s="1365"/>
    </row>
    <row r="105" spans="1:22" ht="4.95" customHeight="1" thickBot="1" x14ac:dyDescent="0.35">
      <c r="A105" s="90"/>
      <c r="B105" s="90"/>
      <c r="C105" s="90"/>
      <c r="D105" s="90"/>
      <c r="E105" s="90"/>
      <c r="F105" s="90"/>
      <c r="G105" s="90"/>
      <c r="H105" s="90"/>
      <c r="I105" s="90"/>
      <c r="J105" s="90"/>
      <c r="K105" s="90"/>
      <c r="L105" s="90"/>
      <c r="M105" s="90"/>
      <c r="N105" s="90"/>
      <c r="O105" s="90"/>
      <c r="P105" s="90"/>
      <c r="Q105" s="90"/>
      <c r="R105" s="90"/>
      <c r="S105" s="90"/>
      <c r="T105" s="90"/>
      <c r="U105" s="90"/>
      <c r="V105" s="90"/>
    </row>
    <row r="106" spans="1:22" ht="12.6" customHeight="1" thickTop="1" x14ac:dyDescent="0.3">
      <c r="A106" s="1128" t="s">
        <v>41</v>
      </c>
      <c r="B106" s="1128"/>
      <c r="C106" s="1128"/>
      <c r="D106" s="1128"/>
      <c r="E106" s="104"/>
      <c r="F106" s="1424">
        <f>SUBTOTAL(109,G15:G105)</f>
        <v>0</v>
      </c>
      <c r="G106" s="1424"/>
      <c r="I106" s="31"/>
      <c r="J106" s="5"/>
      <c r="K106" s="5"/>
      <c r="L106" s="5"/>
      <c r="M106" s="31"/>
      <c r="N106" s="1362">
        <f>SUBTOTAL(109,N15:N105)</f>
        <v>0</v>
      </c>
      <c r="O106" s="105"/>
      <c r="U106" s="1362">
        <f>SUBTOTAL(109,U15:U105)</f>
        <v>0</v>
      </c>
    </row>
    <row r="107" spans="1:22" ht="12.9" customHeight="1" x14ac:dyDescent="0.35">
      <c r="A107" s="1128"/>
      <c r="B107" s="1128"/>
      <c r="C107" s="1128"/>
      <c r="D107" s="1128"/>
      <c r="E107" s="104"/>
      <c r="F107" s="1425"/>
      <c r="G107" s="1425"/>
      <c r="I107" s="16"/>
      <c r="J107" s="35"/>
      <c r="K107" s="5"/>
      <c r="L107" s="5"/>
      <c r="M107" s="33"/>
      <c r="N107" s="1363"/>
      <c r="O107" s="103"/>
      <c r="P107" s="2"/>
      <c r="Q107" s="2"/>
      <c r="R107" s="101"/>
      <c r="S107" s="101"/>
      <c r="U107" s="1363"/>
    </row>
    <row r="108" spans="1:22" ht="4.95" customHeight="1" x14ac:dyDescent="0.3"/>
    <row r="109" spans="1:22" ht="16.2" customHeight="1" x14ac:dyDescent="0.3">
      <c r="L109" s="1205" t="s">
        <v>576</v>
      </c>
      <c r="M109" s="1205"/>
      <c r="N109" s="1205"/>
      <c r="O109" s="1361">
        <f>N106+U106</f>
        <v>0</v>
      </c>
      <c r="P109" s="1426"/>
      <c r="Q109" s="1426"/>
    </row>
    <row r="110" spans="1:22" ht="16.2" customHeight="1" x14ac:dyDescent="0.3">
      <c r="L110" s="553"/>
      <c r="M110" s="553"/>
      <c r="N110" s="553"/>
      <c r="O110" s="554"/>
      <c r="P110" s="552"/>
      <c r="Q110" s="552"/>
    </row>
    <row r="111" spans="1:22" ht="16.2" customHeight="1" x14ac:dyDescent="0.3">
      <c r="A111" s="1349" t="s">
        <v>659</v>
      </c>
      <c r="B111" s="1349"/>
      <c r="C111" s="1349"/>
      <c r="D111" s="1349"/>
      <c r="E111" s="1349"/>
      <c r="F111" s="1349"/>
      <c r="G111" s="1349"/>
      <c r="H111" s="1349"/>
      <c r="I111" s="1349"/>
      <c r="J111" s="1349"/>
      <c r="K111" s="1349"/>
      <c r="L111" s="1347" t="s">
        <v>639</v>
      </c>
      <c r="M111" s="1348"/>
      <c r="N111" s="1427">
        <f>'LV Bestandesbegründung (m.Pfl.)'!N111:Q111</f>
        <v>0</v>
      </c>
      <c r="O111" s="1427"/>
      <c r="P111" s="1427"/>
      <c r="Q111" s="1427"/>
      <c r="R111" s="1427">
        <f>'LV Bestandesbegründung (m.Pfl.)'!R111:S111</f>
        <v>0</v>
      </c>
      <c r="S111" s="1427"/>
    </row>
    <row r="112" spans="1:22" ht="16.2" customHeight="1" x14ac:dyDescent="0.3">
      <c r="A112" s="1349"/>
      <c r="B112" s="1349"/>
      <c r="C112" s="1349"/>
      <c r="D112" s="1349"/>
      <c r="E112" s="1349"/>
      <c r="F112" s="1349"/>
      <c r="G112" s="1349"/>
      <c r="H112" s="1349"/>
      <c r="I112" s="1349"/>
      <c r="J112" s="1349"/>
      <c r="K112" s="1349"/>
      <c r="L112" s="1347" t="s">
        <v>640</v>
      </c>
      <c r="M112" s="1348"/>
      <c r="N112" s="1352"/>
      <c r="O112" s="1352"/>
      <c r="P112" s="1352"/>
      <c r="Q112" s="1352"/>
      <c r="R112" s="1352"/>
      <c r="S112" s="1352"/>
    </row>
    <row r="113" spans="1:23" ht="10.199999999999999" customHeight="1" x14ac:dyDescent="0.3"/>
    <row r="114" spans="1:23" x14ac:dyDescent="0.3">
      <c r="A114" s="1198"/>
      <c r="B114" s="1198"/>
      <c r="C114" s="1198"/>
      <c r="D114" s="1198"/>
      <c r="E114" s="1198"/>
      <c r="F114" s="102"/>
      <c r="G114" s="1198"/>
      <c r="H114" s="1198"/>
      <c r="I114" s="1198"/>
      <c r="J114" s="1198"/>
      <c r="K114" s="1198"/>
    </row>
    <row r="115" spans="1:23" ht="15" customHeight="1" x14ac:dyDescent="0.3">
      <c r="A115" s="1344" t="s">
        <v>22</v>
      </c>
      <c r="B115" s="1344"/>
      <c r="C115" s="1344"/>
      <c r="D115" s="1344"/>
      <c r="E115" s="1344"/>
      <c r="F115" s="102"/>
      <c r="G115" s="1344" t="s">
        <v>23</v>
      </c>
      <c r="H115" s="1344"/>
      <c r="I115" s="1344"/>
      <c r="J115" s="1344"/>
      <c r="K115" s="1344"/>
      <c r="O115" s="1205" t="s">
        <v>82</v>
      </c>
      <c r="P115" s="1205"/>
      <c r="Q115" s="1399"/>
      <c r="R115" s="1246" t="s">
        <v>47</v>
      </c>
      <c r="S115" s="1247"/>
      <c r="T115" s="1248"/>
      <c r="W115" s="7"/>
    </row>
    <row r="116" spans="1:23" ht="9" customHeight="1" x14ac:dyDescent="0.3">
      <c r="A116" s="1245" t="str">
        <f>'LB Bestandesbegründung (m.Pfl.)'!L17</f>
        <v>Version 16.03.2023</v>
      </c>
      <c r="B116" s="1245"/>
      <c r="C116" s="1245"/>
      <c r="D116" s="1245"/>
      <c r="E116" s="1245"/>
      <c r="F116" s="1245"/>
      <c r="G116" s="1245"/>
      <c r="H116" s="1245"/>
      <c r="I116" s="1245"/>
      <c r="J116" s="1245"/>
      <c r="K116" s="1245"/>
      <c r="L116" s="1245"/>
      <c r="M116" s="1245"/>
      <c r="N116" s="1245"/>
      <c r="O116" s="1245"/>
      <c r="P116" s="1245"/>
      <c r="Q116" s="1245"/>
      <c r="R116" s="1245"/>
      <c r="S116" s="1245"/>
      <c r="T116" s="1245"/>
      <c r="U116" s="1245"/>
      <c r="V116" s="1245"/>
    </row>
  </sheetData>
  <sheetProtection algorithmName="SHA-512" hashValue="+C1WHjhanpBeBy/UT6SmEG20MQVqHRIykTJzOSLFsB0w5+vG+Q3cVXcBQnly2YZ88vVUtSDnDZCDbR+RgO7vJA==" saltValue="bAXs+2xth3oF2nFlubMjCw==" spinCount="100000" sheet="1" objects="1" scenarios="1" selectLockedCells="1"/>
  <dataConsolidate/>
  <mergeCells count="195">
    <mergeCell ref="A116:V116"/>
    <mergeCell ref="N106:N107"/>
    <mergeCell ref="U106:U107"/>
    <mergeCell ref="A114:E114"/>
    <mergeCell ref="G114:K114"/>
    <mergeCell ref="A106:D107"/>
    <mergeCell ref="F106:G107"/>
    <mergeCell ref="A115:E115"/>
    <mergeCell ref="G115:K115"/>
    <mergeCell ref="O115:Q115"/>
    <mergeCell ref="R115:T115"/>
    <mergeCell ref="L109:N109"/>
    <mergeCell ref="O109:Q109"/>
    <mergeCell ref="A111:K112"/>
    <mergeCell ref="L111:M111"/>
    <mergeCell ref="N111:Q111"/>
    <mergeCell ref="R111:S111"/>
    <mergeCell ref="L112:M112"/>
    <mergeCell ref="N112:Q112"/>
    <mergeCell ref="R112:S112"/>
    <mergeCell ref="A96:A104"/>
    <mergeCell ref="P96:P104"/>
    <mergeCell ref="S96:S104"/>
    <mergeCell ref="V96:V104"/>
    <mergeCell ref="P87:P95"/>
    <mergeCell ref="S87:S95"/>
    <mergeCell ref="V87:V95"/>
    <mergeCell ref="A87:A95"/>
    <mergeCell ref="B87:B95"/>
    <mergeCell ref="C87:F87"/>
    <mergeCell ref="C88:F88"/>
    <mergeCell ref="C89:F89"/>
    <mergeCell ref="C90:F90"/>
    <mergeCell ref="C91:F91"/>
    <mergeCell ref="C92:F92"/>
    <mergeCell ref="C93:F93"/>
    <mergeCell ref="B96:B104"/>
    <mergeCell ref="C96:F96"/>
    <mergeCell ref="C97:F97"/>
    <mergeCell ref="C98:F98"/>
    <mergeCell ref="C99:F99"/>
    <mergeCell ref="C100:F100"/>
    <mergeCell ref="C101:F101"/>
    <mergeCell ref="C102:F102"/>
    <mergeCell ref="A78:A86"/>
    <mergeCell ref="P78:P86"/>
    <mergeCell ref="S78:S86"/>
    <mergeCell ref="V78:V86"/>
    <mergeCell ref="P69:P77"/>
    <mergeCell ref="S69:S77"/>
    <mergeCell ref="V69:V77"/>
    <mergeCell ref="A69:A77"/>
    <mergeCell ref="B69:B77"/>
    <mergeCell ref="C69:F69"/>
    <mergeCell ref="C70:F70"/>
    <mergeCell ref="C71:F71"/>
    <mergeCell ref="C72:F72"/>
    <mergeCell ref="C73:F73"/>
    <mergeCell ref="C74:F74"/>
    <mergeCell ref="C75:F75"/>
    <mergeCell ref="C76:F76"/>
    <mergeCell ref="C77:F77"/>
    <mergeCell ref="B78:B86"/>
    <mergeCell ref="C78:F78"/>
    <mergeCell ref="C79:F79"/>
    <mergeCell ref="C80:F80"/>
    <mergeCell ref="C81:F81"/>
    <mergeCell ref="C82:F82"/>
    <mergeCell ref="A60:A68"/>
    <mergeCell ref="P60:P68"/>
    <mergeCell ref="S60:S68"/>
    <mergeCell ref="V60:V68"/>
    <mergeCell ref="P51:P59"/>
    <mergeCell ref="S51:S59"/>
    <mergeCell ref="V51:V59"/>
    <mergeCell ref="A51:A59"/>
    <mergeCell ref="B51:B59"/>
    <mergeCell ref="C51:F51"/>
    <mergeCell ref="C52:F52"/>
    <mergeCell ref="C53:F53"/>
    <mergeCell ref="C54:F54"/>
    <mergeCell ref="C55:F55"/>
    <mergeCell ref="C56:F56"/>
    <mergeCell ref="C57:F57"/>
    <mergeCell ref="C59:F59"/>
    <mergeCell ref="B60:B68"/>
    <mergeCell ref="C60:F60"/>
    <mergeCell ref="C61:F61"/>
    <mergeCell ref="C62:F62"/>
    <mergeCell ref="C63:F63"/>
    <mergeCell ref="C64:F64"/>
    <mergeCell ref="C65:F65"/>
    <mergeCell ref="A42:A50"/>
    <mergeCell ref="P42:P50"/>
    <mergeCell ref="S42:S50"/>
    <mergeCell ref="V42:V50"/>
    <mergeCell ref="P33:P41"/>
    <mergeCell ref="S33:S41"/>
    <mergeCell ref="V33:V41"/>
    <mergeCell ref="A33:A41"/>
    <mergeCell ref="C33:F33"/>
    <mergeCell ref="C34:F34"/>
    <mergeCell ref="C35:F35"/>
    <mergeCell ref="C36:F36"/>
    <mergeCell ref="C37:F37"/>
    <mergeCell ref="C38:F38"/>
    <mergeCell ref="C39:F39"/>
    <mergeCell ref="C40:F40"/>
    <mergeCell ref="C41:F41"/>
    <mergeCell ref="B33:B41"/>
    <mergeCell ref="B42:B50"/>
    <mergeCell ref="C42:F42"/>
    <mergeCell ref="C43:F43"/>
    <mergeCell ref="C44:F44"/>
    <mergeCell ref="A24:A32"/>
    <mergeCell ref="P24:P32"/>
    <mergeCell ref="S24:S32"/>
    <mergeCell ref="V24:V32"/>
    <mergeCell ref="V15:V23"/>
    <mergeCell ref="C16:F16"/>
    <mergeCell ref="C17:F17"/>
    <mergeCell ref="A15:A23"/>
    <mergeCell ref="C15:F15"/>
    <mergeCell ref="P15:P23"/>
    <mergeCell ref="S15:S23"/>
    <mergeCell ref="C18:F18"/>
    <mergeCell ref="C19:F19"/>
    <mergeCell ref="C20:F20"/>
    <mergeCell ref="C21:F21"/>
    <mergeCell ref="C22:F22"/>
    <mergeCell ref="C23:F23"/>
    <mergeCell ref="B15:B23"/>
    <mergeCell ref="B24:B32"/>
    <mergeCell ref="C24:F24"/>
    <mergeCell ref="C25:F25"/>
    <mergeCell ref="C26:F26"/>
    <mergeCell ref="C27:F27"/>
    <mergeCell ref="C28:F28"/>
    <mergeCell ref="A3:C3"/>
    <mergeCell ref="D3:G3"/>
    <mergeCell ref="H3:I3"/>
    <mergeCell ref="J3:O3"/>
    <mergeCell ref="A1:S1"/>
    <mergeCell ref="A2:C2"/>
    <mergeCell ref="D2:G2"/>
    <mergeCell ref="H2:I2"/>
    <mergeCell ref="J2:O2"/>
    <mergeCell ref="A5:D6"/>
    <mergeCell ref="E5:G6"/>
    <mergeCell ref="J5:R5"/>
    <mergeCell ref="J6:M6"/>
    <mergeCell ref="P6:R6"/>
    <mergeCell ref="Q12:Q14"/>
    <mergeCell ref="A9:V9"/>
    <mergeCell ref="C11:N11"/>
    <mergeCell ref="A12:A14"/>
    <mergeCell ref="B12:B14"/>
    <mergeCell ref="J12:J14"/>
    <mergeCell ref="K12:K14"/>
    <mergeCell ref="L12:L14"/>
    <mergeCell ref="M12:M14"/>
    <mergeCell ref="N12:N14"/>
    <mergeCell ref="V12:V14"/>
    <mergeCell ref="P12:P14"/>
    <mergeCell ref="R12:R14"/>
    <mergeCell ref="S12:S14"/>
    <mergeCell ref="T12:T14"/>
    <mergeCell ref="U12:U14"/>
    <mergeCell ref="C12:F14"/>
    <mergeCell ref="G12:G14"/>
    <mergeCell ref="H12:H14"/>
    <mergeCell ref="P11:R11"/>
    <mergeCell ref="C103:F103"/>
    <mergeCell ref="C104:F104"/>
    <mergeCell ref="C66:F66"/>
    <mergeCell ref="C67:F67"/>
    <mergeCell ref="C68:F68"/>
    <mergeCell ref="C83:F83"/>
    <mergeCell ref="C84:F84"/>
    <mergeCell ref="C85:F85"/>
    <mergeCell ref="C86:F86"/>
    <mergeCell ref="C94:F94"/>
    <mergeCell ref="C95:F95"/>
    <mergeCell ref="C29:F29"/>
    <mergeCell ref="C30:F30"/>
    <mergeCell ref="C31:F31"/>
    <mergeCell ref="C32:F32"/>
    <mergeCell ref="C47:F47"/>
    <mergeCell ref="C48:F48"/>
    <mergeCell ref="C49:F49"/>
    <mergeCell ref="C50:F50"/>
    <mergeCell ref="C58:F58"/>
    <mergeCell ref="C45:F45"/>
    <mergeCell ref="C46:F46"/>
    <mergeCell ref="I12:I14"/>
  </mergeCells>
  <conditionalFormatting sqref="D2:G3">
    <cfRule type="cellIs" dxfId="29" priority="11" operator="equal">
      <formula>0</formula>
    </cfRule>
  </conditionalFormatting>
  <conditionalFormatting sqref="J2:O3">
    <cfRule type="cellIs" dxfId="28" priority="10" operator="equal">
      <formula>0</formula>
    </cfRule>
  </conditionalFormatting>
  <conditionalFormatting sqref="E5:G6">
    <cfRule type="cellIs" dxfId="27" priority="9" operator="equal">
      <formula>0</formula>
    </cfRule>
  </conditionalFormatting>
  <conditionalFormatting sqref="J6">
    <cfRule type="cellIs" dxfId="26" priority="8" operator="equal">
      <formula>0</formula>
    </cfRule>
  </conditionalFormatting>
  <conditionalFormatting sqref="P6">
    <cfRule type="cellIs" dxfId="25" priority="7" operator="equal">
      <formula>0</formula>
    </cfRule>
  </conditionalFormatting>
  <conditionalFormatting sqref="B24 B33 B42 B51 B60 B69 B78 B87 B96 C16:G104 B15:G15">
    <cfRule type="cellIs" dxfId="24" priority="6" operator="equal">
      <formula>0</formula>
    </cfRule>
  </conditionalFormatting>
  <conditionalFormatting sqref="Q15:S104">
    <cfRule type="cellIs" dxfId="23" priority="2" operator="equal">
      <formula>0</formula>
    </cfRule>
  </conditionalFormatting>
  <conditionalFormatting sqref="N111:S111">
    <cfRule type="cellIs" dxfId="22" priority="1" operator="equal">
      <formula>0</formula>
    </cfRule>
  </conditionalFormatting>
  <dataValidations count="5">
    <dataValidation allowBlank="1" showInputMessage="1" showErrorMessage="1" error="Bitte geben Sie die Herkunft je Baumart an!" promptTitle="Angabe der Herkunft" prompt="Bitte geben Sie die Herkunft je Baumart an!" sqref="H15:H104" xr:uid="{00000000-0002-0000-1200-000000000000}"/>
    <dataValidation type="decimal" operator="greaterThan" allowBlank="1" showInputMessage="1" showErrorMessage="1" error="Bitte tragen Sie Ihr Gebot je Baumart und Stück ein (0-20)!" promptTitle="Angebotspreis (nur Pflanze!)" prompt="Bitte tragen Sie Ihr Gebot je Baumart und Stück ein!" sqref="M15:M104" xr:uid="{00000000-0002-0000-1200-000001000000}">
      <formula1>0</formula1>
    </dataValidation>
    <dataValidation type="decimal" operator="greaterThan" allowBlank="1" showInputMessage="1" showErrorMessage="1" error="Bitte tragen Sie Ihr Gebot je Baumart und Stück ein (0-20)!" promptTitle="Angebotspreis (nur Pflanzung!)" prompt="Bitte tragen Sie Ihr Gebot je Baumart und Stück ein!" sqref="T15:T104" xr:uid="{00000000-0002-0000-1200-000002000000}">
      <formula1>0</formula1>
    </dataValidation>
    <dataValidation allowBlank="1" showInputMessage="1" showErrorMessage="1" error="Bitte nennen Sie die Position/Leistung, für die Sie einen Stundensatz für einzelfallweise Arbeiten im Zeitlohn angeben." prompt="Bitte nennen Sie die Position/Leistung, für die Sie einen Stundensatz für einzelfallweise Arbeiten im Zeitlohn angeben." sqref="N111 R111" xr:uid="{00000000-0002-0000-1200-000003000000}"/>
    <dataValidation allowBlank="1" showInputMessage="1" showErrorMessage="1" error="Bitte geben Sie einen Betrag für die o. a. Position an!" prompt="Bitte geben Sie einen Betrag für die o. a. Position an!" sqref="N112 R112" xr:uid="{00000000-0002-0000-1200-000004000000}"/>
  </dataValidations>
  <pageMargins left="0.23622047244094491" right="0.23622047244094491" top="0.23622047244094491" bottom="0.23622047244094491" header="0" footer="0"/>
  <pageSetup paperSize="9" scale="7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Bitte geben Sie das Alter je Pflanze an!_x000a_(Auswahl aus Liste)" promptTitle="Angabe des Alters" prompt="Bitte geben Sie das Alter je Pflanze an!_x000a_(Auswahl aus Liste)" xr:uid="{00000000-0002-0000-1200-000005000000}">
          <x14:formula1>
            <xm:f>'Steuerelemente Bestandesbegr.'!$F$2:$F$22</xm:f>
          </x14:formula1>
          <xm:sqref>I15:I104</xm:sqref>
        </x14:dataValidation>
        <x14:dataValidation type="list" allowBlank="1" showInputMessage="1" showErrorMessage="1" error="Bitte wählen Sie die Höhe der Pflanzen aus!_x000a_(Auswahl aus Liste)" promptTitle="Höhe der Pflanzen" prompt="Bitte wählen Sie die Höhe der Pflanzen aus!_x000a_(Auswahl aus Liste)" xr:uid="{00000000-0002-0000-1200-000006000000}">
          <x14:formula1>
            <xm:f>'Steuerelemente Bestandesbegr.'!$I$2:$I$13</xm:f>
          </x14:formula1>
          <xm:sqref>J15:J104</xm:sqref>
        </x14:dataValidation>
        <x14:dataValidation type="list" allowBlank="1" showInputMessage="1" showErrorMessage="1" error="Bitte geben Sie an, ob Sie Containerpflanzen bzw. wurzelnackte Pflanzen liefern können!_x000a_(Auswahl aus Liste)" prompt="Bitte geben Sie an, ob Sie Containerpflanzen bzw. wurzelnackte Pflanzen liefern können!_x000a_(Auswahl aus Liste)" xr:uid="{00000000-0002-0000-1200-000007000000}">
          <x14:formula1>
            <xm:f>'Steuerelemente Bestandesbegr.'!$K$2:$K$3</xm:f>
          </x14:formula1>
          <xm:sqref>K15:K104</xm:sqref>
        </x14:dataValidation>
        <x14:dataValidation type="list" allowBlank="1" showInputMessage="1" showErrorMessage="1" error="Bitte geben Sie ggf. an nach welchen Kriterien Ihre Pflanzen zertifiziert sind! _x000a_(Auswahl aus Liste)" promptTitle="ggf. Angabe d. Zertifizierung" prompt="Bitte geben Sie ggf. an nach welchen Kriterien Ihre Pflanzen zertifiziert sind! _x000a_(Auswahl aus Liste)" xr:uid="{00000000-0002-0000-1200-000008000000}">
          <x14:formula1>
            <xm:f>'Steuerelemente Bestandesbegr.'!$M$2:$M$7</xm:f>
          </x14:formula1>
          <xm:sqref>L15:L104</xm:sqref>
        </x14:dataValidation>
        <x14:dataValidation type="list" allowBlank="1" showInputMessage="1" showErrorMessage="1" error="Bitte wählen Sie das anzubietende Pflanzverfahren aus!_x000a_(Auswahl aus Liste)" promptTitle="Gefordertes Pflanzverfahren" prompt="Bitte wählen Sie das anzubietende Pflanzverfahren aus!_x000a_(Auswahl aus Liste)" xr:uid="{00000000-0002-0000-1200-000009000000}">
          <x14:formula1>
            <xm:f>'Steuerelemente Bestandesbegr.'!$O$2:$O$11</xm:f>
          </x14:formula1>
          <xm:sqref>P15:P104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6"/>
  <dimension ref="A1:H71"/>
  <sheetViews>
    <sheetView showGridLines="0" topLeftCell="A61" zoomScaleNormal="100" workbookViewId="0">
      <selection activeCell="B2" sqref="B2:D2"/>
    </sheetView>
  </sheetViews>
  <sheetFormatPr baseColWidth="10" defaultColWidth="11.5546875" defaultRowHeight="14.4" x14ac:dyDescent="0.3"/>
  <cols>
    <col min="1" max="1" width="13.6640625" style="658" customWidth="1"/>
    <col min="2" max="4" width="12.33203125" style="658" customWidth="1"/>
    <col min="5" max="5" width="8.6640625" style="658" customWidth="1"/>
    <col min="6" max="6" width="12.6640625" style="658" customWidth="1"/>
    <col min="7" max="7" width="18" style="658" customWidth="1"/>
    <col min="8" max="16384" width="11.5546875" style="658"/>
  </cols>
  <sheetData>
    <row r="1" spans="1:7" ht="34.950000000000003" customHeight="1" x14ac:dyDescent="0.3">
      <c r="A1" s="901" t="s">
        <v>797</v>
      </c>
      <c r="B1" s="902"/>
      <c r="C1" s="902"/>
      <c r="D1" s="902"/>
      <c r="E1" s="902"/>
      <c r="F1" s="663"/>
      <c r="G1" s="663"/>
    </row>
    <row r="2" spans="1:7" x14ac:dyDescent="0.3">
      <c r="A2" s="662" t="s">
        <v>340</v>
      </c>
      <c r="B2" s="903"/>
      <c r="C2" s="904"/>
      <c r="D2" s="905"/>
      <c r="E2" s="662" t="s">
        <v>796</v>
      </c>
      <c r="F2" s="906"/>
      <c r="G2" s="905"/>
    </row>
    <row r="3" spans="1:7" ht="3" customHeight="1" x14ac:dyDescent="0.3">
      <c r="A3" s="660"/>
      <c r="B3" s="660"/>
      <c r="C3" s="660"/>
      <c r="D3" s="660"/>
      <c r="E3" s="660"/>
      <c r="F3" s="660"/>
      <c r="G3" s="660"/>
    </row>
    <row r="4" spans="1:7" x14ac:dyDescent="0.3">
      <c r="A4" s="662" t="s">
        <v>627</v>
      </c>
      <c r="B4" s="907"/>
      <c r="C4" s="904"/>
      <c r="D4" s="905"/>
      <c r="E4"/>
      <c r="F4"/>
      <c r="G4"/>
    </row>
    <row r="5" spans="1:7" ht="3" customHeight="1" x14ac:dyDescent="0.3">
      <c r="A5" s="660"/>
      <c r="B5" s="660"/>
      <c r="C5" s="660"/>
      <c r="D5" s="660"/>
      <c r="E5"/>
      <c r="F5"/>
      <c r="G5"/>
    </row>
    <row r="6" spans="1:7" x14ac:dyDescent="0.3">
      <c r="A6" s="662" t="s">
        <v>353</v>
      </c>
      <c r="B6" s="917"/>
      <c r="C6" s="918"/>
      <c r="D6" s="919"/>
      <c r="E6"/>
      <c r="F6"/>
      <c r="G6"/>
    </row>
    <row r="7" spans="1:7" ht="3" customHeight="1" thickBot="1" x14ac:dyDescent="0.35">
      <c r="A7" s="662"/>
      <c r="B7" s="659"/>
      <c r="C7" s="659"/>
      <c r="D7" s="659"/>
      <c r="E7" s="659"/>
      <c r="F7" s="659"/>
      <c r="G7" s="659"/>
    </row>
    <row r="8" spans="1:7" ht="3" customHeight="1" x14ac:dyDescent="0.3">
      <c r="A8" s="661"/>
      <c r="B8" s="661"/>
      <c r="C8" s="661"/>
      <c r="D8" s="661"/>
      <c r="E8" s="661"/>
      <c r="F8" s="661"/>
      <c r="G8" s="661"/>
    </row>
    <row r="9" spans="1:7" ht="14.4" customHeight="1" x14ac:dyDescent="0.3">
      <c r="A9" s="662" t="s">
        <v>207</v>
      </c>
      <c r="B9" s="920"/>
      <c r="C9" s="921"/>
      <c r="D9" s="922"/>
      <c r="E9" s="662" t="s">
        <v>611</v>
      </c>
      <c r="F9" s="907"/>
      <c r="G9" s="923"/>
    </row>
    <row r="10" spans="1:7" ht="3" customHeight="1" thickBot="1" x14ac:dyDescent="0.35">
      <c r="A10" s="660"/>
      <c r="B10" s="660"/>
      <c r="C10" s="660"/>
      <c r="D10" s="660"/>
      <c r="E10" s="660"/>
      <c r="F10" s="660"/>
      <c r="G10" s="660"/>
    </row>
    <row r="11" spans="1:7" ht="3" customHeight="1" x14ac:dyDescent="0.3">
      <c r="A11" s="661"/>
      <c r="B11" s="661"/>
      <c r="C11" s="661"/>
      <c r="D11" s="661"/>
      <c r="E11" s="661"/>
      <c r="F11" s="661"/>
      <c r="G11" s="661"/>
    </row>
    <row r="12" spans="1:7" ht="15" customHeight="1" x14ac:dyDescent="0.3">
      <c r="A12" s="916" t="s">
        <v>285</v>
      </c>
      <c r="B12" s="916"/>
      <c r="C12" s="916"/>
      <c r="D12" s="916"/>
      <c r="E12" s="916"/>
      <c r="F12" s="916"/>
      <c r="G12" s="916"/>
    </row>
    <row r="13" spans="1:7" ht="27.9" customHeight="1" x14ac:dyDescent="0.3">
      <c r="A13" s="924" t="s">
        <v>980</v>
      </c>
      <c r="B13" s="925"/>
      <c r="C13" s="925"/>
      <c r="D13" s="925"/>
      <c r="E13" s="926"/>
      <c r="F13" s="339"/>
      <c r="G13" s="340" t="s">
        <v>354</v>
      </c>
    </row>
    <row r="14" spans="1:7" ht="3" customHeight="1" x14ac:dyDescent="0.3">
      <c r="A14" s="845"/>
      <c r="B14" s="845"/>
      <c r="C14" s="845"/>
      <c r="D14" s="845"/>
      <c r="E14" s="835"/>
      <c r="F14" s="77"/>
      <c r="G14" s="340"/>
    </row>
    <row r="15" spans="1:7" ht="27.9" customHeight="1" x14ac:dyDescent="0.3">
      <c r="A15" s="924" t="s">
        <v>981</v>
      </c>
      <c r="B15" s="924"/>
      <c r="C15" s="924"/>
      <c r="D15" s="924"/>
      <c r="E15" s="927"/>
      <c r="F15" s="339"/>
      <c r="G15" s="340" t="s">
        <v>354</v>
      </c>
    </row>
    <row r="16" spans="1:7" ht="3" customHeight="1" thickBot="1" x14ac:dyDescent="0.35">
      <c r="A16" s="836"/>
      <c r="B16" s="836"/>
      <c r="C16" s="836"/>
      <c r="D16" s="836"/>
      <c r="E16" s="836"/>
      <c r="F16" s="836"/>
      <c r="G16" s="836"/>
    </row>
    <row r="17" spans="1:8" ht="15" customHeight="1" thickTop="1" x14ac:dyDescent="0.3">
      <c r="A17" s="837" t="s">
        <v>978</v>
      </c>
      <c r="B17" s="454"/>
      <c r="C17" s="454"/>
      <c r="D17" s="454"/>
      <c r="E17" s="454"/>
      <c r="F17" s="838">
        <f>IF(D27="ja",(F13*2)+F15*2,F13+F15)</f>
        <v>0</v>
      </c>
      <c r="G17" s="839" t="s">
        <v>354</v>
      </c>
      <c r="H17" s="831" t="s">
        <v>983</v>
      </c>
    </row>
    <row r="18" spans="1:8" ht="3" customHeight="1" x14ac:dyDescent="0.3">
      <c r="A18" s="837"/>
      <c r="B18" s="454"/>
      <c r="C18" s="454"/>
      <c r="D18" s="454"/>
      <c r="E18" s="454"/>
      <c r="F18" s="838"/>
      <c r="G18" s="839"/>
    </row>
    <row r="19" spans="1:8" ht="3" customHeight="1" thickBot="1" x14ac:dyDescent="0.35">
      <c r="A19" s="840"/>
      <c r="B19" s="840"/>
      <c r="C19" s="840"/>
      <c r="D19" s="840"/>
      <c r="E19" s="840"/>
      <c r="F19" s="840"/>
      <c r="G19" s="840"/>
    </row>
    <row r="20" spans="1:8" ht="3" customHeight="1" x14ac:dyDescent="0.3">
      <c r="A20" s="454"/>
      <c r="B20" s="454"/>
      <c r="C20" s="454"/>
      <c r="D20" s="454"/>
      <c r="E20" s="454"/>
      <c r="F20" s="454"/>
      <c r="G20" s="454"/>
    </row>
    <row r="21" spans="1:8" ht="15" customHeight="1" x14ac:dyDescent="0.3">
      <c r="A21" s="916" t="s">
        <v>973</v>
      </c>
      <c r="B21" s="916"/>
      <c r="C21" s="916"/>
      <c r="D21" s="916"/>
      <c r="E21" s="916"/>
      <c r="F21" s="916"/>
      <c r="G21" s="916"/>
    </row>
    <row r="22" spans="1:8" ht="15" customHeight="1" x14ac:dyDescent="0.3">
      <c r="A22" s="841" t="s">
        <v>970</v>
      </c>
      <c r="B22" s="528"/>
      <c r="C22" s="928" t="s">
        <v>971</v>
      </c>
      <c r="D22" s="928"/>
      <c r="E22" s="830"/>
      <c r="F22" s="929" t="s">
        <v>972</v>
      </c>
      <c r="G22" s="930"/>
    </row>
    <row r="23" spans="1:8" ht="3" customHeight="1" x14ac:dyDescent="0.3">
      <c r="A23" s="454"/>
      <c r="B23" s="842"/>
      <c r="C23" s="846"/>
      <c r="D23" s="77"/>
      <c r="E23" s="77"/>
      <c r="F23" s="77"/>
      <c r="G23" s="454"/>
    </row>
    <row r="24" spans="1:8" ht="15" customHeight="1" x14ac:dyDescent="0.3">
      <c r="A24" s="908" t="s">
        <v>355</v>
      </c>
      <c r="B24" s="909"/>
      <c r="C24" s="910"/>
      <c r="D24" s="911"/>
      <c r="E24" s="911"/>
      <c r="F24" s="911"/>
      <c r="G24" s="912"/>
    </row>
    <row r="25" spans="1:8" ht="15" customHeight="1" x14ac:dyDescent="0.3">
      <c r="A25" s="908"/>
      <c r="B25" s="909"/>
      <c r="C25" s="913"/>
      <c r="D25" s="914"/>
      <c r="E25" s="914"/>
      <c r="F25" s="914"/>
      <c r="G25" s="915"/>
    </row>
    <row r="26" spans="1:8" ht="3" customHeight="1" x14ac:dyDescent="0.3">
      <c r="A26" s="454"/>
      <c r="B26" s="340"/>
      <c r="C26" s="340"/>
      <c r="D26" s="340"/>
      <c r="E26" s="340"/>
      <c r="F26" s="340"/>
      <c r="G26" s="340"/>
    </row>
    <row r="27" spans="1:8" ht="15" customHeight="1" x14ac:dyDescent="0.3">
      <c r="A27" s="837" t="s">
        <v>979</v>
      </c>
      <c r="B27" s="340"/>
      <c r="C27" s="340"/>
      <c r="D27" s="528"/>
      <c r="E27" s="340"/>
      <c r="F27" s="340"/>
      <c r="G27" s="340"/>
    </row>
    <row r="28" spans="1:8" ht="3" customHeight="1" x14ac:dyDescent="0.3">
      <c r="A28" s="454"/>
      <c r="B28" s="454"/>
      <c r="C28" s="454"/>
      <c r="D28" s="454"/>
      <c r="E28" s="454"/>
      <c r="F28" s="454"/>
      <c r="G28" s="454"/>
    </row>
    <row r="29" spans="1:8" ht="48.75" customHeight="1" x14ac:dyDescent="0.3">
      <c r="A29" s="935" t="s">
        <v>986</v>
      </c>
      <c r="B29" s="936"/>
      <c r="C29" s="936"/>
      <c r="D29" s="936"/>
      <c r="E29" s="936"/>
      <c r="F29" s="936"/>
      <c r="G29" s="936"/>
    </row>
    <row r="30" spans="1:8" ht="3" customHeight="1" thickBot="1" x14ac:dyDescent="0.35">
      <c r="A30" s="840"/>
      <c r="B30" s="840"/>
      <c r="C30" s="840"/>
      <c r="D30" s="840"/>
      <c r="E30" s="840"/>
      <c r="F30" s="840"/>
      <c r="G30" s="840"/>
    </row>
    <row r="31" spans="1:8" ht="15" customHeight="1" x14ac:dyDescent="0.3">
      <c r="A31" s="916" t="s">
        <v>974</v>
      </c>
      <c r="B31" s="916"/>
      <c r="C31" s="916"/>
      <c r="D31" s="916"/>
      <c r="E31" s="916"/>
      <c r="F31" s="916"/>
      <c r="G31" s="916"/>
    </row>
    <row r="32" spans="1:8" ht="360" customHeight="1" x14ac:dyDescent="0.3">
      <c r="A32" s="932"/>
      <c r="B32" s="933"/>
      <c r="C32" s="933"/>
      <c r="D32" s="933"/>
      <c r="E32" s="933"/>
      <c r="F32" s="933"/>
      <c r="G32" s="934"/>
    </row>
    <row r="33" spans="1:7" ht="3" customHeight="1" x14ac:dyDescent="0.3">
      <c r="A33" s="340"/>
      <c r="B33" s="340"/>
      <c r="C33" s="340"/>
      <c r="D33" s="340"/>
      <c r="E33" s="340"/>
      <c r="F33" s="340"/>
      <c r="G33" s="340"/>
    </row>
    <row r="34" spans="1:7" ht="15" customHeight="1" x14ac:dyDescent="0.3">
      <c r="A34" s="916" t="s">
        <v>987</v>
      </c>
      <c r="B34" s="916"/>
      <c r="C34" s="916"/>
      <c r="D34" s="916"/>
      <c r="E34" s="916"/>
      <c r="F34" s="916"/>
      <c r="G34" s="916"/>
    </row>
    <row r="35" spans="1:7" ht="30" customHeight="1" x14ac:dyDescent="0.3">
      <c r="A35" s="932"/>
      <c r="B35" s="933"/>
      <c r="C35" s="933"/>
      <c r="D35" s="933"/>
      <c r="E35" s="933"/>
      <c r="F35" s="933"/>
      <c r="G35" s="934"/>
    </row>
    <row r="36" spans="1:7" ht="3" customHeight="1" x14ac:dyDescent="0.3">
      <c r="A36" s="340"/>
      <c r="B36" s="340"/>
      <c r="C36" s="340"/>
      <c r="D36" s="340"/>
      <c r="E36" s="340"/>
      <c r="F36" s="340"/>
      <c r="G36" s="340"/>
    </row>
    <row r="37" spans="1:7" ht="15" customHeight="1" x14ac:dyDescent="0.3">
      <c r="A37" s="916" t="s">
        <v>167</v>
      </c>
      <c r="B37" s="916"/>
      <c r="C37" s="916"/>
      <c r="D37" s="916"/>
      <c r="E37" s="916"/>
      <c r="F37" s="916"/>
      <c r="G37" s="916"/>
    </row>
    <row r="38" spans="1:7" ht="30" customHeight="1" x14ac:dyDescent="0.3">
      <c r="A38" s="932"/>
      <c r="B38" s="933"/>
      <c r="C38" s="933"/>
      <c r="D38" s="933"/>
      <c r="E38" s="933"/>
      <c r="F38" s="933"/>
      <c r="G38" s="934"/>
    </row>
    <row r="39" spans="1:7" ht="3" customHeight="1" thickBot="1" x14ac:dyDescent="0.35">
      <c r="A39" s="844"/>
      <c r="B39" s="844"/>
      <c r="C39" s="844"/>
      <c r="D39" s="844"/>
      <c r="E39" s="844"/>
      <c r="F39" s="844"/>
      <c r="G39" s="844"/>
    </row>
    <row r="40" spans="1:7" ht="50.25" customHeight="1" x14ac:dyDescent="0.3">
      <c r="A40" s="931" t="s">
        <v>993</v>
      </c>
      <c r="B40" s="931"/>
      <c r="C40" s="931"/>
      <c r="D40" s="931"/>
      <c r="E40" s="931"/>
      <c r="F40" s="931"/>
      <c r="G40" s="931"/>
    </row>
    <row r="41" spans="1:7" ht="3" customHeight="1" thickBot="1" x14ac:dyDescent="0.35">
      <c r="A41" s="659"/>
      <c r="B41" s="659"/>
      <c r="C41" s="659"/>
      <c r="D41" s="659"/>
      <c r="E41" s="659"/>
      <c r="F41" s="659"/>
      <c r="G41" s="659"/>
    </row>
    <row r="42" spans="1:7" ht="15" customHeight="1" x14ac:dyDescent="0.3">
      <c r="A42" s="898" t="s">
        <v>985</v>
      </c>
      <c r="B42" s="898"/>
      <c r="C42" s="898"/>
      <c r="D42" s="898"/>
      <c r="E42" s="898"/>
      <c r="F42" s="898"/>
      <c r="G42" s="898"/>
    </row>
    <row r="43" spans="1:7" ht="15" customHeight="1" x14ac:dyDescent="0.3">
      <c r="A43" s="899"/>
      <c r="B43" s="899"/>
      <c r="C43" s="899"/>
      <c r="D43" s="899"/>
      <c r="E43" s="899"/>
      <c r="F43" s="899"/>
      <c r="G43" s="899"/>
    </row>
    <row r="44" spans="1:7" ht="15" customHeight="1" x14ac:dyDescent="0.3">
      <c r="A44" s="899"/>
      <c r="B44" s="899"/>
      <c r="C44" s="899"/>
      <c r="D44" s="899"/>
      <c r="E44" s="899"/>
      <c r="F44" s="899"/>
      <c r="G44" s="899"/>
    </row>
    <row r="45" spans="1:7" ht="15" customHeight="1" x14ac:dyDescent="0.3">
      <c r="A45" s="899"/>
      <c r="B45" s="899"/>
      <c r="C45" s="899"/>
      <c r="D45" s="899"/>
      <c r="E45" s="899"/>
      <c r="F45" s="899"/>
      <c r="G45" s="899"/>
    </row>
    <row r="46" spans="1:7" ht="15" customHeight="1" x14ac:dyDescent="0.3">
      <c r="A46" s="899"/>
      <c r="B46" s="899"/>
      <c r="C46" s="899"/>
      <c r="D46" s="899"/>
      <c r="E46" s="899"/>
      <c r="F46" s="899"/>
      <c r="G46" s="899"/>
    </row>
    <row r="47" spans="1:7" ht="15" customHeight="1" x14ac:dyDescent="0.3">
      <c r="A47" s="899"/>
      <c r="B47" s="899"/>
      <c r="C47" s="899"/>
      <c r="D47" s="899"/>
      <c r="E47" s="899"/>
      <c r="F47" s="899"/>
      <c r="G47" s="899"/>
    </row>
    <row r="48" spans="1:7" ht="15" customHeight="1" x14ac:dyDescent="0.3">
      <c r="A48" s="899"/>
      <c r="B48" s="899"/>
      <c r="C48" s="899"/>
      <c r="D48" s="899"/>
      <c r="E48" s="899"/>
      <c r="F48" s="899"/>
      <c r="G48" s="899"/>
    </row>
    <row r="49" spans="1:7" ht="15" customHeight="1" x14ac:dyDescent="0.3">
      <c r="A49" s="899"/>
      <c r="B49" s="899"/>
      <c r="C49" s="899"/>
      <c r="D49" s="899"/>
      <c r="E49" s="899"/>
      <c r="F49" s="899"/>
      <c r="G49" s="899"/>
    </row>
    <row r="50" spans="1:7" ht="15" customHeight="1" x14ac:dyDescent="0.3">
      <c r="A50" s="899"/>
      <c r="B50" s="899"/>
      <c r="C50" s="899"/>
      <c r="D50" s="899"/>
      <c r="E50" s="899"/>
      <c r="F50" s="899"/>
      <c r="G50" s="899"/>
    </row>
    <row r="51" spans="1:7" ht="15" customHeight="1" x14ac:dyDescent="0.3">
      <c r="A51" s="899"/>
      <c r="B51" s="899"/>
      <c r="C51" s="899"/>
      <c r="D51" s="899"/>
      <c r="E51" s="899"/>
      <c r="F51" s="899"/>
      <c r="G51" s="899"/>
    </row>
    <row r="52" spans="1:7" ht="15" customHeight="1" x14ac:dyDescent="0.3">
      <c r="A52" s="899"/>
      <c r="B52" s="899"/>
      <c r="C52" s="899"/>
      <c r="D52" s="899"/>
      <c r="E52" s="899"/>
      <c r="F52" s="899"/>
      <c r="G52" s="899"/>
    </row>
    <row r="53" spans="1:7" ht="15" customHeight="1" x14ac:dyDescent="0.3">
      <c r="A53" s="899"/>
      <c r="B53" s="899"/>
      <c r="C53" s="899"/>
      <c r="D53" s="899"/>
      <c r="E53" s="899"/>
      <c r="F53" s="899"/>
      <c r="G53" s="899"/>
    </row>
    <row r="54" spans="1:7" ht="15" customHeight="1" x14ac:dyDescent="0.3">
      <c r="A54" s="899"/>
      <c r="B54" s="899"/>
      <c r="C54" s="899"/>
      <c r="D54" s="899"/>
      <c r="E54" s="899"/>
      <c r="F54" s="899"/>
      <c r="G54" s="899"/>
    </row>
    <row r="55" spans="1:7" ht="15" customHeight="1" x14ac:dyDescent="0.3">
      <c r="A55" s="899"/>
      <c r="B55" s="899"/>
      <c r="C55" s="899"/>
      <c r="D55" s="899"/>
      <c r="E55" s="899"/>
      <c r="F55" s="899"/>
      <c r="G55" s="899"/>
    </row>
    <row r="56" spans="1:7" ht="15" customHeight="1" x14ac:dyDescent="0.3">
      <c r="A56" s="899"/>
      <c r="B56" s="899"/>
      <c r="C56" s="899"/>
      <c r="D56" s="899"/>
      <c r="E56" s="899"/>
      <c r="F56" s="899"/>
      <c r="G56" s="899"/>
    </row>
    <row r="57" spans="1:7" ht="15" customHeight="1" x14ac:dyDescent="0.3">
      <c r="A57" s="899"/>
      <c r="B57" s="899"/>
      <c r="C57" s="899"/>
      <c r="D57" s="899"/>
      <c r="E57" s="899"/>
      <c r="F57" s="899"/>
      <c r="G57" s="899"/>
    </row>
    <row r="58" spans="1:7" ht="15" customHeight="1" x14ac:dyDescent="0.3">
      <c r="A58" s="899"/>
      <c r="B58" s="899"/>
      <c r="C58" s="899"/>
      <c r="D58" s="899"/>
      <c r="E58" s="899"/>
      <c r="F58" s="899"/>
      <c r="G58" s="899"/>
    </row>
    <row r="59" spans="1:7" ht="15" customHeight="1" x14ac:dyDescent="0.3">
      <c r="A59" s="899"/>
      <c r="B59" s="899"/>
      <c r="C59" s="899"/>
      <c r="D59" s="899"/>
      <c r="E59" s="899"/>
      <c r="F59" s="899"/>
      <c r="G59" s="899"/>
    </row>
    <row r="60" spans="1:7" ht="15" customHeight="1" x14ac:dyDescent="0.3">
      <c r="A60" s="899"/>
      <c r="B60" s="899"/>
      <c r="C60" s="899"/>
      <c r="D60" s="899"/>
      <c r="E60" s="899"/>
      <c r="F60" s="899"/>
      <c r="G60" s="899"/>
    </row>
    <row r="61" spans="1:7" ht="15" customHeight="1" x14ac:dyDescent="0.3">
      <c r="A61" s="899"/>
      <c r="B61" s="899"/>
      <c r="C61" s="899"/>
      <c r="D61" s="899"/>
      <c r="E61" s="899"/>
      <c r="F61" s="899"/>
      <c r="G61" s="899"/>
    </row>
    <row r="62" spans="1:7" ht="15" customHeight="1" x14ac:dyDescent="0.3">
      <c r="A62" s="899"/>
      <c r="B62" s="899"/>
      <c r="C62" s="899"/>
      <c r="D62" s="899"/>
      <c r="E62" s="899"/>
      <c r="F62" s="899"/>
      <c r="G62" s="899"/>
    </row>
    <row r="63" spans="1:7" ht="15" customHeight="1" x14ac:dyDescent="0.3">
      <c r="A63" s="899"/>
      <c r="B63" s="899"/>
      <c r="C63" s="899"/>
      <c r="D63" s="899"/>
      <c r="E63" s="899"/>
      <c r="F63" s="899"/>
      <c r="G63" s="899"/>
    </row>
    <row r="64" spans="1:7" ht="15" customHeight="1" x14ac:dyDescent="0.3">
      <c r="A64" s="899"/>
      <c r="B64" s="899"/>
      <c r="C64" s="899"/>
      <c r="D64" s="899"/>
      <c r="E64" s="899"/>
      <c r="F64" s="899"/>
      <c r="G64" s="899"/>
    </row>
    <row r="65" spans="1:7" ht="15" customHeight="1" x14ac:dyDescent="0.3">
      <c r="A65" s="899"/>
      <c r="B65" s="899"/>
      <c r="C65" s="899"/>
      <c r="D65" s="899"/>
      <c r="E65" s="899"/>
      <c r="F65" s="899"/>
      <c r="G65" s="899"/>
    </row>
    <row r="66" spans="1:7" ht="15" customHeight="1" x14ac:dyDescent="0.3">
      <c r="A66" s="899"/>
      <c r="B66" s="899"/>
      <c r="C66" s="899"/>
      <c r="D66" s="899"/>
      <c r="E66" s="899"/>
      <c r="F66" s="899"/>
      <c r="G66" s="899"/>
    </row>
    <row r="67" spans="1:7" ht="15" customHeight="1" x14ac:dyDescent="0.3">
      <c r="A67" s="899"/>
      <c r="B67" s="899"/>
      <c r="C67" s="899"/>
      <c r="D67" s="899"/>
      <c r="E67" s="899"/>
      <c r="F67" s="899"/>
      <c r="G67" s="899"/>
    </row>
    <row r="68" spans="1:7" ht="15" customHeight="1" x14ac:dyDescent="0.3">
      <c r="A68" s="899"/>
      <c r="B68" s="899"/>
      <c r="C68" s="899"/>
      <c r="D68" s="899"/>
      <c r="E68" s="899"/>
      <c r="F68" s="899"/>
      <c r="G68" s="899"/>
    </row>
    <row r="69" spans="1:7" ht="255" customHeight="1" x14ac:dyDescent="0.3">
      <c r="A69" s="899"/>
      <c r="B69" s="899"/>
      <c r="C69" s="899"/>
      <c r="D69" s="899"/>
      <c r="E69" s="899"/>
      <c r="F69" s="899"/>
      <c r="G69" s="899"/>
    </row>
    <row r="70" spans="1:7" ht="7.2" customHeight="1" x14ac:dyDescent="0.3">
      <c r="A70" s="900" t="str">
        <f>Startseite!A4</f>
        <v>Version 16.03.2023</v>
      </c>
      <c r="B70" s="900"/>
      <c r="C70" s="900"/>
      <c r="D70" s="900"/>
      <c r="E70" s="900"/>
      <c r="F70" s="900"/>
      <c r="G70" s="900"/>
    </row>
    <row r="71" spans="1:7" x14ac:dyDescent="0.3">
      <c r="A71" s="659"/>
      <c r="B71" s="659"/>
      <c r="C71" s="659"/>
      <c r="D71" s="659"/>
      <c r="E71" s="659"/>
      <c r="F71" s="659"/>
      <c r="G71" s="659"/>
    </row>
  </sheetData>
  <sheetProtection algorithmName="SHA-512" hashValue="N+vGZevDxwBkaa8idRc/S0vXHzQrf6nc89CuRgzmMIYc7w2wONfrM4wM7RHrjB+HKF3Zdz37AKApdKr6VEEDfg==" saltValue="C+z/vUrcv2zOXtm1hIJRvg==" spinCount="100000" sheet="1" objects="1" scenarios="1" selectLockedCells="1"/>
  <mergeCells count="25">
    <mergeCell ref="F22:G22"/>
    <mergeCell ref="A40:G40"/>
    <mergeCell ref="A34:G34"/>
    <mergeCell ref="A35:G35"/>
    <mergeCell ref="A29:G29"/>
    <mergeCell ref="A31:G31"/>
    <mergeCell ref="A32:G32"/>
    <mergeCell ref="A37:G37"/>
    <mergeCell ref="A38:G38"/>
    <mergeCell ref="A42:G69"/>
    <mergeCell ref="A70:G70"/>
    <mergeCell ref="A1:E1"/>
    <mergeCell ref="B2:D2"/>
    <mergeCell ref="F2:G2"/>
    <mergeCell ref="B4:D4"/>
    <mergeCell ref="A24:B25"/>
    <mergeCell ref="C24:G25"/>
    <mergeCell ref="A12:G12"/>
    <mergeCell ref="B6:D6"/>
    <mergeCell ref="B9:D9"/>
    <mergeCell ref="F9:G9"/>
    <mergeCell ref="A13:E13"/>
    <mergeCell ref="A15:E15"/>
    <mergeCell ref="A21:G21"/>
    <mergeCell ref="C22:D22"/>
  </mergeCells>
  <dataValidations xWindow="389" yWindow="312" count="12">
    <dataValidation allowBlank="1" showInputMessage="1" showErrorMessage="1" promptTitle="Eingabe der Los-Nr." prompt="Bitte vergeben Sie eine fortlaufende Los-Nr.!" sqref="F9" xr:uid="{00000000-0002-0000-0100-000000000000}"/>
    <dataValidation allowBlank="1" showInputMessage="1" showErrorMessage="1" error="Bitte geben Sie die Adresse der Kontaktperson (Straße mit Haus-Nr. und PLZ mit Ort) an!" prompt="Bitte geben Sie die Adresse der Kontaktperson (Straße mit Haus-Nr. und PLZ mit Ort) an!" sqref="B6:D6" xr:uid="{00000000-0002-0000-0100-000001000000}"/>
    <dataValidation allowBlank="1" showInputMessage="1" showErrorMessage="1" error="Bitte geben Sie den Namen der Kontaktperson ein!" prompt="Bitte geben Sie den Namen der Kontaktperson (z.B. Revierleitung) ein!" sqref="B4:D4" xr:uid="{00000000-0002-0000-0100-000002000000}"/>
    <dataValidation allowBlank="1" showInputMessage="1" showErrorMessage="1" error="Bitte geben Sie das Revier bzw. den FBB an!" promptTitle="Angabe des Reviers" prompt="Bitte geben Sie das Revier bzw. den FBB an!" sqref="F2:G2" xr:uid="{00000000-0002-0000-0100-000003000000}"/>
    <dataValidation allowBlank="1" showInputMessage="1" showErrorMessage="1" error="Die Vergabenummer wird durch die ZVS vergeben und mitgeteilt." prompt="Die Vergabenummer wird durch die ZVS vergeben und mitgeteilt." sqref="B9:D9" xr:uid="{00000000-0002-0000-0100-000004000000}"/>
    <dataValidation allowBlank="1" showInputMessage="1" showErrorMessage="1" error="Bitte geben Sie ggf. weitere Informationen zum Vertrag!" prompt="Bitte geben Sie ggf. weitere Informationen zum Vertrag!" sqref="A38" xr:uid="{00000000-0002-0000-0100-000005000000}"/>
    <dataValidation type="date" allowBlank="1" showInputMessage="1" showErrorMessage="1" error="Bitte geben Sie den Beginn des Vertrages an!" promptTitle="Beginn Vertragslaufzeit" prompt="Bitte geben Sie den Beginn des Vertrages an!" sqref="B22" xr:uid="{00000000-0002-0000-0100-000006000000}">
      <formula1>42736</formula1>
      <formula2>54789</formula2>
    </dataValidation>
    <dataValidation allowBlank="1" showInputMessage="1" showErrorMessage="1" prompt="Bitte geben Sie ggf. zeitliche Arbeitsschwerpunkte an, z.B. von Okt.-Feb." sqref="C24" xr:uid="{00000000-0002-0000-0100-000007000000}"/>
    <dataValidation type="whole" allowBlank="1" showInputMessage="1" showErrorMessage="1" error="Bitte geben Sie die (jährliche) Garantiemenge an._x000a__x000a_(min. 100, max. 100.000)" promptTitle="Jährliche Garantiemenge" prompt="Bitte geben Sie die (jährliche) Garantiemenge an." sqref="F13" xr:uid="{00000000-0002-0000-0100-000008000000}">
      <formula1>0</formula1>
      <formula2>200000</formula2>
    </dataValidation>
    <dataValidation type="whole" allowBlank="1" showInputMessage="1" showErrorMessage="1" error="Bitte geben Sie die jährliche Optionsmenge des Vertrages an._x000a__x000a_(min. 0; max. 50.000)" promptTitle="jährliche Optionsmenge" prompt="Bitte geben Sie die jährliche Optionsmenge des Vertrages an." sqref="F15" xr:uid="{00000000-0002-0000-0100-000009000000}">
      <formula1>0</formula1>
      <formula2>50000</formula2>
    </dataValidation>
    <dataValidation allowBlank="1" showInputMessage="1" showErrorMessage="1" error="Bitte geben Sie an, ob es sachlich begründete Anforderungen an die Maschinenanforderungen gibt, welche über die allgemeingültigen Vorgaben der AGB hinausgehen!" prompt="Bitte geben Sie an, ob es sachlich begründete Anforderungen an die Maschinenanforderungen gibt, welche über die allgemeingültigen Vorgaben der AGB hinausgehen!" sqref="A35:G35" xr:uid="{00000000-0002-0000-0100-00000A000000}"/>
    <dataValidation allowBlank="1" showInputMessage="1" showErrorMessage="1" promptTitle="Revier- und Arbeitsverhältnisse" prompt="- Arbeitsorte? Umsetzzeiten?_x000a_- Einsatzbereiche (NH, LH, Stärkeklassen-/Sortimentsschwerpunkte)?_x000a_- Erschließung/Rückegassenabstände?_x000a_- Gelände, Befahrbarkeit d. Standorte?_x000a_- Besonderheiten?" sqref="A32:G32" xr:uid="{00000000-0002-0000-0100-00000B000000}"/>
  </dataValidations>
  <hyperlinks>
    <hyperlink ref="A40:G40" r:id="rId1" display="Kartenmaterial mit Informationen über den o.a. Forstbetriebsbezirk kann über das Portal waldinfo.nrw (https://www.waldinfo.nrw.de/waldinfo.html) abgerufen werden. Hinweis: Informationen zu Forstamts- und Reviergrenzen lassen sich unter dem Reiter &quot;Katatst" xr:uid="{00000000-0004-0000-0100-000000000000}"/>
  </hyperlinks>
  <pageMargins left="0.59055118110236215" right="0.59055118110236215" top="0.39370078740157483" bottom="0.39370078740157483" header="0" footer="0"/>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5169" r:id="rId5" name="Button 1">
              <controlPr defaultSize="0" print="0" autoFill="0" autoPict="0" macro="[0]!Makro14">
                <anchor moveWithCells="1" sizeWithCells="1">
                  <from>
                    <xdr:col>7</xdr:col>
                    <xdr:colOff>228600</xdr:colOff>
                    <xdr:row>34</xdr:row>
                    <xdr:rowOff>144780</xdr:rowOff>
                  </from>
                  <to>
                    <xdr:col>10</xdr:col>
                    <xdr:colOff>83820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89" yWindow="312" count="3">
        <x14:dataValidation type="list" allowBlank="1" showInputMessage="1" showErrorMessage="1" error="Bitte wählen Sie ein Forstamt aus!" promptTitle="Angabe des Forstamtes" prompt="Bitte wählen Sie ein Forstamt aus!" xr:uid="{00000000-0002-0000-0100-00000C000000}">
          <x14:formula1>
            <xm:f>'Steuerlemente Angebot RV HMHE'!$A$2:$A$17</xm:f>
          </x14:formula1>
          <xm:sqref>B2:D2</xm:sqref>
        </x14:dataValidation>
        <x14:dataValidation type="list" allowBlank="1" showInputMessage="1" showErrorMessage="1" error="Bitte geben Sie an, ob für diesen Vertrag jährliche Verlängerungsoptionen bestehen sollen. (Auswahl aus Liste)" promptTitle="Verlängerungsoptionen" prompt="Bitte geben Sie an, ob für diesen Vertrag jährliche Verlängerungsoptionen bestehen sollen. " xr:uid="{00000000-0002-0000-0100-00000D000000}">
          <x14:formula1>
            <xm:f>'Steuerlemente Angebot RV HMHE'!$B$2:$B$3</xm:f>
          </x14:formula1>
          <xm:sqref>D27</xm:sqref>
        </x14:dataValidation>
        <x14:dataValidation type="list" allowBlank="1" showInputMessage="1" showErrorMessage="1" error="Bitte geben Sie die voraussichtliche Vertragslaufzeit des Vertrages in Monaten an. (Auswahl aus Liste)" promptTitle="voraus. Vertragslaufzeit Vertrag" prompt="Bitte geben Sie die voraussichtliche Vertragslaufzeit des Vertrages in Monaten an. Ob Verlängerungsoptionen bestehen, können Sie unten auswählen." xr:uid="{00000000-0002-0000-0100-00000E000000}">
          <x14:formula1>
            <xm:f>'Steuerlemente Angebot RV HMHE'!$C$2:$C$5</xm:f>
          </x14:formula1>
          <xm:sqref>E22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N276"/>
  <sheetViews>
    <sheetView showGridLines="0" topLeftCell="A2" zoomScale="150" zoomScaleNormal="150" workbookViewId="0">
      <selection activeCell="A2" sqref="A2:G214"/>
    </sheetView>
  </sheetViews>
  <sheetFormatPr baseColWidth="10" defaultRowHeight="14.4" x14ac:dyDescent="0.3"/>
  <sheetData>
    <row r="1" spans="1:14" ht="31.95" customHeight="1" x14ac:dyDescent="0.3">
      <c r="A1" s="1295" t="s">
        <v>207</v>
      </c>
      <c r="B1" s="1295"/>
      <c r="C1" s="1296">
        <f>'LB Bestandesbegründung (m.Pfl.)'!C2:D2</f>
        <v>0</v>
      </c>
      <c r="D1" s="1296"/>
    </row>
    <row r="2" spans="1:14" ht="15" customHeight="1" x14ac:dyDescent="0.3">
      <c r="A2" s="1428" t="s">
        <v>1001</v>
      </c>
      <c r="B2" s="1428"/>
      <c r="C2" s="1428"/>
      <c r="D2" s="1428"/>
      <c r="E2" s="1428"/>
      <c r="F2" s="1428"/>
      <c r="G2" s="1428"/>
      <c r="H2" s="76"/>
      <c r="I2" s="76"/>
      <c r="J2" s="76"/>
      <c r="K2" s="76"/>
      <c r="L2" s="76"/>
      <c r="M2" s="76"/>
      <c r="N2" s="76"/>
    </row>
    <row r="3" spans="1:14" x14ac:dyDescent="0.3">
      <c r="A3" s="1428"/>
      <c r="B3" s="1428"/>
      <c r="C3" s="1428"/>
      <c r="D3" s="1428"/>
      <c r="E3" s="1428"/>
      <c r="F3" s="1428"/>
      <c r="G3" s="1428"/>
      <c r="H3" s="76"/>
      <c r="I3" s="76"/>
      <c r="J3" s="76"/>
      <c r="K3" s="76"/>
      <c r="L3" s="76"/>
      <c r="M3" s="76"/>
      <c r="N3" s="76"/>
    </row>
    <row r="4" spans="1:14" x14ac:dyDescent="0.3">
      <c r="A4" s="1428"/>
      <c r="B4" s="1428"/>
      <c r="C4" s="1428"/>
      <c r="D4" s="1428"/>
      <c r="E4" s="1428"/>
      <c r="F4" s="1428"/>
      <c r="G4" s="1428"/>
      <c r="H4" s="76"/>
      <c r="I4" s="76"/>
      <c r="J4" s="76"/>
      <c r="K4" s="76"/>
      <c r="L4" s="76"/>
      <c r="M4" s="76"/>
      <c r="N4" s="76"/>
    </row>
    <row r="5" spans="1:14" x14ac:dyDescent="0.3">
      <c r="A5" s="1428"/>
      <c r="B5" s="1428"/>
      <c r="C5" s="1428"/>
      <c r="D5" s="1428"/>
      <c r="E5" s="1428"/>
      <c r="F5" s="1428"/>
      <c r="G5" s="1428"/>
      <c r="H5" s="76"/>
      <c r="I5" s="76"/>
      <c r="J5" s="76"/>
      <c r="K5" s="76"/>
      <c r="L5" s="76"/>
      <c r="M5" s="76"/>
      <c r="N5" s="76"/>
    </row>
    <row r="6" spans="1:14" x14ac:dyDescent="0.3">
      <c r="A6" s="1428"/>
      <c r="B6" s="1428"/>
      <c r="C6" s="1428"/>
      <c r="D6" s="1428"/>
      <c r="E6" s="1428"/>
      <c r="F6" s="1428"/>
      <c r="G6" s="1428"/>
      <c r="H6" s="76"/>
      <c r="I6" s="76"/>
      <c r="J6" s="76"/>
      <c r="K6" s="76"/>
      <c r="L6" s="76"/>
      <c r="M6" s="76"/>
      <c r="N6" s="76"/>
    </row>
    <row r="7" spans="1:14" x14ac:dyDescent="0.3">
      <c r="A7" s="1428"/>
      <c r="B7" s="1428"/>
      <c r="C7" s="1428"/>
      <c r="D7" s="1428"/>
      <c r="E7" s="1428"/>
      <c r="F7" s="1428"/>
      <c r="G7" s="1428"/>
      <c r="H7" s="76"/>
      <c r="I7" s="76"/>
      <c r="J7" s="76"/>
      <c r="K7" s="76"/>
      <c r="L7" s="76"/>
      <c r="M7" s="76"/>
      <c r="N7" s="76"/>
    </row>
    <row r="8" spans="1:14" x14ac:dyDescent="0.3">
      <c r="A8" s="1428"/>
      <c r="B8" s="1428"/>
      <c r="C8" s="1428"/>
      <c r="D8" s="1428"/>
      <c r="E8" s="1428"/>
      <c r="F8" s="1428"/>
      <c r="G8" s="1428"/>
      <c r="H8" s="76"/>
      <c r="I8" s="76"/>
      <c r="J8" s="76"/>
      <c r="K8" s="76"/>
      <c r="L8" s="76"/>
      <c r="M8" s="76"/>
      <c r="N8" s="76"/>
    </row>
    <row r="9" spans="1:14" x14ac:dyDescent="0.3">
      <c r="A9" s="1428"/>
      <c r="B9" s="1428"/>
      <c r="C9" s="1428"/>
      <c r="D9" s="1428"/>
      <c r="E9" s="1428"/>
      <c r="F9" s="1428"/>
      <c r="G9" s="1428"/>
      <c r="H9" s="76"/>
      <c r="I9" s="76"/>
      <c r="J9" s="76"/>
      <c r="K9" s="76"/>
      <c r="L9" s="76"/>
      <c r="M9" s="76"/>
      <c r="N9" s="76"/>
    </row>
    <row r="10" spans="1:14" x14ac:dyDescent="0.3">
      <c r="A10" s="1428"/>
      <c r="B10" s="1428"/>
      <c r="C10" s="1428"/>
      <c r="D10" s="1428"/>
      <c r="E10" s="1428"/>
      <c r="F10" s="1428"/>
      <c r="G10" s="1428"/>
      <c r="H10" s="76"/>
      <c r="I10" s="76"/>
      <c r="J10" s="76"/>
      <c r="K10" s="76"/>
      <c r="L10" s="76"/>
      <c r="M10" s="76"/>
      <c r="N10" s="76"/>
    </row>
    <row r="11" spans="1:14" x14ac:dyDescent="0.3">
      <c r="A11" s="1428"/>
      <c r="B11" s="1428"/>
      <c r="C11" s="1428"/>
      <c r="D11" s="1428"/>
      <c r="E11" s="1428"/>
      <c r="F11" s="1428"/>
      <c r="G11" s="1428"/>
      <c r="H11" s="76"/>
      <c r="I11" s="76"/>
      <c r="J11" s="76"/>
      <c r="K11" s="76"/>
      <c r="L11" s="76"/>
      <c r="M11" s="76"/>
      <c r="N11" s="76"/>
    </row>
    <row r="12" spans="1:14" x14ac:dyDescent="0.3">
      <c r="A12" s="1428"/>
      <c r="B12" s="1428"/>
      <c r="C12" s="1428"/>
      <c r="D12" s="1428"/>
      <c r="E12" s="1428"/>
      <c r="F12" s="1428"/>
      <c r="G12" s="1428"/>
      <c r="H12" s="76"/>
      <c r="I12" s="76"/>
      <c r="J12" s="76"/>
      <c r="K12" s="76"/>
      <c r="L12" s="76"/>
      <c r="M12" s="76"/>
      <c r="N12" s="76"/>
    </row>
    <row r="13" spans="1:14" x14ac:dyDescent="0.3">
      <c r="A13" s="1428"/>
      <c r="B13" s="1428"/>
      <c r="C13" s="1428"/>
      <c r="D13" s="1428"/>
      <c r="E13" s="1428"/>
      <c r="F13" s="1428"/>
      <c r="G13" s="1428"/>
      <c r="H13" s="76"/>
      <c r="I13" s="76"/>
      <c r="J13" s="76"/>
      <c r="K13" s="76"/>
      <c r="L13" s="76"/>
      <c r="M13" s="76"/>
      <c r="N13" s="76"/>
    </row>
    <row r="14" spans="1:14" x14ac:dyDescent="0.3">
      <c r="A14" s="1428"/>
      <c r="B14" s="1428"/>
      <c r="C14" s="1428"/>
      <c r="D14" s="1428"/>
      <c r="E14" s="1428"/>
      <c r="F14" s="1428"/>
      <c r="G14" s="1428"/>
      <c r="H14" s="76"/>
      <c r="I14" s="76"/>
      <c r="J14" s="76"/>
      <c r="K14" s="76"/>
      <c r="L14" s="76"/>
      <c r="M14" s="76"/>
      <c r="N14" s="76"/>
    </row>
    <row r="15" spans="1:14" x14ac:dyDescent="0.3">
      <c r="A15" s="1428"/>
      <c r="B15" s="1428"/>
      <c r="C15" s="1428"/>
      <c r="D15" s="1428"/>
      <c r="E15" s="1428"/>
      <c r="F15" s="1428"/>
      <c r="G15" s="1428"/>
      <c r="H15" s="76"/>
      <c r="I15" s="76"/>
      <c r="J15" s="76"/>
      <c r="K15" s="76"/>
      <c r="L15" s="76"/>
      <c r="M15" s="76"/>
      <c r="N15" s="76"/>
    </row>
    <row r="16" spans="1:14" x14ac:dyDescent="0.3">
      <c r="A16" s="1428"/>
      <c r="B16" s="1428"/>
      <c r="C16" s="1428"/>
      <c r="D16" s="1428"/>
      <c r="E16" s="1428"/>
      <c r="F16" s="1428"/>
      <c r="G16" s="1428"/>
      <c r="H16" s="76"/>
      <c r="I16" s="76"/>
      <c r="J16" s="76"/>
      <c r="K16" s="76"/>
      <c r="L16" s="76"/>
      <c r="M16" s="76"/>
      <c r="N16" s="76"/>
    </row>
    <row r="17" spans="1:14" x14ac:dyDescent="0.3">
      <c r="A17" s="1428"/>
      <c r="B17" s="1428"/>
      <c r="C17" s="1428"/>
      <c r="D17" s="1428"/>
      <c r="E17" s="1428"/>
      <c r="F17" s="1428"/>
      <c r="G17" s="1428"/>
      <c r="H17" s="76"/>
      <c r="I17" s="76"/>
      <c r="J17" s="76"/>
      <c r="K17" s="76"/>
      <c r="L17" s="76"/>
      <c r="M17" s="76"/>
      <c r="N17" s="76"/>
    </row>
    <row r="18" spans="1:14" x14ac:dyDescent="0.3">
      <c r="A18" s="1428"/>
      <c r="B18" s="1428"/>
      <c r="C18" s="1428"/>
      <c r="D18" s="1428"/>
      <c r="E18" s="1428"/>
      <c r="F18" s="1428"/>
      <c r="G18" s="1428"/>
      <c r="H18" s="76"/>
      <c r="I18" s="76"/>
      <c r="J18" s="76"/>
      <c r="K18" s="76"/>
      <c r="L18" s="76"/>
      <c r="M18" s="76"/>
      <c r="N18" s="76"/>
    </row>
    <row r="19" spans="1:14" x14ac:dyDescent="0.3">
      <c r="A19" s="1428"/>
      <c r="B19" s="1428"/>
      <c r="C19" s="1428"/>
      <c r="D19" s="1428"/>
      <c r="E19" s="1428"/>
      <c r="F19" s="1428"/>
      <c r="G19" s="1428"/>
      <c r="H19" s="76"/>
      <c r="I19" s="76"/>
      <c r="J19" s="76"/>
      <c r="K19" s="76"/>
      <c r="L19" s="76"/>
      <c r="M19" s="76"/>
      <c r="N19" s="76"/>
    </row>
    <row r="20" spans="1:14" x14ac:dyDescent="0.3">
      <c r="A20" s="1428"/>
      <c r="B20" s="1428"/>
      <c r="C20" s="1428"/>
      <c r="D20" s="1428"/>
      <c r="E20" s="1428"/>
      <c r="F20" s="1428"/>
      <c r="G20" s="1428"/>
      <c r="H20" s="76"/>
      <c r="I20" s="76"/>
      <c r="J20" s="76"/>
      <c r="K20" s="76"/>
      <c r="L20" s="76"/>
      <c r="M20" s="76"/>
      <c r="N20" s="76"/>
    </row>
    <row r="21" spans="1:14" x14ac:dyDescent="0.3">
      <c r="A21" s="1428"/>
      <c r="B21" s="1428"/>
      <c r="C21" s="1428"/>
      <c r="D21" s="1428"/>
      <c r="E21" s="1428"/>
      <c r="F21" s="1428"/>
      <c r="G21" s="1428"/>
      <c r="H21" s="76"/>
      <c r="I21" s="76"/>
      <c r="J21" s="76"/>
      <c r="K21" s="76"/>
      <c r="L21" s="76"/>
      <c r="M21" s="76"/>
      <c r="N21" s="76"/>
    </row>
    <row r="22" spans="1:14" x14ac:dyDescent="0.3">
      <c r="A22" s="1428"/>
      <c r="B22" s="1428"/>
      <c r="C22" s="1428"/>
      <c r="D22" s="1428"/>
      <c r="E22" s="1428"/>
      <c r="F22" s="1428"/>
      <c r="G22" s="1428"/>
      <c r="H22" s="76"/>
      <c r="I22" s="76"/>
      <c r="J22" s="76"/>
      <c r="K22" s="76"/>
      <c r="L22" s="76"/>
      <c r="M22" s="76"/>
      <c r="N22" s="76"/>
    </row>
    <row r="23" spans="1:14" x14ac:dyDescent="0.3">
      <c r="A23" s="1428"/>
      <c r="B23" s="1428"/>
      <c r="C23" s="1428"/>
      <c r="D23" s="1428"/>
      <c r="E23" s="1428"/>
      <c r="F23" s="1428"/>
      <c r="G23" s="1428"/>
      <c r="H23" s="76"/>
      <c r="I23" s="76"/>
      <c r="J23" s="76"/>
      <c r="K23" s="76"/>
      <c r="L23" s="76"/>
      <c r="M23" s="76"/>
      <c r="N23" s="76"/>
    </row>
    <row r="24" spans="1:14" x14ac:dyDescent="0.3">
      <c r="A24" s="1428"/>
      <c r="B24" s="1428"/>
      <c r="C24" s="1428"/>
      <c r="D24" s="1428"/>
      <c r="E24" s="1428"/>
      <c r="F24" s="1428"/>
      <c r="G24" s="1428"/>
      <c r="H24" s="76"/>
      <c r="I24" s="76"/>
      <c r="J24" s="76"/>
      <c r="K24" s="76"/>
      <c r="L24" s="76"/>
      <c r="M24" s="76"/>
      <c r="N24" s="76"/>
    </row>
    <row r="25" spans="1:14" x14ac:dyDescent="0.3">
      <c r="A25" s="1428"/>
      <c r="B25" s="1428"/>
      <c r="C25" s="1428"/>
      <c r="D25" s="1428"/>
      <c r="E25" s="1428"/>
      <c r="F25" s="1428"/>
      <c r="G25" s="1428"/>
      <c r="H25" s="76"/>
      <c r="I25" s="76"/>
      <c r="J25" s="76"/>
      <c r="K25" s="76"/>
      <c r="L25" s="76"/>
      <c r="M25" s="76"/>
      <c r="N25" s="76"/>
    </row>
    <row r="26" spans="1:14" x14ac:dyDescent="0.3">
      <c r="A26" s="1428"/>
      <c r="B26" s="1428"/>
      <c r="C26" s="1428"/>
      <c r="D26" s="1428"/>
      <c r="E26" s="1428"/>
      <c r="F26" s="1428"/>
      <c r="G26" s="1428"/>
      <c r="H26" s="76"/>
      <c r="I26" s="76"/>
      <c r="J26" s="76"/>
      <c r="K26" s="76"/>
      <c r="L26" s="76"/>
      <c r="M26" s="76"/>
      <c r="N26" s="76"/>
    </row>
    <row r="27" spans="1:14" x14ac:dyDescent="0.3">
      <c r="A27" s="1428"/>
      <c r="B27" s="1428"/>
      <c r="C27" s="1428"/>
      <c r="D27" s="1428"/>
      <c r="E27" s="1428"/>
      <c r="F27" s="1428"/>
      <c r="G27" s="1428"/>
      <c r="H27" s="76"/>
      <c r="I27" s="76"/>
      <c r="J27" s="76"/>
      <c r="K27" s="76"/>
      <c r="L27" s="76"/>
      <c r="M27" s="76"/>
      <c r="N27" s="76"/>
    </row>
    <row r="28" spans="1:14" x14ac:dyDescent="0.3">
      <c r="A28" s="1428"/>
      <c r="B28" s="1428"/>
      <c r="C28" s="1428"/>
      <c r="D28" s="1428"/>
      <c r="E28" s="1428"/>
      <c r="F28" s="1428"/>
      <c r="G28" s="1428"/>
      <c r="H28" s="76"/>
      <c r="I28" s="76"/>
      <c r="J28" s="76"/>
      <c r="K28" s="76"/>
      <c r="L28" s="76"/>
      <c r="M28" s="76"/>
      <c r="N28" s="76"/>
    </row>
    <row r="29" spans="1:14" x14ac:dyDescent="0.3">
      <c r="A29" s="1428"/>
      <c r="B29" s="1428"/>
      <c r="C29" s="1428"/>
      <c r="D29" s="1428"/>
      <c r="E29" s="1428"/>
      <c r="F29" s="1428"/>
      <c r="G29" s="1428"/>
      <c r="H29" s="76"/>
      <c r="I29" s="76"/>
      <c r="J29" s="76"/>
      <c r="K29" s="76"/>
      <c r="L29" s="76"/>
      <c r="M29" s="76"/>
      <c r="N29" s="76"/>
    </row>
    <row r="30" spans="1:14" x14ac:dyDescent="0.3">
      <c r="A30" s="1428"/>
      <c r="B30" s="1428"/>
      <c r="C30" s="1428"/>
      <c r="D30" s="1428"/>
      <c r="E30" s="1428"/>
      <c r="F30" s="1428"/>
      <c r="G30" s="1428"/>
      <c r="H30" s="76"/>
      <c r="I30" s="76"/>
      <c r="J30" s="76"/>
      <c r="K30" s="76"/>
      <c r="L30" s="76"/>
      <c r="M30" s="76"/>
      <c r="N30" s="76"/>
    </row>
    <row r="31" spans="1:14" x14ac:dyDescent="0.3">
      <c r="A31" s="1428"/>
      <c r="B31" s="1428"/>
      <c r="C31" s="1428"/>
      <c r="D31" s="1428"/>
      <c r="E31" s="1428"/>
      <c r="F31" s="1428"/>
      <c r="G31" s="1428"/>
      <c r="H31" s="76"/>
      <c r="I31" s="76"/>
      <c r="J31" s="76"/>
      <c r="K31" s="76"/>
      <c r="L31" s="76"/>
      <c r="M31" s="76"/>
      <c r="N31" s="76"/>
    </row>
    <row r="32" spans="1:14" x14ac:dyDescent="0.3">
      <c r="A32" s="1428"/>
      <c r="B32" s="1428"/>
      <c r="C32" s="1428"/>
      <c r="D32" s="1428"/>
      <c r="E32" s="1428"/>
      <c r="F32" s="1428"/>
      <c r="G32" s="1428"/>
      <c r="H32" s="76"/>
      <c r="I32" s="76"/>
      <c r="J32" s="76"/>
      <c r="K32" s="76"/>
      <c r="L32" s="76"/>
      <c r="M32" s="76"/>
      <c r="N32" s="76"/>
    </row>
    <row r="33" spans="1:14" x14ac:dyDescent="0.3">
      <c r="A33" s="1428"/>
      <c r="B33" s="1428"/>
      <c r="C33" s="1428"/>
      <c r="D33" s="1428"/>
      <c r="E33" s="1428"/>
      <c r="F33" s="1428"/>
      <c r="G33" s="1428"/>
      <c r="H33" s="76"/>
      <c r="I33" s="76"/>
      <c r="J33" s="76"/>
      <c r="K33" s="76"/>
      <c r="L33" s="76"/>
      <c r="M33" s="76"/>
      <c r="N33" s="76"/>
    </row>
    <row r="34" spans="1:14" x14ac:dyDescent="0.3">
      <c r="A34" s="1428"/>
      <c r="B34" s="1428"/>
      <c r="C34" s="1428"/>
      <c r="D34" s="1428"/>
      <c r="E34" s="1428"/>
      <c r="F34" s="1428"/>
      <c r="G34" s="1428"/>
      <c r="H34" s="76"/>
      <c r="I34" s="76"/>
      <c r="J34" s="76"/>
      <c r="K34" s="76"/>
      <c r="L34" s="76"/>
      <c r="M34" s="76"/>
      <c r="N34" s="76"/>
    </row>
    <row r="35" spans="1:14" x14ac:dyDescent="0.3">
      <c r="A35" s="1428"/>
      <c r="B35" s="1428"/>
      <c r="C35" s="1428"/>
      <c r="D35" s="1428"/>
      <c r="E35" s="1428"/>
      <c r="F35" s="1428"/>
      <c r="G35" s="1428"/>
      <c r="H35" s="76"/>
      <c r="I35" s="76"/>
      <c r="J35" s="76"/>
      <c r="K35" s="76"/>
      <c r="L35" s="76"/>
      <c r="M35" s="76"/>
      <c r="N35" s="76"/>
    </row>
    <row r="36" spans="1:14" x14ac:dyDescent="0.3">
      <c r="A36" s="1428"/>
      <c r="B36" s="1428"/>
      <c r="C36" s="1428"/>
      <c r="D36" s="1428"/>
      <c r="E36" s="1428"/>
      <c r="F36" s="1428"/>
      <c r="G36" s="1428"/>
      <c r="H36" s="76"/>
      <c r="I36" s="76"/>
      <c r="J36" s="76"/>
      <c r="K36" s="76"/>
      <c r="L36" s="76"/>
      <c r="M36" s="76"/>
      <c r="N36" s="76"/>
    </row>
    <row r="37" spans="1:14" x14ac:dyDescent="0.3">
      <c r="A37" s="1428"/>
      <c r="B37" s="1428"/>
      <c r="C37" s="1428"/>
      <c r="D37" s="1428"/>
      <c r="E37" s="1428"/>
      <c r="F37" s="1428"/>
      <c r="G37" s="1428"/>
      <c r="H37" s="76"/>
      <c r="I37" s="76"/>
      <c r="J37" s="76"/>
      <c r="K37" s="76"/>
      <c r="L37" s="76"/>
      <c r="M37" s="76"/>
      <c r="N37" s="76"/>
    </row>
    <row r="38" spans="1:14" x14ac:dyDescent="0.3">
      <c r="A38" s="1428"/>
      <c r="B38" s="1428"/>
      <c r="C38" s="1428"/>
      <c r="D38" s="1428"/>
      <c r="E38" s="1428"/>
      <c r="F38" s="1428"/>
      <c r="G38" s="1428"/>
      <c r="H38" s="76"/>
      <c r="I38" s="76"/>
      <c r="J38" s="76"/>
      <c r="K38" s="76"/>
      <c r="L38" s="76"/>
      <c r="M38" s="76"/>
      <c r="N38" s="76"/>
    </row>
    <row r="39" spans="1:14" x14ac:dyDescent="0.3">
      <c r="A39" s="1428"/>
      <c r="B39" s="1428"/>
      <c r="C39" s="1428"/>
      <c r="D39" s="1428"/>
      <c r="E39" s="1428"/>
      <c r="F39" s="1428"/>
      <c r="G39" s="1428"/>
      <c r="H39" s="76"/>
      <c r="I39" s="76"/>
      <c r="J39" s="76"/>
      <c r="K39" s="76"/>
      <c r="L39" s="76"/>
      <c r="M39" s="76"/>
      <c r="N39" s="76"/>
    </row>
    <row r="40" spans="1:14" x14ac:dyDescent="0.3">
      <c r="A40" s="1428"/>
      <c r="B40" s="1428"/>
      <c r="C40" s="1428"/>
      <c r="D40" s="1428"/>
      <c r="E40" s="1428"/>
      <c r="F40" s="1428"/>
      <c r="G40" s="1428"/>
      <c r="H40" s="76"/>
      <c r="I40" s="76"/>
      <c r="J40" s="76"/>
      <c r="K40" s="76"/>
      <c r="L40" s="76"/>
      <c r="M40" s="76"/>
      <c r="N40" s="76"/>
    </row>
    <row r="41" spans="1:14" x14ac:dyDescent="0.3">
      <c r="A41" s="1428"/>
      <c r="B41" s="1428"/>
      <c r="C41" s="1428"/>
      <c r="D41" s="1428"/>
      <c r="E41" s="1428"/>
      <c r="F41" s="1428"/>
      <c r="G41" s="1428"/>
      <c r="H41" s="76"/>
      <c r="I41" s="76"/>
      <c r="J41" s="76"/>
      <c r="K41" s="76"/>
      <c r="L41" s="76"/>
      <c r="M41" s="76"/>
      <c r="N41" s="76"/>
    </row>
    <row r="42" spans="1:14" x14ac:dyDescent="0.3">
      <c r="A42" s="1428"/>
      <c r="B42" s="1428"/>
      <c r="C42" s="1428"/>
      <c r="D42" s="1428"/>
      <c r="E42" s="1428"/>
      <c r="F42" s="1428"/>
      <c r="G42" s="1428"/>
      <c r="H42" s="76"/>
      <c r="I42" s="76"/>
      <c r="J42" s="76"/>
      <c r="K42" s="76"/>
      <c r="L42" s="76"/>
      <c r="M42" s="76"/>
      <c r="N42" s="76"/>
    </row>
    <row r="43" spans="1:14" x14ac:dyDescent="0.3">
      <c r="A43" s="1428"/>
      <c r="B43" s="1428"/>
      <c r="C43" s="1428"/>
      <c r="D43" s="1428"/>
      <c r="E43" s="1428"/>
      <c r="F43" s="1428"/>
      <c r="G43" s="1428"/>
      <c r="H43" s="76"/>
      <c r="I43" s="76"/>
      <c r="J43" s="76"/>
      <c r="K43" s="76"/>
      <c r="L43" s="76"/>
      <c r="M43" s="76"/>
      <c r="N43" s="76"/>
    </row>
    <row r="44" spans="1:14" x14ac:dyDescent="0.3">
      <c r="A44" s="1428"/>
      <c r="B44" s="1428"/>
      <c r="C44" s="1428"/>
      <c r="D44" s="1428"/>
      <c r="E44" s="1428"/>
      <c r="F44" s="1428"/>
      <c r="G44" s="1428"/>
      <c r="H44" s="76"/>
      <c r="I44" s="76"/>
      <c r="J44" s="76"/>
      <c r="K44" s="76"/>
      <c r="L44" s="76"/>
      <c r="M44" s="76"/>
      <c r="N44" s="76"/>
    </row>
    <row r="45" spans="1:14" x14ac:dyDescent="0.3">
      <c r="A45" s="1428"/>
      <c r="B45" s="1428"/>
      <c r="C45" s="1428"/>
      <c r="D45" s="1428"/>
      <c r="E45" s="1428"/>
      <c r="F45" s="1428"/>
      <c r="G45" s="1428"/>
      <c r="H45" s="76"/>
      <c r="I45" s="76"/>
      <c r="J45" s="76"/>
      <c r="K45" s="76"/>
      <c r="L45" s="76"/>
      <c r="M45" s="76"/>
      <c r="N45" s="76"/>
    </row>
    <row r="46" spans="1:14" x14ac:dyDescent="0.3">
      <c r="A46" s="1428"/>
      <c r="B46" s="1428"/>
      <c r="C46" s="1428"/>
      <c r="D46" s="1428"/>
      <c r="E46" s="1428"/>
      <c r="F46" s="1428"/>
      <c r="G46" s="1428"/>
      <c r="H46" s="76"/>
      <c r="I46" s="76"/>
      <c r="J46" s="76"/>
      <c r="K46" s="76"/>
      <c r="L46" s="76"/>
      <c r="M46" s="76"/>
      <c r="N46" s="76"/>
    </row>
    <row r="47" spans="1:14" x14ac:dyDescent="0.3">
      <c r="A47" s="1428"/>
      <c r="B47" s="1428"/>
      <c r="C47" s="1428"/>
      <c r="D47" s="1428"/>
      <c r="E47" s="1428"/>
      <c r="F47" s="1428"/>
      <c r="G47" s="1428"/>
      <c r="H47" s="76"/>
      <c r="I47" s="76"/>
      <c r="J47" s="76"/>
      <c r="K47" s="76"/>
      <c r="L47" s="76"/>
      <c r="M47" s="76"/>
      <c r="N47" s="76"/>
    </row>
    <row r="48" spans="1:14" x14ac:dyDescent="0.3">
      <c r="A48" s="1428"/>
      <c r="B48" s="1428"/>
      <c r="C48" s="1428"/>
      <c r="D48" s="1428"/>
      <c r="E48" s="1428"/>
      <c r="F48" s="1428"/>
      <c r="G48" s="1428"/>
      <c r="H48" s="76"/>
      <c r="I48" s="76"/>
      <c r="J48" s="76"/>
      <c r="K48" s="76"/>
      <c r="L48" s="76"/>
      <c r="M48" s="76"/>
      <c r="N48" s="76"/>
    </row>
    <row r="49" spans="1:14" x14ac:dyDescent="0.3">
      <c r="A49" s="1428"/>
      <c r="B49" s="1428"/>
      <c r="C49" s="1428"/>
      <c r="D49" s="1428"/>
      <c r="E49" s="1428"/>
      <c r="F49" s="1428"/>
      <c r="G49" s="1428"/>
      <c r="H49" s="76"/>
      <c r="I49" s="76"/>
      <c r="J49" s="76"/>
      <c r="K49" s="76"/>
      <c r="L49" s="76"/>
      <c r="M49" s="76"/>
      <c r="N49" s="76"/>
    </row>
    <row r="50" spans="1:14" x14ac:dyDescent="0.3">
      <c r="A50" s="1428"/>
      <c r="B50" s="1428"/>
      <c r="C50" s="1428"/>
      <c r="D50" s="1428"/>
      <c r="E50" s="1428"/>
      <c r="F50" s="1428"/>
      <c r="G50" s="1428"/>
      <c r="H50" s="76"/>
      <c r="I50" s="76"/>
      <c r="J50" s="76"/>
      <c r="K50" s="76"/>
      <c r="L50" s="76"/>
      <c r="M50" s="76"/>
      <c r="N50" s="76"/>
    </row>
    <row r="51" spans="1:14" x14ac:dyDescent="0.3">
      <c r="A51" s="1428"/>
      <c r="B51" s="1428"/>
      <c r="C51" s="1428"/>
      <c r="D51" s="1428"/>
      <c r="E51" s="1428"/>
      <c r="F51" s="1428"/>
      <c r="G51" s="1428"/>
      <c r="H51" s="76"/>
      <c r="I51" s="76"/>
      <c r="J51" s="76"/>
      <c r="K51" s="76"/>
      <c r="L51" s="76"/>
      <c r="M51" s="76"/>
      <c r="N51" s="76"/>
    </row>
    <row r="52" spans="1:14" x14ac:dyDescent="0.3">
      <c r="A52" s="1428"/>
      <c r="B52" s="1428"/>
      <c r="C52" s="1428"/>
      <c r="D52" s="1428"/>
      <c r="E52" s="1428"/>
      <c r="F52" s="1428"/>
      <c r="G52" s="1428"/>
      <c r="H52" s="76"/>
      <c r="I52" s="76"/>
      <c r="J52" s="76"/>
      <c r="K52" s="76"/>
      <c r="L52" s="76"/>
      <c r="M52" s="76"/>
      <c r="N52" s="76"/>
    </row>
    <row r="53" spans="1:14" x14ac:dyDescent="0.3">
      <c r="A53" s="1428"/>
      <c r="B53" s="1428"/>
      <c r="C53" s="1428"/>
      <c r="D53" s="1428"/>
      <c r="E53" s="1428"/>
      <c r="F53" s="1428"/>
      <c r="G53" s="1428"/>
      <c r="H53" s="76"/>
      <c r="I53" s="76"/>
      <c r="J53" s="76"/>
      <c r="K53" s="76"/>
      <c r="L53" s="76"/>
      <c r="M53" s="76"/>
      <c r="N53" s="76"/>
    </row>
    <row r="54" spans="1:14" x14ac:dyDescent="0.3">
      <c r="A54" s="1428"/>
      <c r="B54" s="1428"/>
      <c r="C54" s="1428"/>
      <c r="D54" s="1428"/>
      <c r="E54" s="1428"/>
      <c r="F54" s="1428"/>
      <c r="G54" s="1428"/>
      <c r="H54" s="76"/>
      <c r="I54" s="76"/>
      <c r="J54" s="76"/>
      <c r="K54" s="76"/>
      <c r="L54" s="76"/>
      <c r="M54" s="76"/>
      <c r="N54" s="76"/>
    </row>
    <row r="55" spans="1:14" x14ac:dyDescent="0.3">
      <c r="A55" s="1428"/>
      <c r="B55" s="1428"/>
      <c r="C55" s="1428"/>
      <c r="D55" s="1428"/>
      <c r="E55" s="1428"/>
      <c r="F55" s="1428"/>
      <c r="G55" s="1428"/>
      <c r="H55" s="76"/>
      <c r="I55" s="76"/>
      <c r="J55" s="76"/>
      <c r="K55" s="76"/>
      <c r="L55" s="76"/>
      <c r="M55" s="76"/>
      <c r="N55" s="76"/>
    </row>
    <row r="56" spans="1:14" x14ac:dyDescent="0.3">
      <c r="A56" s="1428"/>
      <c r="B56" s="1428"/>
      <c r="C56" s="1428"/>
      <c r="D56" s="1428"/>
      <c r="E56" s="1428"/>
      <c r="F56" s="1428"/>
      <c r="G56" s="1428"/>
      <c r="H56" s="76"/>
      <c r="I56" s="76"/>
      <c r="J56" s="76"/>
      <c r="K56" s="76"/>
      <c r="L56" s="76"/>
      <c r="M56" s="76"/>
      <c r="N56" s="76"/>
    </row>
    <row r="57" spans="1:14" x14ac:dyDescent="0.3">
      <c r="A57" s="1428"/>
      <c r="B57" s="1428"/>
      <c r="C57" s="1428"/>
      <c r="D57" s="1428"/>
      <c r="E57" s="1428"/>
      <c r="F57" s="1428"/>
      <c r="G57" s="1428"/>
      <c r="H57" s="76"/>
      <c r="I57" s="76"/>
      <c r="J57" s="76"/>
      <c r="K57" s="76"/>
      <c r="L57" s="76"/>
      <c r="M57" s="76"/>
      <c r="N57" s="76"/>
    </row>
    <row r="58" spans="1:14" x14ac:dyDescent="0.3">
      <c r="A58" s="1428"/>
      <c r="B58" s="1428"/>
      <c r="C58" s="1428"/>
      <c r="D58" s="1428"/>
      <c r="E58" s="1428"/>
      <c r="F58" s="1428"/>
      <c r="G58" s="1428"/>
      <c r="H58" s="76"/>
      <c r="I58" s="76"/>
      <c r="J58" s="76"/>
      <c r="K58" s="76"/>
      <c r="L58" s="76"/>
      <c r="M58" s="76"/>
      <c r="N58" s="76"/>
    </row>
    <row r="59" spans="1:14" x14ac:dyDescent="0.3">
      <c r="A59" s="1428"/>
      <c r="B59" s="1428"/>
      <c r="C59" s="1428"/>
      <c r="D59" s="1428"/>
      <c r="E59" s="1428"/>
      <c r="F59" s="1428"/>
      <c r="G59" s="1428"/>
      <c r="H59" s="76"/>
      <c r="I59" s="76"/>
      <c r="J59" s="76"/>
      <c r="K59" s="76"/>
      <c r="L59" s="76"/>
      <c r="M59" s="76"/>
      <c r="N59" s="76"/>
    </row>
    <row r="60" spans="1:14" x14ac:dyDescent="0.3">
      <c r="A60" s="1428"/>
      <c r="B60" s="1428"/>
      <c r="C60" s="1428"/>
      <c r="D60" s="1428"/>
      <c r="E60" s="1428"/>
      <c r="F60" s="1428"/>
      <c r="G60" s="1428"/>
      <c r="H60" s="76"/>
      <c r="I60" s="76"/>
      <c r="J60" s="76"/>
      <c r="K60" s="76"/>
      <c r="L60" s="76"/>
      <c r="M60" s="76"/>
      <c r="N60" s="76"/>
    </row>
    <row r="61" spans="1:14" x14ac:dyDescent="0.3">
      <c r="A61" s="1428"/>
      <c r="B61" s="1428"/>
      <c r="C61" s="1428"/>
      <c r="D61" s="1428"/>
      <c r="E61" s="1428"/>
      <c r="F61" s="1428"/>
      <c r="G61" s="1428"/>
      <c r="H61" s="76"/>
      <c r="I61" s="76"/>
      <c r="J61" s="76"/>
      <c r="K61" s="76"/>
      <c r="L61" s="76"/>
      <c r="M61" s="76"/>
      <c r="N61" s="76"/>
    </row>
    <row r="62" spans="1:14" x14ac:dyDescent="0.3">
      <c r="A62" s="1428"/>
      <c r="B62" s="1428"/>
      <c r="C62" s="1428"/>
      <c r="D62" s="1428"/>
      <c r="E62" s="1428"/>
      <c r="F62" s="1428"/>
      <c r="G62" s="1428"/>
      <c r="H62" s="76"/>
      <c r="I62" s="76"/>
      <c r="J62" s="76"/>
      <c r="K62" s="76"/>
      <c r="L62" s="76"/>
      <c r="M62" s="76"/>
      <c r="N62" s="76"/>
    </row>
    <row r="63" spans="1:14" x14ac:dyDescent="0.3">
      <c r="A63" s="1428"/>
      <c r="B63" s="1428"/>
      <c r="C63" s="1428"/>
      <c r="D63" s="1428"/>
      <c r="E63" s="1428"/>
      <c r="F63" s="1428"/>
      <c r="G63" s="1428"/>
      <c r="H63" s="76"/>
      <c r="I63" s="76"/>
      <c r="J63" s="76"/>
      <c r="K63" s="76"/>
      <c r="L63" s="76"/>
      <c r="M63" s="76"/>
      <c r="N63" s="76"/>
    </row>
    <row r="64" spans="1:14" x14ac:dyDescent="0.3">
      <c r="A64" s="1428"/>
      <c r="B64" s="1428"/>
      <c r="C64" s="1428"/>
      <c r="D64" s="1428"/>
      <c r="E64" s="1428"/>
      <c r="F64" s="1428"/>
      <c r="G64" s="1428"/>
      <c r="H64" s="76"/>
      <c r="I64" s="76"/>
      <c r="J64" s="76"/>
      <c r="K64" s="76"/>
      <c r="L64" s="76"/>
      <c r="M64" s="76"/>
      <c r="N64" s="76"/>
    </row>
    <row r="65" spans="1:14" x14ac:dyDescent="0.3">
      <c r="A65" s="1428"/>
      <c r="B65" s="1428"/>
      <c r="C65" s="1428"/>
      <c r="D65" s="1428"/>
      <c r="E65" s="1428"/>
      <c r="F65" s="1428"/>
      <c r="G65" s="1428"/>
      <c r="H65" s="76"/>
      <c r="I65" s="76"/>
      <c r="J65" s="76"/>
      <c r="K65" s="76"/>
      <c r="L65" s="76"/>
      <c r="M65" s="76"/>
      <c r="N65" s="76"/>
    </row>
    <row r="66" spans="1:14" x14ac:dyDescent="0.3">
      <c r="A66" s="1428"/>
      <c r="B66" s="1428"/>
      <c r="C66" s="1428"/>
      <c r="D66" s="1428"/>
      <c r="E66" s="1428"/>
      <c r="F66" s="1428"/>
      <c r="G66" s="1428"/>
      <c r="H66" s="76"/>
      <c r="I66" s="76"/>
      <c r="J66" s="76"/>
      <c r="K66" s="76"/>
      <c r="L66" s="76"/>
      <c r="M66" s="76"/>
      <c r="N66" s="76"/>
    </row>
    <row r="67" spans="1:14" x14ac:dyDescent="0.3">
      <c r="A67" s="1428"/>
      <c r="B67" s="1428"/>
      <c r="C67" s="1428"/>
      <c r="D67" s="1428"/>
      <c r="E67" s="1428"/>
      <c r="F67" s="1428"/>
      <c r="G67" s="1428"/>
      <c r="H67" s="76"/>
      <c r="I67" s="76"/>
      <c r="J67" s="76"/>
      <c r="K67" s="76"/>
      <c r="L67" s="76"/>
      <c r="M67" s="76"/>
      <c r="N67" s="76"/>
    </row>
    <row r="68" spans="1:14" x14ac:dyDescent="0.3">
      <c r="A68" s="1428"/>
      <c r="B68" s="1428"/>
      <c r="C68" s="1428"/>
      <c r="D68" s="1428"/>
      <c r="E68" s="1428"/>
      <c r="F68" s="1428"/>
      <c r="G68" s="1428"/>
      <c r="H68" s="76"/>
      <c r="I68" s="76"/>
      <c r="J68" s="76"/>
      <c r="K68" s="76"/>
      <c r="L68" s="76"/>
      <c r="M68" s="76"/>
      <c r="N68" s="76"/>
    </row>
    <row r="69" spans="1:14" x14ac:dyDescent="0.3">
      <c r="A69" s="1428"/>
      <c r="B69" s="1428"/>
      <c r="C69" s="1428"/>
      <c r="D69" s="1428"/>
      <c r="E69" s="1428"/>
      <c r="F69" s="1428"/>
      <c r="G69" s="1428"/>
      <c r="H69" s="76"/>
      <c r="I69" s="76"/>
      <c r="J69" s="76"/>
      <c r="K69" s="76"/>
      <c r="L69" s="76"/>
      <c r="M69" s="76"/>
      <c r="N69" s="76"/>
    </row>
    <row r="70" spans="1:14" x14ac:dyDescent="0.3">
      <c r="A70" s="1428"/>
      <c r="B70" s="1428"/>
      <c r="C70" s="1428"/>
      <c r="D70" s="1428"/>
      <c r="E70" s="1428"/>
      <c r="F70" s="1428"/>
      <c r="G70" s="1428"/>
      <c r="H70" s="76"/>
      <c r="I70" s="76"/>
      <c r="J70" s="76"/>
      <c r="K70" s="76"/>
      <c r="L70" s="76"/>
      <c r="M70" s="76"/>
      <c r="N70" s="76"/>
    </row>
    <row r="71" spans="1:14" x14ac:dyDescent="0.3">
      <c r="A71" s="1428"/>
      <c r="B71" s="1428"/>
      <c r="C71" s="1428"/>
      <c r="D71" s="1428"/>
      <c r="E71" s="1428"/>
      <c r="F71" s="1428"/>
      <c r="G71" s="1428"/>
      <c r="H71" s="76"/>
      <c r="I71" s="76"/>
      <c r="J71" s="76"/>
      <c r="K71" s="76"/>
      <c r="L71" s="76"/>
      <c r="M71" s="76"/>
      <c r="N71" s="76"/>
    </row>
    <row r="72" spans="1:14" x14ac:dyDescent="0.3">
      <c r="A72" s="1428"/>
      <c r="B72" s="1428"/>
      <c r="C72" s="1428"/>
      <c r="D72" s="1428"/>
      <c r="E72" s="1428"/>
      <c r="F72" s="1428"/>
      <c r="G72" s="1428"/>
      <c r="H72" s="76"/>
      <c r="I72" s="76"/>
      <c r="J72" s="76"/>
      <c r="K72" s="76"/>
      <c r="L72" s="76"/>
      <c r="M72" s="76"/>
      <c r="N72" s="76"/>
    </row>
    <row r="73" spans="1:14" x14ac:dyDescent="0.3">
      <c r="A73" s="1428"/>
      <c r="B73" s="1428"/>
      <c r="C73" s="1428"/>
      <c r="D73" s="1428"/>
      <c r="E73" s="1428"/>
      <c r="F73" s="1428"/>
      <c r="G73" s="1428"/>
      <c r="H73" s="76"/>
      <c r="I73" s="76"/>
      <c r="J73" s="76"/>
      <c r="K73" s="76"/>
      <c r="L73" s="76"/>
      <c r="M73" s="76"/>
      <c r="N73" s="76"/>
    </row>
    <row r="74" spans="1:14" x14ac:dyDescent="0.3">
      <c r="A74" s="1428"/>
      <c r="B74" s="1428"/>
      <c r="C74" s="1428"/>
      <c r="D74" s="1428"/>
      <c r="E74" s="1428"/>
      <c r="F74" s="1428"/>
      <c r="G74" s="1428"/>
      <c r="H74" s="76"/>
      <c r="I74" s="76"/>
      <c r="J74" s="76"/>
      <c r="K74" s="76"/>
      <c r="L74" s="76"/>
      <c r="M74" s="76"/>
      <c r="N74" s="76"/>
    </row>
    <row r="75" spans="1:14" x14ac:dyDescent="0.3">
      <c r="A75" s="1428"/>
      <c r="B75" s="1428"/>
      <c r="C75" s="1428"/>
      <c r="D75" s="1428"/>
      <c r="E75" s="1428"/>
      <c r="F75" s="1428"/>
      <c r="G75" s="1428"/>
      <c r="H75" s="76"/>
      <c r="I75" s="76"/>
      <c r="J75" s="76"/>
      <c r="K75" s="76"/>
      <c r="L75" s="76"/>
      <c r="M75" s="76"/>
      <c r="N75" s="76"/>
    </row>
    <row r="76" spans="1:14" x14ac:dyDescent="0.3">
      <c r="A76" s="1428"/>
      <c r="B76" s="1428"/>
      <c r="C76" s="1428"/>
      <c r="D76" s="1428"/>
      <c r="E76" s="1428"/>
      <c r="F76" s="1428"/>
      <c r="G76" s="1428"/>
      <c r="H76" s="76"/>
      <c r="I76" s="76"/>
      <c r="J76" s="76"/>
      <c r="K76" s="76"/>
      <c r="L76" s="76"/>
      <c r="M76" s="76"/>
      <c r="N76" s="76"/>
    </row>
    <row r="77" spans="1:14" x14ac:dyDescent="0.3">
      <c r="A77" s="1428"/>
      <c r="B77" s="1428"/>
      <c r="C77" s="1428"/>
      <c r="D77" s="1428"/>
      <c r="E77" s="1428"/>
      <c r="F77" s="1428"/>
      <c r="G77" s="1428"/>
      <c r="H77" s="76"/>
      <c r="I77" s="76"/>
      <c r="J77" s="76"/>
      <c r="K77" s="76"/>
      <c r="L77" s="76"/>
      <c r="M77" s="76"/>
      <c r="N77" s="76"/>
    </row>
    <row r="78" spans="1:14" x14ac:dyDescent="0.3">
      <c r="A78" s="1428"/>
      <c r="B78" s="1428"/>
      <c r="C78" s="1428"/>
      <c r="D78" s="1428"/>
      <c r="E78" s="1428"/>
      <c r="F78" s="1428"/>
      <c r="G78" s="1428"/>
      <c r="H78" s="76"/>
      <c r="I78" s="76"/>
      <c r="J78" s="76"/>
      <c r="K78" s="76"/>
      <c r="L78" s="76"/>
      <c r="M78" s="76"/>
      <c r="N78" s="76"/>
    </row>
    <row r="79" spans="1:14" x14ac:dyDescent="0.3">
      <c r="A79" s="1428"/>
      <c r="B79" s="1428"/>
      <c r="C79" s="1428"/>
      <c r="D79" s="1428"/>
      <c r="E79" s="1428"/>
      <c r="F79" s="1428"/>
      <c r="G79" s="1428"/>
      <c r="H79" s="76"/>
      <c r="I79" s="76"/>
      <c r="J79" s="76"/>
      <c r="K79" s="76"/>
      <c r="L79" s="76"/>
      <c r="M79" s="76"/>
      <c r="N79" s="76"/>
    </row>
    <row r="80" spans="1:14" x14ac:dyDescent="0.3">
      <c r="A80" s="1428"/>
      <c r="B80" s="1428"/>
      <c r="C80" s="1428"/>
      <c r="D80" s="1428"/>
      <c r="E80" s="1428"/>
      <c r="F80" s="1428"/>
      <c r="G80" s="1428"/>
      <c r="H80" s="76"/>
      <c r="I80" s="76"/>
      <c r="J80" s="76"/>
      <c r="K80" s="76"/>
      <c r="L80" s="76"/>
      <c r="M80" s="76"/>
      <c r="N80" s="76"/>
    </row>
    <row r="81" spans="1:14" x14ac:dyDescent="0.3">
      <c r="A81" s="1428"/>
      <c r="B81" s="1428"/>
      <c r="C81" s="1428"/>
      <c r="D81" s="1428"/>
      <c r="E81" s="1428"/>
      <c r="F81" s="1428"/>
      <c r="G81" s="1428"/>
      <c r="H81" s="76"/>
      <c r="I81" s="76"/>
      <c r="J81" s="76"/>
      <c r="K81" s="76"/>
      <c r="L81" s="76"/>
      <c r="M81" s="76"/>
      <c r="N81" s="76"/>
    </row>
    <row r="82" spans="1:14" x14ac:dyDescent="0.3">
      <c r="A82" s="1428"/>
      <c r="B82" s="1428"/>
      <c r="C82" s="1428"/>
      <c r="D82" s="1428"/>
      <c r="E82" s="1428"/>
      <c r="F82" s="1428"/>
      <c r="G82" s="1428"/>
      <c r="H82" s="76"/>
      <c r="I82" s="76"/>
      <c r="J82" s="76"/>
      <c r="K82" s="76"/>
      <c r="L82" s="76"/>
      <c r="M82" s="76"/>
      <c r="N82" s="76"/>
    </row>
    <row r="83" spans="1:14" x14ac:dyDescent="0.3">
      <c r="A83" s="1428"/>
      <c r="B83" s="1428"/>
      <c r="C83" s="1428"/>
      <c r="D83" s="1428"/>
      <c r="E83" s="1428"/>
      <c r="F83" s="1428"/>
      <c r="G83" s="1428"/>
      <c r="H83" s="76"/>
      <c r="I83" s="76"/>
      <c r="J83" s="76"/>
      <c r="K83" s="76"/>
      <c r="L83" s="76"/>
      <c r="M83" s="76"/>
      <c r="N83" s="76"/>
    </row>
    <row r="84" spans="1:14" x14ac:dyDescent="0.3">
      <c r="A84" s="1428"/>
      <c r="B84" s="1428"/>
      <c r="C84" s="1428"/>
      <c r="D84" s="1428"/>
      <c r="E84" s="1428"/>
      <c r="F84" s="1428"/>
      <c r="G84" s="1428"/>
      <c r="H84" s="76"/>
      <c r="I84" s="76"/>
      <c r="J84" s="76"/>
      <c r="K84" s="76"/>
      <c r="L84" s="76"/>
      <c r="M84" s="76"/>
      <c r="N84" s="76"/>
    </row>
    <row r="85" spans="1:14" x14ac:dyDescent="0.3">
      <c r="A85" s="1428"/>
      <c r="B85" s="1428"/>
      <c r="C85" s="1428"/>
      <c r="D85" s="1428"/>
      <c r="E85" s="1428"/>
      <c r="F85" s="1428"/>
      <c r="G85" s="1428"/>
      <c r="H85" s="76"/>
      <c r="I85" s="76"/>
      <c r="J85" s="76"/>
      <c r="K85" s="76"/>
      <c r="L85" s="76"/>
      <c r="M85" s="76"/>
      <c r="N85" s="76"/>
    </row>
    <row r="86" spans="1:14" x14ac:dyDescent="0.3">
      <c r="A86" s="1428"/>
      <c r="B86" s="1428"/>
      <c r="C86" s="1428"/>
      <c r="D86" s="1428"/>
      <c r="E86" s="1428"/>
      <c r="F86" s="1428"/>
      <c r="G86" s="1428"/>
      <c r="H86" s="76"/>
      <c r="I86" s="76"/>
      <c r="J86" s="76"/>
      <c r="K86" s="76"/>
      <c r="L86" s="76"/>
      <c r="M86" s="76"/>
      <c r="N86" s="76"/>
    </row>
    <row r="87" spans="1:14" x14ac:dyDescent="0.3">
      <c r="A87" s="1428"/>
      <c r="B87" s="1428"/>
      <c r="C87" s="1428"/>
      <c r="D87" s="1428"/>
      <c r="E87" s="1428"/>
      <c r="F87" s="1428"/>
      <c r="G87" s="1428"/>
      <c r="H87" s="76"/>
      <c r="I87" s="76"/>
      <c r="J87" s="76"/>
      <c r="K87" s="76"/>
      <c r="L87" s="76"/>
      <c r="M87" s="76"/>
      <c r="N87" s="76"/>
    </row>
    <row r="88" spans="1:14" x14ac:dyDescent="0.3">
      <c r="A88" s="1428"/>
      <c r="B88" s="1428"/>
      <c r="C88" s="1428"/>
      <c r="D88" s="1428"/>
      <c r="E88" s="1428"/>
      <c r="F88" s="1428"/>
      <c r="G88" s="1428"/>
      <c r="H88" s="76"/>
      <c r="I88" s="76"/>
      <c r="J88" s="76"/>
      <c r="K88" s="76"/>
      <c r="L88" s="76"/>
      <c r="M88" s="76"/>
      <c r="N88" s="76"/>
    </row>
    <row r="89" spans="1:14" x14ac:dyDescent="0.3">
      <c r="A89" s="1428"/>
      <c r="B89" s="1428"/>
      <c r="C89" s="1428"/>
      <c r="D89" s="1428"/>
      <c r="E89" s="1428"/>
      <c r="F89" s="1428"/>
      <c r="G89" s="1428"/>
      <c r="H89" s="76"/>
      <c r="I89" s="76"/>
      <c r="J89" s="76"/>
      <c r="K89" s="76"/>
      <c r="L89" s="76"/>
      <c r="M89" s="76"/>
      <c r="N89" s="76"/>
    </row>
    <row r="90" spans="1:14" x14ac:dyDescent="0.3">
      <c r="A90" s="1428"/>
      <c r="B90" s="1428"/>
      <c r="C90" s="1428"/>
      <c r="D90" s="1428"/>
      <c r="E90" s="1428"/>
      <c r="F90" s="1428"/>
      <c r="G90" s="1428"/>
      <c r="H90" s="76"/>
      <c r="I90" s="76"/>
      <c r="J90" s="76"/>
      <c r="K90" s="76"/>
      <c r="L90" s="76"/>
      <c r="M90" s="76"/>
      <c r="N90" s="76"/>
    </row>
    <row r="91" spans="1:14" x14ac:dyDescent="0.3">
      <c r="A91" s="1428"/>
      <c r="B91" s="1428"/>
      <c r="C91" s="1428"/>
      <c r="D91" s="1428"/>
      <c r="E91" s="1428"/>
      <c r="F91" s="1428"/>
      <c r="G91" s="1428"/>
      <c r="H91" s="76"/>
      <c r="I91" s="76"/>
      <c r="J91" s="76"/>
      <c r="K91" s="76"/>
      <c r="L91" s="76"/>
      <c r="M91" s="76"/>
      <c r="N91" s="76"/>
    </row>
    <row r="92" spans="1:14" x14ac:dyDescent="0.3">
      <c r="A92" s="1428"/>
      <c r="B92" s="1428"/>
      <c r="C92" s="1428"/>
      <c r="D92" s="1428"/>
      <c r="E92" s="1428"/>
      <c r="F92" s="1428"/>
      <c r="G92" s="1428"/>
      <c r="H92" s="76"/>
      <c r="I92" s="76"/>
      <c r="J92" s="76"/>
      <c r="K92" s="76"/>
      <c r="L92" s="76"/>
      <c r="M92" s="76"/>
      <c r="N92" s="76"/>
    </row>
    <row r="93" spans="1:14" x14ac:dyDescent="0.3">
      <c r="A93" s="1428"/>
      <c r="B93" s="1428"/>
      <c r="C93" s="1428"/>
      <c r="D93" s="1428"/>
      <c r="E93" s="1428"/>
      <c r="F93" s="1428"/>
      <c r="G93" s="1428"/>
      <c r="H93" s="76"/>
      <c r="I93" s="76"/>
      <c r="J93" s="76"/>
      <c r="K93" s="76"/>
      <c r="L93" s="76"/>
      <c r="M93" s="76"/>
      <c r="N93" s="76"/>
    </row>
    <row r="94" spans="1:14" x14ac:dyDescent="0.3">
      <c r="A94" s="1428"/>
      <c r="B94" s="1428"/>
      <c r="C94" s="1428"/>
      <c r="D94" s="1428"/>
      <c r="E94" s="1428"/>
      <c r="F94" s="1428"/>
      <c r="G94" s="1428"/>
      <c r="H94" s="76"/>
      <c r="I94" s="76"/>
      <c r="J94" s="76"/>
      <c r="K94" s="76"/>
      <c r="L94" s="76"/>
      <c r="M94" s="76"/>
      <c r="N94" s="76"/>
    </row>
    <row r="95" spans="1:14" x14ac:dyDescent="0.3">
      <c r="A95" s="1428"/>
      <c r="B95" s="1428"/>
      <c r="C95" s="1428"/>
      <c r="D95" s="1428"/>
      <c r="E95" s="1428"/>
      <c r="F95" s="1428"/>
      <c r="G95" s="1428"/>
      <c r="H95" s="76"/>
      <c r="I95" s="76"/>
      <c r="J95" s="76"/>
      <c r="K95" s="76"/>
      <c r="L95" s="76"/>
      <c r="M95" s="76"/>
      <c r="N95" s="76"/>
    </row>
    <row r="96" spans="1:14" x14ac:dyDescent="0.3">
      <c r="A96" s="1428"/>
      <c r="B96" s="1428"/>
      <c r="C96" s="1428"/>
      <c r="D96" s="1428"/>
      <c r="E96" s="1428"/>
      <c r="F96" s="1428"/>
      <c r="G96" s="1428"/>
      <c r="H96" s="76"/>
      <c r="I96" s="76"/>
      <c r="J96" s="76"/>
      <c r="K96" s="76"/>
      <c r="L96" s="76"/>
      <c r="M96" s="76"/>
      <c r="N96" s="76"/>
    </row>
    <row r="97" spans="1:14" x14ac:dyDescent="0.3">
      <c r="A97" s="1428"/>
      <c r="B97" s="1428"/>
      <c r="C97" s="1428"/>
      <c r="D97" s="1428"/>
      <c r="E97" s="1428"/>
      <c r="F97" s="1428"/>
      <c r="G97" s="1428"/>
      <c r="H97" s="76"/>
      <c r="I97" s="76"/>
      <c r="J97" s="76"/>
      <c r="K97" s="76"/>
      <c r="L97" s="76"/>
      <c r="M97" s="76"/>
      <c r="N97" s="76"/>
    </row>
    <row r="98" spans="1:14" x14ac:dyDescent="0.3">
      <c r="A98" s="1428"/>
      <c r="B98" s="1428"/>
      <c r="C98" s="1428"/>
      <c r="D98" s="1428"/>
      <c r="E98" s="1428"/>
      <c r="F98" s="1428"/>
      <c r="G98" s="1428"/>
      <c r="H98" s="76"/>
      <c r="I98" s="76"/>
      <c r="J98" s="76"/>
      <c r="K98" s="76"/>
      <c r="L98" s="76"/>
      <c r="M98" s="76"/>
      <c r="N98" s="76"/>
    </row>
    <row r="99" spans="1:14" x14ac:dyDescent="0.3">
      <c r="A99" s="1428"/>
      <c r="B99" s="1428"/>
      <c r="C99" s="1428"/>
      <c r="D99" s="1428"/>
      <c r="E99" s="1428"/>
      <c r="F99" s="1428"/>
      <c r="G99" s="1428"/>
      <c r="H99" s="76"/>
      <c r="I99" s="76"/>
      <c r="J99" s="76"/>
      <c r="K99" s="76"/>
      <c r="L99" s="76"/>
      <c r="M99" s="76"/>
      <c r="N99" s="76"/>
    </row>
    <row r="100" spans="1:14" x14ac:dyDescent="0.3">
      <c r="A100" s="1428"/>
      <c r="B100" s="1428"/>
      <c r="C100" s="1428"/>
      <c r="D100" s="1428"/>
      <c r="E100" s="1428"/>
      <c r="F100" s="1428"/>
      <c r="G100" s="1428"/>
      <c r="H100" s="76"/>
      <c r="I100" s="76"/>
      <c r="J100" s="76"/>
      <c r="K100" s="76"/>
      <c r="L100" s="76"/>
      <c r="M100" s="76"/>
      <c r="N100" s="76"/>
    </row>
    <row r="101" spans="1:14" x14ac:dyDescent="0.3">
      <c r="A101" s="1428"/>
      <c r="B101" s="1428"/>
      <c r="C101" s="1428"/>
      <c r="D101" s="1428"/>
      <c r="E101" s="1428"/>
      <c r="F101" s="1428"/>
      <c r="G101" s="1428"/>
      <c r="H101" s="76"/>
      <c r="I101" s="76"/>
      <c r="J101" s="76"/>
      <c r="K101" s="76"/>
      <c r="L101" s="76"/>
      <c r="M101" s="76"/>
      <c r="N101" s="76"/>
    </row>
    <row r="102" spans="1:14" x14ac:dyDescent="0.3">
      <c r="A102" s="1428"/>
      <c r="B102" s="1428"/>
      <c r="C102" s="1428"/>
      <c r="D102" s="1428"/>
      <c r="E102" s="1428"/>
      <c r="F102" s="1428"/>
      <c r="G102" s="1428"/>
      <c r="H102" s="76"/>
      <c r="I102" s="76"/>
      <c r="J102" s="76"/>
      <c r="K102" s="76"/>
      <c r="L102" s="76"/>
      <c r="M102" s="76"/>
      <c r="N102" s="76"/>
    </row>
    <row r="103" spans="1:14" x14ac:dyDescent="0.3">
      <c r="A103" s="1428"/>
      <c r="B103" s="1428"/>
      <c r="C103" s="1428"/>
      <c r="D103" s="1428"/>
      <c r="E103" s="1428"/>
      <c r="F103" s="1428"/>
      <c r="G103" s="1428"/>
      <c r="H103" s="76"/>
      <c r="I103" s="76"/>
      <c r="J103" s="76"/>
      <c r="K103" s="76"/>
      <c r="L103" s="76"/>
      <c r="M103" s="76"/>
      <c r="N103" s="76"/>
    </row>
    <row r="104" spans="1:14" x14ac:dyDescent="0.3">
      <c r="A104" s="1428"/>
      <c r="B104" s="1428"/>
      <c r="C104" s="1428"/>
      <c r="D104" s="1428"/>
      <c r="E104" s="1428"/>
      <c r="F104" s="1428"/>
      <c r="G104" s="1428"/>
      <c r="H104" s="76"/>
      <c r="I104" s="76"/>
      <c r="J104" s="76"/>
      <c r="K104" s="76"/>
      <c r="L104" s="76"/>
      <c r="M104" s="76"/>
      <c r="N104" s="76"/>
    </row>
    <row r="105" spans="1:14" x14ac:dyDescent="0.3">
      <c r="A105" s="1428"/>
      <c r="B105" s="1428"/>
      <c r="C105" s="1428"/>
      <c r="D105" s="1428"/>
      <c r="E105" s="1428"/>
      <c r="F105" s="1428"/>
      <c r="G105" s="1428"/>
      <c r="H105" s="76"/>
      <c r="I105" s="76"/>
      <c r="J105" s="76"/>
      <c r="K105" s="76"/>
      <c r="L105" s="76"/>
      <c r="M105" s="76"/>
      <c r="N105" s="76"/>
    </row>
    <row r="106" spans="1:14" x14ac:dyDescent="0.3">
      <c r="A106" s="1428"/>
      <c r="B106" s="1428"/>
      <c r="C106" s="1428"/>
      <c r="D106" s="1428"/>
      <c r="E106" s="1428"/>
      <c r="F106" s="1428"/>
      <c r="G106" s="1428"/>
      <c r="H106" s="76"/>
      <c r="I106" s="76"/>
      <c r="J106" s="76"/>
      <c r="K106" s="76"/>
      <c r="L106" s="76"/>
      <c r="M106" s="76"/>
      <c r="N106" s="76"/>
    </row>
    <row r="107" spans="1:14" x14ac:dyDescent="0.3">
      <c r="A107" s="1428"/>
      <c r="B107" s="1428"/>
      <c r="C107" s="1428"/>
      <c r="D107" s="1428"/>
      <c r="E107" s="1428"/>
      <c r="F107" s="1428"/>
      <c r="G107" s="1428"/>
      <c r="H107" s="76"/>
      <c r="I107" s="76"/>
      <c r="J107" s="76"/>
      <c r="K107" s="76"/>
      <c r="L107" s="76"/>
      <c r="M107" s="76"/>
      <c r="N107" s="76"/>
    </row>
    <row r="108" spans="1:14" x14ac:dyDescent="0.3">
      <c r="A108" s="1428"/>
      <c r="B108" s="1428"/>
      <c r="C108" s="1428"/>
      <c r="D108" s="1428"/>
      <c r="E108" s="1428"/>
      <c r="F108" s="1428"/>
      <c r="G108" s="1428"/>
      <c r="H108" s="76"/>
      <c r="I108" s="76"/>
      <c r="J108" s="76"/>
      <c r="K108" s="76"/>
      <c r="L108" s="76"/>
      <c r="M108" s="76"/>
      <c r="N108" s="76"/>
    </row>
    <row r="109" spans="1:14" x14ac:dyDescent="0.3">
      <c r="A109" s="1428"/>
      <c r="B109" s="1428"/>
      <c r="C109" s="1428"/>
      <c r="D109" s="1428"/>
      <c r="E109" s="1428"/>
      <c r="F109" s="1428"/>
      <c r="G109" s="1428"/>
      <c r="H109" s="76"/>
      <c r="I109" s="76"/>
      <c r="J109" s="76"/>
      <c r="K109" s="76"/>
      <c r="L109" s="76"/>
      <c r="M109" s="76"/>
      <c r="N109" s="76"/>
    </row>
    <row r="110" spans="1:14" x14ac:dyDescent="0.3">
      <c r="A110" s="1428"/>
      <c r="B110" s="1428"/>
      <c r="C110" s="1428"/>
      <c r="D110" s="1428"/>
      <c r="E110" s="1428"/>
      <c r="F110" s="1428"/>
      <c r="G110" s="1428"/>
      <c r="H110" s="76"/>
      <c r="I110" s="76"/>
      <c r="J110" s="76"/>
      <c r="K110" s="76"/>
      <c r="L110" s="76"/>
      <c r="M110" s="76"/>
      <c r="N110" s="76"/>
    </row>
    <row r="111" spans="1:14" x14ac:dyDescent="0.3">
      <c r="A111" s="1428"/>
      <c r="B111" s="1428"/>
      <c r="C111" s="1428"/>
      <c r="D111" s="1428"/>
      <c r="E111" s="1428"/>
      <c r="F111" s="1428"/>
      <c r="G111" s="1428"/>
      <c r="H111" s="76"/>
      <c r="I111" s="76"/>
      <c r="J111" s="76"/>
      <c r="K111" s="76"/>
      <c r="L111" s="76"/>
      <c r="M111" s="76"/>
      <c r="N111" s="76"/>
    </row>
    <row r="112" spans="1:14" x14ac:dyDescent="0.3">
      <c r="A112" s="1428"/>
      <c r="B112" s="1428"/>
      <c r="C112" s="1428"/>
      <c r="D112" s="1428"/>
      <c r="E112" s="1428"/>
      <c r="F112" s="1428"/>
      <c r="G112" s="1428"/>
      <c r="H112" s="76"/>
      <c r="I112" s="76"/>
      <c r="J112" s="76"/>
      <c r="K112" s="76"/>
      <c r="L112" s="76"/>
      <c r="M112" s="76"/>
      <c r="N112" s="76"/>
    </row>
    <row r="113" spans="1:14" x14ac:dyDescent="0.3">
      <c r="A113" s="1428"/>
      <c r="B113" s="1428"/>
      <c r="C113" s="1428"/>
      <c r="D113" s="1428"/>
      <c r="E113" s="1428"/>
      <c r="F113" s="1428"/>
      <c r="G113" s="1428"/>
      <c r="H113" s="76"/>
      <c r="I113" s="76"/>
      <c r="J113" s="76"/>
      <c r="K113" s="76"/>
      <c r="L113" s="76"/>
      <c r="M113" s="76"/>
      <c r="N113" s="76"/>
    </row>
    <row r="114" spans="1:14" x14ac:dyDescent="0.3">
      <c r="A114" s="1428"/>
      <c r="B114" s="1428"/>
      <c r="C114" s="1428"/>
      <c r="D114" s="1428"/>
      <c r="E114" s="1428"/>
      <c r="F114" s="1428"/>
      <c r="G114" s="1428"/>
      <c r="H114" s="76"/>
      <c r="I114" s="76"/>
      <c r="J114" s="76"/>
      <c r="K114" s="76"/>
      <c r="L114" s="76"/>
      <c r="M114" s="76"/>
      <c r="N114" s="76"/>
    </row>
    <row r="115" spans="1:14" x14ac:dyDescent="0.3">
      <c r="A115" s="1428"/>
      <c r="B115" s="1428"/>
      <c r="C115" s="1428"/>
      <c r="D115" s="1428"/>
      <c r="E115" s="1428"/>
      <c r="F115" s="1428"/>
      <c r="G115" s="1428"/>
      <c r="H115" s="76"/>
      <c r="I115" s="76"/>
      <c r="J115" s="76"/>
      <c r="K115" s="76"/>
      <c r="L115" s="76"/>
      <c r="M115" s="76"/>
      <c r="N115" s="76"/>
    </row>
    <row r="116" spans="1:14" x14ac:dyDescent="0.3">
      <c r="A116" s="1428"/>
      <c r="B116" s="1428"/>
      <c r="C116" s="1428"/>
      <c r="D116" s="1428"/>
      <c r="E116" s="1428"/>
      <c r="F116" s="1428"/>
      <c r="G116" s="1428"/>
      <c r="H116" s="76"/>
      <c r="I116" s="76"/>
      <c r="J116" s="76"/>
      <c r="K116" s="76"/>
      <c r="L116" s="76"/>
      <c r="M116" s="76"/>
      <c r="N116" s="76"/>
    </row>
    <row r="117" spans="1:14" x14ac:dyDescent="0.3">
      <c r="A117" s="1428"/>
      <c r="B117" s="1428"/>
      <c r="C117" s="1428"/>
      <c r="D117" s="1428"/>
      <c r="E117" s="1428"/>
      <c r="F117" s="1428"/>
      <c r="G117" s="1428"/>
      <c r="H117" s="76"/>
      <c r="I117" s="76"/>
      <c r="J117" s="76"/>
      <c r="K117" s="76"/>
      <c r="L117" s="76"/>
      <c r="M117" s="76"/>
      <c r="N117" s="76"/>
    </row>
    <row r="118" spans="1:14" x14ac:dyDescent="0.3">
      <c r="A118" s="1428"/>
      <c r="B118" s="1428"/>
      <c r="C118" s="1428"/>
      <c r="D118" s="1428"/>
      <c r="E118" s="1428"/>
      <c r="F118" s="1428"/>
      <c r="G118" s="1428"/>
      <c r="H118" s="76"/>
      <c r="I118" s="76"/>
      <c r="J118" s="76"/>
      <c r="K118" s="76"/>
      <c r="L118" s="76"/>
      <c r="M118" s="76"/>
      <c r="N118" s="76"/>
    </row>
    <row r="119" spans="1:14" x14ac:dyDescent="0.3">
      <c r="A119" s="1428"/>
      <c r="B119" s="1428"/>
      <c r="C119" s="1428"/>
      <c r="D119" s="1428"/>
      <c r="E119" s="1428"/>
      <c r="F119" s="1428"/>
      <c r="G119" s="1428"/>
      <c r="H119" s="76"/>
      <c r="I119" s="76"/>
      <c r="J119" s="76"/>
      <c r="K119" s="76"/>
      <c r="L119" s="76"/>
      <c r="M119" s="76"/>
      <c r="N119" s="76"/>
    </row>
    <row r="120" spans="1:14" x14ac:dyDescent="0.3">
      <c r="A120" s="1428"/>
      <c r="B120" s="1428"/>
      <c r="C120" s="1428"/>
      <c r="D120" s="1428"/>
      <c r="E120" s="1428"/>
      <c r="F120" s="1428"/>
      <c r="G120" s="1428"/>
      <c r="H120" s="76"/>
      <c r="I120" s="76"/>
      <c r="J120" s="76"/>
      <c r="K120" s="76"/>
      <c r="L120" s="76"/>
      <c r="M120" s="76"/>
      <c r="N120" s="76"/>
    </row>
    <row r="121" spans="1:14" x14ac:dyDescent="0.3">
      <c r="A121" s="1428"/>
      <c r="B121" s="1428"/>
      <c r="C121" s="1428"/>
      <c r="D121" s="1428"/>
      <c r="E121" s="1428"/>
      <c r="F121" s="1428"/>
      <c r="G121" s="1428"/>
      <c r="H121" s="76"/>
      <c r="I121" s="76"/>
      <c r="J121" s="76"/>
      <c r="K121" s="76"/>
      <c r="L121" s="76"/>
      <c r="M121" s="76"/>
      <c r="N121" s="76"/>
    </row>
    <row r="122" spans="1:14" x14ac:dyDescent="0.3">
      <c r="A122" s="1428"/>
      <c r="B122" s="1428"/>
      <c r="C122" s="1428"/>
      <c r="D122" s="1428"/>
      <c r="E122" s="1428"/>
      <c r="F122" s="1428"/>
      <c r="G122" s="1428"/>
      <c r="H122" s="76"/>
      <c r="I122" s="76"/>
      <c r="J122" s="76"/>
      <c r="K122" s="76"/>
      <c r="L122" s="76"/>
      <c r="M122" s="76"/>
      <c r="N122" s="76"/>
    </row>
    <row r="123" spans="1:14" x14ac:dyDescent="0.3">
      <c r="A123" s="1428"/>
      <c r="B123" s="1428"/>
      <c r="C123" s="1428"/>
      <c r="D123" s="1428"/>
      <c r="E123" s="1428"/>
      <c r="F123" s="1428"/>
      <c r="G123" s="1428"/>
      <c r="H123" s="76"/>
      <c r="I123" s="76"/>
      <c r="J123" s="76"/>
      <c r="K123" s="76"/>
      <c r="L123" s="76"/>
      <c r="M123" s="76"/>
      <c r="N123" s="76"/>
    </row>
    <row r="124" spans="1:14" x14ac:dyDescent="0.3">
      <c r="A124" s="1428"/>
      <c r="B124" s="1428"/>
      <c r="C124" s="1428"/>
      <c r="D124" s="1428"/>
      <c r="E124" s="1428"/>
      <c r="F124" s="1428"/>
      <c r="G124" s="1428"/>
      <c r="H124" s="76"/>
      <c r="I124" s="76"/>
      <c r="J124" s="76"/>
      <c r="K124" s="76"/>
      <c r="L124" s="76"/>
      <c r="M124" s="76"/>
      <c r="N124" s="76"/>
    </row>
    <row r="125" spans="1:14" x14ac:dyDescent="0.3">
      <c r="A125" s="1428"/>
      <c r="B125" s="1428"/>
      <c r="C125" s="1428"/>
      <c r="D125" s="1428"/>
      <c r="E125" s="1428"/>
      <c r="F125" s="1428"/>
      <c r="G125" s="1428"/>
      <c r="H125" s="76"/>
      <c r="I125" s="76"/>
      <c r="J125" s="76"/>
      <c r="K125" s="76"/>
      <c r="L125" s="76"/>
      <c r="M125" s="76"/>
      <c r="N125" s="76"/>
    </row>
    <row r="126" spans="1:14" x14ac:dyDescent="0.3">
      <c r="A126" s="1428"/>
      <c r="B126" s="1428"/>
      <c r="C126" s="1428"/>
      <c r="D126" s="1428"/>
      <c r="E126" s="1428"/>
      <c r="F126" s="1428"/>
      <c r="G126" s="1428"/>
      <c r="H126" s="76"/>
      <c r="I126" s="76"/>
      <c r="J126" s="76"/>
      <c r="K126" s="76"/>
      <c r="L126" s="76"/>
      <c r="M126" s="76"/>
      <c r="N126" s="76"/>
    </row>
    <row r="127" spans="1:14" x14ac:dyDescent="0.3">
      <c r="A127" s="1428"/>
      <c r="B127" s="1428"/>
      <c r="C127" s="1428"/>
      <c r="D127" s="1428"/>
      <c r="E127" s="1428"/>
      <c r="F127" s="1428"/>
      <c r="G127" s="1428"/>
      <c r="H127" s="76"/>
      <c r="I127" s="76"/>
      <c r="J127" s="76"/>
      <c r="K127" s="76"/>
      <c r="L127" s="76"/>
      <c r="M127" s="76"/>
      <c r="N127" s="76"/>
    </row>
    <row r="128" spans="1:14" x14ac:dyDescent="0.3">
      <c r="A128" s="1428"/>
      <c r="B128" s="1428"/>
      <c r="C128" s="1428"/>
      <c r="D128" s="1428"/>
      <c r="E128" s="1428"/>
      <c r="F128" s="1428"/>
      <c r="G128" s="1428"/>
      <c r="H128" s="76"/>
      <c r="I128" s="76"/>
      <c r="J128" s="76"/>
      <c r="K128" s="76"/>
      <c r="L128" s="76"/>
      <c r="M128" s="76"/>
      <c r="N128" s="76"/>
    </row>
    <row r="129" spans="1:14" x14ac:dyDescent="0.3">
      <c r="A129" s="1428"/>
      <c r="B129" s="1428"/>
      <c r="C129" s="1428"/>
      <c r="D129" s="1428"/>
      <c r="E129" s="1428"/>
      <c r="F129" s="1428"/>
      <c r="G129" s="1428"/>
      <c r="H129" s="76"/>
      <c r="I129" s="76"/>
      <c r="J129" s="76"/>
      <c r="K129" s="76"/>
      <c r="L129" s="76"/>
      <c r="M129" s="76"/>
      <c r="N129" s="76"/>
    </row>
    <row r="130" spans="1:14" x14ac:dyDescent="0.3">
      <c r="A130" s="1428"/>
      <c r="B130" s="1428"/>
      <c r="C130" s="1428"/>
      <c r="D130" s="1428"/>
      <c r="E130" s="1428"/>
      <c r="F130" s="1428"/>
      <c r="G130" s="1428"/>
      <c r="H130" s="76"/>
      <c r="I130" s="76"/>
      <c r="J130" s="76"/>
      <c r="K130" s="76"/>
      <c r="L130" s="76"/>
      <c r="M130" s="76"/>
      <c r="N130" s="76"/>
    </row>
    <row r="131" spans="1:14" x14ac:dyDescent="0.3">
      <c r="A131" s="1428"/>
      <c r="B131" s="1428"/>
      <c r="C131" s="1428"/>
      <c r="D131" s="1428"/>
      <c r="E131" s="1428"/>
      <c r="F131" s="1428"/>
      <c r="G131" s="1428"/>
      <c r="H131" s="76"/>
      <c r="I131" s="76"/>
      <c r="J131" s="76"/>
      <c r="K131" s="76"/>
      <c r="L131" s="76"/>
      <c r="M131" s="76"/>
      <c r="N131" s="76"/>
    </row>
    <row r="132" spans="1:14" x14ac:dyDescent="0.3">
      <c r="A132" s="1428"/>
      <c r="B132" s="1428"/>
      <c r="C132" s="1428"/>
      <c r="D132" s="1428"/>
      <c r="E132" s="1428"/>
      <c r="F132" s="1428"/>
      <c r="G132" s="1428"/>
      <c r="H132" s="76"/>
    </row>
    <row r="133" spans="1:14" x14ac:dyDescent="0.3">
      <c r="A133" s="1428"/>
      <c r="B133" s="1428"/>
      <c r="C133" s="1428"/>
      <c r="D133" s="1428"/>
      <c r="E133" s="1428"/>
      <c r="F133" s="1428"/>
      <c r="G133" s="1428"/>
      <c r="H133" s="76"/>
    </row>
    <row r="134" spans="1:14" x14ac:dyDescent="0.3">
      <c r="A134" s="1428"/>
      <c r="B134" s="1428"/>
      <c r="C134" s="1428"/>
      <c r="D134" s="1428"/>
      <c r="E134" s="1428"/>
      <c r="F134" s="1428"/>
      <c r="G134" s="1428"/>
      <c r="H134" s="76"/>
    </row>
    <row r="135" spans="1:14" x14ac:dyDescent="0.3">
      <c r="A135" s="1428"/>
      <c r="B135" s="1428"/>
      <c r="C135" s="1428"/>
      <c r="D135" s="1428"/>
      <c r="E135" s="1428"/>
      <c r="F135" s="1428"/>
      <c r="G135" s="1428"/>
      <c r="H135" s="76"/>
    </row>
    <row r="136" spans="1:14" x14ac:dyDescent="0.3">
      <c r="A136" s="1428"/>
      <c r="B136" s="1428"/>
      <c r="C136" s="1428"/>
      <c r="D136" s="1428"/>
      <c r="E136" s="1428"/>
      <c r="F136" s="1428"/>
      <c r="G136" s="1428"/>
      <c r="H136" s="76"/>
    </row>
    <row r="137" spans="1:14" x14ac:dyDescent="0.3">
      <c r="A137" s="1428"/>
      <c r="B137" s="1428"/>
      <c r="C137" s="1428"/>
      <c r="D137" s="1428"/>
      <c r="E137" s="1428"/>
      <c r="F137" s="1428"/>
      <c r="G137" s="1428"/>
      <c r="H137" s="76"/>
    </row>
    <row r="138" spans="1:14" x14ac:dyDescent="0.3">
      <c r="A138" s="1428"/>
      <c r="B138" s="1428"/>
      <c r="C138" s="1428"/>
      <c r="D138" s="1428"/>
      <c r="E138" s="1428"/>
      <c r="F138" s="1428"/>
      <c r="G138" s="1428"/>
      <c r="H138" s="76"/>
    </row>
    <row r="139" spans="1:14" x14ac:dyDescent="0.3">
      <c r="A139" s="1428"/>
      <c r="B139" s="1428"/>
      <c r="C139" s="1428"/>
      <c r="D139" s="1428"/>
      <c r="E139" s="1428"/>
      <c r="F139" s="1428"/>
      <c r="G139" s="1428"/>
      <c r="H139" s="76"/>
    </row>
    <row r="140" spans="1:14" x14ac:dyDescent="0.3">
      <c r="A140" s="1428"/>
      <c r="B140" s="1428"/>
      <c r="C140" s="1428"/>
      <c r="D140" s="1428"/>
      <c r="E140" s="1428"/>
      <c r="F140" s="1428"/>
      <c r="G140" s="1428"/>
      <c r="H140" s="76"/>
    </row>
    <row r="141" spans="1:14" x14ac:dyDescent="0.3">
      <c r="A141" s="1428"/>
      <c r="B141" s="1428"/>
      <c r="C141" s="1428"/>
      <c r="D141" s="1428"/>
      <c r="E141" s="1428"/>
      <c r="F141" s="1428"/>
      <c r="G141" s="1428"/>
      <c r="H141" s="76"/>
    </row>
    <row r="142" spans="1:14" x14ac:dyDescent="0.3">
      <c r="A142" s="1428"/>
      <c r="B142" s="1428"/>
      <c r="C142" s="1428"/>
      <c r="D142" s="1428"/>
      <c r="E142" s="1428"/>
      <c r="F142" s="1428"/>
      <c r="G142" s="1428"/>
      <c r="H142" s="76"/>
    </row>
    <row r="143" spans="1:14" x14ac:dyDescent="0.3">
      <c r="A143" s="1428"/>
      <c r="B143" s="1428"/>
      <c r="C143" s="1428"/>
      <c r="D143" s="1428"/>
      <c r="E143" s="1428"/>
      <c r="F143" s="1428"/>
      <c r="G143" s="1428"/>
      <c r="H143" s="76"/>
    </row>
    <row r="144" spans="1:14" x14ac:dyDescent="0.3">
      <c r="A144" s="1428"/>
      <c r="B144" s="1428"/>
      <c r="C144" s="1428"/>
      <c r="D144" s="1428"/>
      <c r="E144" s="1428"/>
      <c r="F144" s="1428"/>
      <c r="G144" s="1428"/>
      <c r="H144" s="76"/>
    </row>
    <row r="145" spans="1:8" x14ac:dyDescent="0.3">
      <c r="A145" s="1428"/>
      <c r="B145" s="1428"/>
      <c r="C145" s="1428"/>
      <c r="D145" s="1428"/>
      <c r="E145" s="1428"/>
      <c r="F145" s="1428"/>
      <c r="G145" s="1428"/>
      <c r="H145" s="76"/>
    </row>
    <row r="146" spans="1:8" x14ac:dyDescent="0.3">
      <c r="A146" s="1428"/>
      <c r="B146" s="1428"/>
      <c r="C146" s="1428"/>
      <c r="D146" s="1428"/>
      <c r="E146" s="1428"/>
      <c r="F146" s="1428"/>
      <c r="G146" s="1428"/>
      <c r="H146" s="76"/>
    </row>
    <row r="147" spans="1:8" x14ac:dyDescent="0.3">
      <c r="A147" s="1428"/>
      <c r="B147" s="1428"/>
      <c r="C147" s="1428"/>
      <c r="D147" s="1428"/>
      <c r="E147" s="1428"/>
      <c r="F147" s="1428"/>
      <c r="G147" s="1428"/>
      <c r="H147" s="76"/>
    </row>
    <row r="148" spans="1:8" x14ac:dyDescent="0.3">
      <c r="A148" s="1428"/>
      <c r="B148" s="1428"/>
      <c r="C148" s="1428"/>
      <c r="D148" s="1428"/>
      <c r="E148" s="1428"/>
      <c r="F148" s="1428"/>
      <c r="G148" s="1428"/>
      <c r="H148" s="76"/>
    </row>
    <row r="149" spans="1:8" x14ac:dyDescent="0.3">
      <c r="A149" s="1428"/>
      <c r="B149" s="1428"/>
      <c r="C149" s="1428"/>
      <c r="D149" s="1428"/>
      <c r="E149" s="1428"/>
      <c r="F149" s="1428"/>
      <c r="G149" s="1428"/>
      <c r="H149" s="76"/>
    </row>
    <row r="150" spans="1:8" x14ac:dyDescent="0.3">
      <c r="A150" s="1428"/>
      <c r="B150" s="1428"/>
      <c r="C150" s="1428"/>
      <c r="D150" s="1428"/>
      <c r="E150" s="1428"/>
      <c r="F150" s="1428"/>
      <c r="G150" s="1428"/>
      <c r="H150" s="76"/>
    </row>
    <row r="151" spans="1:8" x14ac:dyDescent="0.3">
      <c r="A151" s="1428"/>
      <c r="B151" s="1428"/>
      <c r="C151" s="1428"/>
      <c r="D151" s="1428"/>
      <c r="E151" s="1428"/>
      <c r="F151" s="1428"/>
      <c r="G151" s="1428"/>
      <c r="H151" s="76"/>
    </row>
    <row r="152" spans="1:8" x14ac:dyDescent="0.3">
      <c r="A152" s="1428"/>
      <c r="B152" s="1428"/>
      <c r="C152" s="1428"/>
      <c r="D152" s="1428"/>
      <c r="E152" s="1428"/>
      <c r="F152" s="1428"/>
      <c r="G152" s="1428"/>
      <c r="H152" s="76"/>
    </row>
    <row r="153" spans="1:8" x14ac:dyDescent="0.3">
      <c r="A153" s="1428"/>
      <c r="B153" s="1428"/>
      <c r="C153" s="1428"/>
      <c r="D153" s="1428"/>
      <c r="E153" s="1428"/>
      <c r="F153" s="1428"/>
      <c r="G153" s="1428"/>
      <c r="H153" s="76"/>
    </row>
    <row r="154" spans="1:8" x14ac:dyDescent="0.3">
      <c r="A154" s="1428"/>
      <c r="B154" s="1428"/>
      <c r="C154" s="1428"/>
      <c r="D154" s="1428"/>
      <c r="E154" s="1428"/>
      <c r="F154" s="1428"/>
      <c r="G154" s="1428"/>
      <c r="H154" s="76"/>
    </row>
    <row r="155" spans="1:8" x14ac:dyDescent="0.3">
      <c r="A155" s="1428"/>
      <c r="B155" s="1428"/>
      <c r="C155" s="1428"/>
      <c r="D155" s="1428"/>
      <c r="E155" s="1428"/>
      <c r="F155" s="1428"/>
      <c r="G155" s="1428"/>
      <c r="H155" s="76"/>
    </row>
    <row r="156" spans="1:8" x14ac:dyDescent="0.3">
      <c r="A156" s="1428"/>
      <c r="B156" s="1428"/>
      <c r="C156" s="1428"/>
      <c r="D156" s="1428"/>
      <c r="E156" s="1428"/>
      <c r="F156" s="1428"/>
      <c r="G156" s="1428"/>
      <c r="H156" s="76"/>
    </row>
    <row r="157" spans="1:8" x14ac:dyDescent="0.3">
      <c r="A157" s="1428"/>
      <c r="B157" s="1428"/>
      <c r="C157" s="1428"/>
      <c r="D157" s="1428"/>
      <c r="E157" s="1428"/>
      <c r="F157" s="1428"/>
      <c r="G157" s="1428"/>
      <c r="H157" s="76"/>
    </row>
    <row r="158" spans="1:8" x14ac:dyDescent="0.3">
      <c r="A158" s="1428"/>
      <c r="B158" s="1428"/>
      <c r="C158" s="1428"/>
      <c r="D158" s="1428"/>
      <c r="E158" s="1428"/>
      <c r="F158" s="1428"/>
      <c r="G158" s="1428"/>
      <c r="H158" s="76"/>
    </row>
    <row r="159" spans="1:8" x14ac:dyDescent="0.3">
      <c r="A159" s="1428"/>
      <c r="B159" s="1428"/>
      <c r="C159" s="1428"/>
      <c r="D159" s="1428"/>
      <c r="E159" s="1428"/>
      <c r="F159" s="1428"/>
      <c r="G159" s="1428"/>
      <c r="H159" s="76"/>
    </row>
    <row r="160" spans="1:8" x14ac:dyDescent="0.3">
      <c r="A160" s="1428"/>
      <c r="B160" s="1428"/>
      <c r="C160" s="1428"/>
      <c r="D160" s="1428"/>
      <c r="E160" s="1428"/>
      <c r="F160" s="1428"/>
      <c r="G160" s="1428"/>
      <c r="H160" s="76"/>
    </row>
    <row r="161" spans="1:8" x14ac:dyDescent="0.3">
      <c r="A161" s="1428"/>
      <c r="B161" s="1428"/>
      <c r="C161" s="1428"/>
      <c r="D161" s="1428"/>
      <c r="E161" s="1428"/>
      <c r="F161" s="1428"/>
      <c r="G161" s="1428"/>
      <c r="H161" s="76"/>
    </row>
    <row r="162" spans="1:8" x14ac:dyDescent="0.3">
      <c r="A162" s="1428"/>
      <c r="B162" s="1428"/>
      <c r="C162" s="1428"/>
      <c r="D162" s="1428"/>
      <c r="E162" s="1428"/>
      <c r="F162" s="1428"/>
      <c r="G162" s="1428"/>
      <c r="H162" s="76"/>
    </row>
    <row r="163" spans="1:8" x14ac:dyDescent="0.3">
      <c r="A163" s="1428"/>
      <c r="B163" s="1428"/>
      <c r="C163" s="1428"/>
      <c r="D163" s="1428"/>
      <c r="E163" s="1428"/>
      <c r="F163" s="1428"/>
      <c r="G163" s="1428"/>
      <c r="H163" s="76"/>
    </row>
    <row r="164" spans="1:8" x14ac:dyDescent="0.3">
      <c r="A164" s="1428"/>
      <c r="B164" s="1428"/>
      <c r="C164" s="1428"/>
      <c r="D164" s="1428"/>
      <c r="E164" s="1428"/>
      <c r="F164" s="1428"/>
      <c r="G164" s="1428"/>
      <c r="H164" s="76"/>
    </row>
    <row r="165" spans="1:8" x14ac:dyDescent="0.3">
      <c r="A165" s="1428"/>
      <c r="B165" s="1428"/>
      <c r="C165" s="1428"/>
      <c r="D165" s="1428"/>
      <c r="E165" s="1428"/>
      <c r="F165" s="1428"/>
      <c r="G165" s="1428"/>
      <c r="H165" s="76"/>
    </row>
    <row r="166" spans="1:8" x14ac:dyDescent="0.3">
      <c r="A166" s="1428"/>
      <c r="B166" s="1428"/>
      <c r="C166" s="1428"/>
      <c r="D166" s="1428"/>
      <c r="E166" s="1428"/>
      <c r="F166" s="1428"/>
      <c r="G166" s="1428"/>
      <c r="H166" s="76"/>
    </row>
    <row r="167" spans="1:8" x14ac:dyDescent="0.3">
      <c r="A167" s="1428"/>
      <c r="B167" s="1428"/>
      <c r="C167" s="1428"/>
      <c r="D167" s="1428"/>
      <c r="E167" s="1428"/>
      <c r="F167" s="1428"/>
      <c r="G167" s="1428"/>
      <c r="H167" s="76"/>
    </row>
    <row r="168" spans="1:8" x14ac:dyDescent="0.3">
      <c r="A168" s="1428"/>
      <c r="B168" s="1428"/>
      <c r="C168" s="1428"/>
      <c r="D168" s="1428"/>
      <c r="E168" s="1428"/>
      <c r="F168" s="1428"/>
      <c r="G168" s="1428"/>
      <c r="H168" s="76"/>
    </row>
    <row r="169" spans="1:8" x14ac:dyDescent="0.3">
      <c r="A169" s="1428"/>
      <c r="B169" s="1428"/>
      <c r="C169" s="1428"/>
      <c r="D169" s="1428"/>
      <c r="E169" s="1428"/>
      <c r="F169" s="1428"/>
      <c r="G169" s="1428"/>
      <c r="H169" s="76"/>
    </row>
    <row r="170" spans="1:8" x14ac:dyDescent="0.3">
      <c r="A170" s="1428"/>
      <c r="B170" s="1428"/>
      <c r="C170" s="1428"/>
      <c r="D170" s="1428"/>
      <c r="E170" s="1428"/>
      <c r="F170" s="1428"/>
      <c r="G170" s="1428"/>
      <c r="H170" s="76"/>
    </row>
    <row r="171" spans="1:8" x14ac:dyDescent="0.3">
      <c r="A171" s="1428"/>
      <c r="B171" s="1428"/>
      <c r="C171" s="1428"/>
      <c r="D171" s="1428"/>
      <c r="E171" s="1428"/>
      <c r="F171" s="1428"/>
      <c r="G171" s="1428"/>
      <c r="H171" s="76"/>
    </row>
    <row r="172" spans="1:8" x14ac:dyDescent="0.3">
      <c r="A172" s="1428"/>
      <c r="B172" s="1428"/>
      <c r="C172" s="1428"/>
      <c r="D172" s="1428"/>
      <c r="E172" s="1428"/>
      <c r="F172" s="1428"/>
      <c r="G172" s="1428"/>
      <c r="H172" s="76"/>
    </row>
    <row r="173" spans="1:8" x14ac:dyDescent="0.3">
      <c r="A173" s="1428"/>
      <c r="B173" s="1428"/>
      <c r="C173" s="1428"/>
      <c r="D173" s="1428"/>
      <c r="E173" s="1428"/>
      <c r="F173" s="1428"/>
      <c r="G173" s="1428"/>
      <c r="H173" s="76"/>
    </row>
    <row r="174" spans="1:8" x14ac:dyDescent="0.3">
      <c r="A174" s="1428"/>
      <c r="B174" s="1428"/>
      <c r="C174" s="1428"/>
      <c r="D174" s="1428"/>
      <c r="E174" s="1428"/>
      <c r="F174" s="1428"/>
      <c r="G174" s="1428"/>
      <c r="H174" s="76"/>
    </row>
    <row r="175" spans="1:8" x14ac:dyDescent="0.3">
      <c r="A175" s="1428"/>
      <c r="B175" s="1428"/>
      <c r="C175" s="1428"/>
      <c r="D175" s="1428"/>
      <c r="E175" s="1428"/>
      <c r="F175" s="1428"/>
      <c r="G175" s="1428"/>
      <c r="H175" s="76"/>
    </row>
    <row r="176" spans="1:8" x14ac:dyDescent="0.3">
      <c r="A176" s="1428"/>
      <c r="B176" s="1428"/>
      <c r="C176" s="1428"/>
      <c r="D176" s="1428"/>
      <c r="E176" s="1428"/>
      <c r="F176" s="1428"/>
      <c r="G176" s="1428"/>
      <c r="H176" s="76"/>
    </row>
    <row r="177" spans="1:8" x14ac:dyDescent="0.3">
      <c r="A177" s="1428"/>
      <c r="B177" s="1428"/>
      <c r="C177" s="1428"/>
      <c r="D177" s="1428"/>
      <c r="E177" s="1428"/>
      <c r="F177" s="1428"/>
      <c r="G177" s="1428"/>
      <c r="H177" s="76"/>
    </row>
    <row r="178" spans="1:8" x14ac:dyDescent="0.3">
      <c r="A178" s="1428"/>
      <c r="B178" s="1428"/>
      <c r="C178" s="1428"/>
      <c r="D178" s="1428"/>
      <c r="E178" s="1428"/>
      <c r="F178" s="1428"/>
      <c r="G178" s="1428"/>
      <c r="H178" s="76"/>
    </row>
    <row r="179" spans="1:8" x14ac:dyDescent="0.3">
      <c r="A179" s="1428"/>
      <c r="B179" s="1428"/>
      <c r="C179" s="1428"/>
      <c r="D179" s="1428"/>
      <c r="E179" s="1428"/>
      <c r="F179" s="1428"/>
      <c r="G179" s="1428"/>
      <c r="H179" s="76"/>
    </row>
    <row r="180" spans="1:8" x14ac:dyDescent="0.3">
      <c r="A180" s="1428"/>
      <c r="B180" s="1428"/>
      <c r="C180" s="1428"/>
      <c r="D180" s="1428"/>
      <c r="E180" s="1428"/>
      <c r="F180" s="1428"/>
      <c r="G180" s="1428"/>
      <c r="H180" s="76"/>
    </row>
    <row r="181" spans="1:8" x14ac:dyDescent="0.3">
      <c r="A181" s="1428"/>
      <c r="B181" s="1428"/>
      <c r="C181" s="1428"/>
      <c r="D181" s="1428"/>
      <c r="E181" s="1428"/>
      <c r="F181" s="1428"/>
      <c r="G181" s="1428"/>
      <c r="H181" s="76"/>
    </row>
    <row r="182" spans="1:8" x14ac:dyDescent="0.3">
      <c r="A182" s="1428"/>
      <c r="B182" s="1428"/>
      <c r="C182" s="1428"/>
      <c r="D182" s="1428"/>
      <c r="E182" s="1428"/>
      <c r="F182" s="1428"/>
      <c r="G182" s="1428"/>
      <c r="H182" s="76"/>
    </row>
    <row r="183" spans="1:8" x14ac:dyDescent="0.3">
      <c r="A183" s="1428"/>
      <c r="B183" s="1428"/>
      <c r="C183" s="1428"/>
      <c r="D183" s="1428"/>
      <c r="E183" s="1428"/>
      <c r="F183" s="1428"/>
      <c r="G183" s="1428"/>
      <c r="H183" s="76"/>
    </row>
    <row r="184" spans="1:8" x14ac:dyDescent="0.3">
      <c r="A184" s="1428"/>
      <c r="B184" s="1428"/>
      <c r="C184" s="1428"/>
      <c r="D184" s="1428"/>
      <c r="E184" s="1428"/>
      <c r="F184" s="1428"/>
      <c r="G184" s="1428"/>
      <c r="H184" s="76"/>
    </row>
    <row r="185" spans="1:8" x14ac:dyDescent="0.3">
      <c r="A185" s="1428"/>
      <c r="B185" s="1428"/>
      <c r="C185" s="1428"/>
      <c r="D185" s="1428"/>
      <c r="E185" s="1428"/>
      <c r="F185" s="1428"/>
      <c r="G185" s="1428"/>
      <c r="H185" s="76"/>
    </row>
    <row r="186" spans="1:8" x14ac:dyDescent="0.3">
      <c r="A186" s="1428"/>
      <c r="B186" s="1428"/>
      <c r="C186" s="1428"/>
      <c r="D186" s="1428"/>
      <c r="E186" s="1428"/>
      <c r="F186" s="1428"/>
      <c r="G186" s="1428"/>
      <c r="H186" s="76"/>
    </row>
    <row r="187" spans="1:8" x14ac:dyDescent="0.3">
      <c r="A187" s="1428"/>
      <c r="B187" s="1428"/>
      <c r="C187" s="1428"/>
      <c r="D187" s="1428"/>
      <c r="E187" s="1428"/>
      <c r="F187" s="1428"/>
      <c r="G187" s="1428"/>
      <c r="H187" s="76"/>
    </row>
    <row r="188" spans="1:8" x14ac:dyDescent="0.3">
      <c r="A188" s="1428"/>
      <c r="B188" s="1428"/>
      <c r="C188" s="1428"/>
      <c r="D188" s="1428"/>
      <c r="E188" s="1428"/>
      <c r="F188" s="1428"/>
      <c r="G188" s="1428"/>
      <c r="H188" s="76"/>
    </row>
    <row r="189" spans="1:8" x14ac:dyDescent="0.3">
      <c r="A189" s="1428"/>
      <c r="B189" s="1428"/>
      <c r="C189" s="1428"/>
      <c r="D189" s="1428"/>
      <c r="E189" s="1428"/>
      <c r="F189" s="1428"/>
      <c r="G189" s="1428"/>
      <c r="H189" s="76"/>
    </row>
    <row r="190" spans="1:8" x14ac:dyDescent="0.3">
      <c r="A190" s="1428"/>
      <c r="B190" s="1428"/>
      <c r="C190" s="1428"/>
      <c r="D190" s="1428"/>
      <c r="E190" s="1428"/>
      <c r="F190" s="1428"/>
      <c r="G190" s="1428"/>
      <c r="H190" s="76"/>
    </row>
    <row r="191" spans="1:8" x14ac:dyDescent="0.3">
      <c r="A191" s="1428"/>
      <c r="B191" s="1428"/>
      <c r="C191" s="1428"/>
      <c r="D191" s="1428"/>
      <c r="E191" s="1428"/>
      <c r="F191" s="1428"/>
      <c r="G191" s="1428"/>
      <c r="H191" s="76"/>
    </row>
    <row r="192" spans="1:8" x14ac:dyDescent="0.3">
      <c r="A192" s="1428"/>
      <c r="B192" s="1428"/>
      <c r="C192" s="1428"/>
      <c r="D192" s="1428"/>
      <c r="E192" s="1428"/>
      <c r="F192" s="1428"/>
      <c r="G192" s="1428"/>
      <c r="H192" s="76"/>
    </row>
    <row r="193" spans="1:8" x14ac:dyDescent="0.3">
      <c r="A193" s="1428"/>
      <c r="B193" s="1428"/>
      <c r="C193" s="1428"/>
      <c r="D193" s="1428"/>
      <c r="E193" s="1428"/>
      <c r="F193" s="1428"/>
      <c r="G193" s="1428"/>
      <c r="H193" s="76"/>
    </row>
    <row r="194" spans="1:8" x14ac:dyDescent="0.3">
      <c r="A194" s="1428"/>
      <c r="B194" s="1428"/>
      <c r="C194" s="1428"/>
      <c r="D194" s="1428"/>
      <c r="E194" s="1428"/>
      <c r="F194" s="1428"/>
      <c r="G194" s="1428"/>
      <c r="H194" s="76"/>
    </row>
    <row r="195" spans="1:8" x14ac:dyDescent="0.3">
      <c r="A195" s="1428"/>
      <c r="B195" s="1428"/>
      <c r="C195" s="1428"/>
      <c r="D195" s="1428"/>
      <c r="E195" s="1428"/>
      <c r="F195" s="1428"/>
      <c r="G195" s="1428"/>
      <c r="H195" s="76"/>
    </row>
    <row r="196" spans="1:8" x14ac:dyDescent="0.3">
      <c r="A196" s="1428"/>
      <c r="B196" s="1428"/>
      <c r="C196" s="1428"/>
      <c r="D196" s="1428"/>
      <c r="E196" s="1428"/>
      <c r="F196" s="1428"/>
      <c r="G196" s="1428"/>
      <c r="H196" s="76"/>
    </row>
    <row r="197" spans="1:8" x14ac:dyDescent="0.3">
      <c r="A197" s="1428"/>
      <c r="B197" s="1428"/>
      <c r="C197" s="1428"/>
      <c r="D197" s="1428"/>
      <c r="E197" s="1428"/>
      <c r="F197" s="1428"/>
      <c r="G197" s="1428"/>
      <c r="H197" s="76"/>
    </row>
    <row r="198" spans="1:8" x14ac:dyDescent="0.3">
      <c r="A198" s="1428"/>
      <c r="B198" s="1428"/>
      <c r="C198" s="1428"/>
      <c r="D198" s="1428"/>
      <c r="E198" s="1428"/>
      <c r="F198" s="1428"/>
      <c r="G198" s="1428"/>
      <c r="H198" s="76"/>
    </row>
    <row r="199" spans="1:8" x14ac:dyDescent="0.3">
      <c r="A199" s="1428"/>
      <c r="B199" s="1428"/>
      <c r="C199" s="1428"/>
      <c r="D199" s="1428"/>
      <c r="E199" s="1428"/>
      <c r="F199" s="1428"/>
      <c r="G199" s="1428"/>
      <c r="H199" s="76"/>
    </row>
    <row r="200" spans="1:8" x14ac:dyDescent="0.3">
      <c r="A200" s="1428"/>
      <c r="B200" s="1428"/>
      <c r="C200" s="1428"/>
      <c r="D200" s="1428"/>
      <c r="E200" s="1428"/>
      <c r="F200" s="1428"/>
      <c r="G200" s="1428"/>
      <c r="H200" s="76"/>
    </row>
    <row r="201" spans="1:8" x14ac:dyDescent="0.3">
      <c r="A201" s="1428"/>
      <c r="B201" s="1428"/>
      <c r="C201" s="1428"/>
      <c r="D201" s="1428"/>
      <c r="E201" s="1428"/>
      <c r="F201" s="1428"/>
      <c r="G201" s="1428"/>
      <c r="H201" s="76"/>
    </row>
    <row r="202" spans="1:8" x14ac:dyDescent="0.3">
      <c r="A202" s="1428"/>
      <c r="B202" s="1428"/>
      <c r="C202" s="1428"/>
      <c r="D202" s="1428"/>
      <c r="E202" s="1428"/>
      <c r="F202" s="1428"/>
      <c r="G202" s="1428"/>
      <c r="H202" s="76"/>
    </row>
    <row r="203" spans="1:8" x14ac:dyDescent="0.3">
      <c r="A203" s="1428"/>
      <c r="B203" s="1428"/>
      <c r="C203" s="1428"/>
      <c r="D203" s="1428"/>
      <c r="E203" s="1428"/>
      <c r="F203" s="1428"/>
      <c r="G203" s="1428"/>
      <c r="H203" s="76"/>
    </row>
    <row r="204" spans="1:8" x14ac:dyDescent="0.3">
      <c r="A204" s="1428"/>
      <c r="B204" s="1428"/>
      <c r="C204" s="1428"/>
      <c r="D204" s="1428"/>
      <c r="E204" s="1428"/>
      <c r="F204" s="1428"/>
      <c r="G204" s="1428"/>
      <c r="H204" s="76"/>
    </row>
    <row r="205" spans="1:8" x14ac:dyDescent="0.3">
      <c r="A205" s="1428"/>
      <c r="B205" s="1428"/>
      <c r="C205" s="1428"/>
      <c r="D205" s="1428"/>
      <c r="E205" s="1428"/>
      <c r="F205" s="1428"/>
      <c r="G205" s="1428"/>
      <c r="H205" s="76"/>
    </row>
    <row r="206" spans="1:8" x14ac:dyDescent="0.3">
      <c r="A206" s="1428"/>
      <c r="B206" s="1428"/>
      <c r="C206" s="1428"/>
      <c r="D206" s="1428"/>
      <c r="E206" s="1428"/>
      <c r="F206" s="1428"/>
      <c r="G206" s="1428"/>
      <c r="H206" s="76"/>
    </row>
    <row r="207" spans="1:8" x14ac:dyDescent="0.3">
      <c r="A207" s="1428"/>
      <c r="B207" s="1428"/>
      <c r="C207" s="1428"/>
      <c r="D207" s="1428"/>
      <c r="E207" s="1428"/>
      <c r="F207" s="1428"/>
      <c r="G207" s="1428"/>
      <c r="H207" s="76"/>
    </row>
    <row r="208" spans="1:8" x14ac:dyDescent="0.3">
      <c r="A208" s="1428"/>
      <c r="B208" s="1428"/>
      <c r="C208" s="1428"/>
      <c r="D208" s="1428"/>
      <c r="E208" s="1428"/>
      <c r="F208" s="1428"/>
      <c r="G208" s="1428"/>
      <c r="H208" s="76"/>
    </row>
    <row r="209" spans="1:8" x14ac:dyDescent="0.3">
      <c r="A209" s="1428"/>
      <c r="B209" s="1428"/>
      <c r="C209" s="1428"/>
      <c r="D209" s="1428"/>
      <c r="E209" s="1428"/>
      <c r="F209" s="1428"/>
      <c r="G209" s="1428"/>
      <c r="H209" s="76"/>
    </row>
    <row r="210" spans="1:8" x14ac:dyDescent="0.3">
      <c r="A210" s="1428"/>
      <c r="B210" s="1428"/>
      <c r="C210" s="1428"/>
      <c r="D210" s="1428"/>
      <c r="E210" s="1428"/>
      <c r="F210" s="1428"/>
      <c r="G210" s="1428"/>
      <c r="H210" s="76"/>
    </row>
    <row r="211" spans="1:8" x14ac:dyDescent="0.3">
      <c r="A211" s="1428"/>
      <c r="B211" s="1428"/>
      <c r="C211" s="1428"/>
      <c r="D211" s="1428"/>
      <c r="E211" s="1428"/>
      <c r="F211" s="1428"/>
      <c r="G211" s="1428"/>
      <c r="H211" s="76"/>
    </row>
    <row r="212" spans="1:8" x14ac:dyDescent="0.3">
      <c r="A212" s="1428"/>
      <c r="B212" s="1428"/>
      <c r="C212" s="1428"/>
      <c r="D212" s="1428"/>
      <c r="E212" s="1428"/>
      <c r="F212" s="1428"/>
      <c r="G212" s="1428"/>
      <c r="H212" s="76"/>
    </row>
    <row r="213" spans="1:8" x14ac:dyDescent="0.3">
      <c r="A213" s="1428"/>
      <c r="B213" s="1428"/>
      <c r="C213" s="1428"/>
      <c r="D213" s="1428"/>
      <c r="E213" s="1428"/>
      <c r="F213" s="1428"/>
      <c r="G213" s="1428"/>
      <c r="H213" s="76"/>
    </row>
    <row r="214" spans="1:8" x14ac:dyDescent="0.3">
      <c r="A214" s="1428"/>
      <c r="B214" s="1428"/>
      <c r="C214" s="1428"/>
      <c r="D214" s="1428"/>
      <c r="E214" s="1428"/>
      <c r="F214" s="1428"/>
      <c r="G214" s="1428"/>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row r="274" spans="1:8" x14ac:dyDescent="0.3">
      <c r="A274" s="76"/>
      <c r="B274" s="76"/>
      <c r="C274" s="76"/>
      <c r="D274" s="76"/>
      <c r="E274" s="76"/>
      <c r="F274" s="76"/>
      <c r="G274" s="76"/>
      <c r="H274" s="76"/>
    </row>
    <row r="275" spans="1:8" x14ac:dyDescent="0.3">
      <c r="A275" s="76"/>
      <c r="B275" s="76"/>
      <c r="C275" s="76"/>
      <c r="D275" s="76"/>
      <c r="E275" s="76"/>
      <c r="F275" s="76"/>
      <c r="G275" s="76"/>
      <c r="H275" s="76"/>
    </row>
    <row r="276" spans="1:8" x14ac:dyDescent="0.3">
      <c r="A276" s="76"/>
      <c r="B276" s="76"/>
      <c r="C276" s="76"/>
      <c r="D276" s="76"/>
      <c r="E276" s="76"/>
      <c r="F276" s="76"/>
      <c r="G276" s="76"/>
      <c r="H276" s="76"/>
    </row>
  </sheetData>
  <sheetProtection algorithmName="SHA-512" hashValue="9MSAaIT91Rw/88jD/1B5kBbboZizcfwitJUZjii9JoMJfbBYmtW7Ejcy00nGq0qwiqkVevq/O6z35+3z9RnYHQ==" saltValue="Hud3EFUT2I0vhlp7xLJFxQ==" spinCount="100000" sheet="1" objects="1" scenarios="1" selectLockedCells="1"/>
  <mergeCells count="3">
    <mergeCell ref="A1:B1"/>
    <mergeCell ref="C1:D1"/>
    <mergeCell ref="A2:G214"/>
  </mergeCells>
  <conditionalFormatting sqref="C1:D1">
    <cfRule type="cellIs" dxfId="21" priority="1" operator="equal">
      <formula>0</formula>
    </cfRule>
  </conditionalFormatting>
  <pageMargins left="0.59055118110236215" right="0.59055118110236215" top="0.39370078740157483" bottom="0.39370078740157483" header="0" footer="0"/>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T110"/>
  <sheetViews>
    <sheetView showGridLines="0" zoomScale="90" zoomScaleNormal="90" workbookViewId="0">
      <selection activeCell="L15" sqref="L15"/>
    </sheetView>
  </sheetViews>
  <sheetFormatPr baseColWidth="10" defaultRowHeight="14.4" x14ac:dyDescent="0.3"/>
  <cols>
    <col min="1" max="1" width="4.44140625" customWidth="1"/>
    <col min="2" max="2" width="9.44140625" customWidth="1"/>
    <col min="3" max="6" width="5.33203125" customWidth="1"/>
    <col min="7" max="7" width="7.6640625" customWidth="1"/>
    <col min="8" max="8" width="9.88671875" customWidth="1"/>
    <col min="9" max="9" width="6.44140625" customWidth="1"/>
    <col min="10" max="10" width="5.44140625" customWidth="1"/>
    <col min="11" max="11" width="9.5546875" customWidth="1"/>
    <col min="12" max="12" width="7.5546875" customWidth="1"/>
    <col min="13" max="13" width="33.44140625" customWidth="1"/>
    <col min="14" max="14" width="10.33203125" customWidth="1"/>
    <col min="15" max="15" width="13.6640625" customWidth="1"/>
    <col min="16" max="16" width="7.33203125" customWidth="1"/>
    <col min="17" max="17" width="20.6640625" customWidth="1"/>
    <col min="18" max="18" width="9.6640625" customWidth="1"/>
    <col min="19" max="19" width="13.6640625" customWidth="1"/>
  </cols>
  <sheetData>
    <row r="1" spans="1:20" ht="20.100000000000001" customHeight="1" x14ac:dyDescent="0.3">
      <c r="A1" s="1256" t="s">
        <v>226</v>
      </c>
      <c r="B1" s="1256"/>
      <c r="C1" s="1256"/>
      <c r="D1" s="1256"/>
      <c r="E1" s="1256"/>
      <c r="F1" s="1256"/>
      <c r="G1" s="1256"/>
      <c r="H1" s="1256"/>
      <c r="I1" s="1256"/>
      <c r="J1" s="1256"/>
      <c r="K1" s="1256"/>
      <c r="L1" s="1256"/>
      <c r="M1" s="1256"/>
      <c r="N1" s="1256"/>
      <c r="O1" s="1256"/>
      <c r="P1" s="1256"/>
      <c r="Q1" s="1256"/>
      <c r="T1" s="496"/>
    </row>
    <row r="2" spans="1:20" ht="15" customHeight="1" x14ac:dyDescent="0.3">
      <c r="A2" s="1205" t="s">
        <v>207</v>
      </c>
      <c r="B2" s="1205"/>
      <c r="C2" s="1206"/>
      <c r="D2" s="1134"/>
      <c r="E2" s="1429"/>
      <c r="F2" s="1429"/>
      <c r="G2" s="1135"/>
      <c r="H2" s="1205" t="s">
        <v>54</v>
      </c>
      <c r="I2" s="1205"/>
      <c r="J2" s="1129"/>
      <c r="K2" s="1136"/>
      <c r="L2" s="1136"/>
      <c r="M2" s="1130"/>
    </row>
    <row r="3" spans="1:20" ht="15" customHeight="1" x14ac:dyDescent="0.3">
      <c r="A3" s="1205" t="s">
        <v>56</v>
      </c>
      <c r="B3" s="1205"/>
      <c r="C3" s="1206"/>
      <c r="D3" s="1430"/>
      <c r="E3" s="1431"/>
      <c r="F3" s="1431"/>
      <c r="G3" s="1432"/>
      <c r="H3" s="1205" t="s">
        <v>616</v>
      </c>
      <c r="I3" s="1205"/>
      <c r="J3" s="1137"/>
      <c r="K3" s="1433"/>
      <c r="L3" s="1433"/>
      <c r="M3" s="1434"/>
    </row>
    <row r="4" spans="1:20" ht="5.0999999999999996" customHeight="1" x14ac:dyDescent="0.5">
      <c r="A4" s="3"/>
      <c r="B4" s="3"/>
      <c r="C4" s="3"/>
      <c r="D4" s="3"/>
      <c r="E4" s="3"/>
      <c r="F4" s="3"/>
      <c r="G4" s="3"/>
      <c r="H4" s="3"/>
    </row>
    <row r="5" spans="1:20" ht="15" customHeight="1" x14ac:dyDescent="0.3">
      <c r="A5" s="1237" t="s">
        <v>269</v>
      </c>
      <c r="B5" s="1205"/>
      <c r="C5" s="1205"/>
      <c r="D5" s="1205"/>
      <c r="E5" s="1435"/>
      <c r="F5" s="1436"/>
      <c r="J5" s="1186" t="s">
        <v>42</v>
      </c>
      <c r="K5" s="1186"/>
      <c r="L5" s="1186"/>
      <c r="M5" s="1186"/>
      <c r="N5" s="1186"/>
      <c r="O5" s="1186"/>
      <c r="P5" s="1186"/>
    </row>
    <row r="6" spans="1:20" ht="15" customHeight="1" x14ac:dyDescent="0.3">
      <c r="A6" s="1205"/>
      <c r="B6" s="1205"/>
      <c r="C6" s="1205"/>
      <c r="D6" s="1205"/>
      <c r="E6" s="1437"/>
      <c r="F6" s="1438"/>
      <c r="I6" s="1239"/>
      <c r="J6" s="1240"/>
      <c r="K6" s="1240"/>
      <c r="L6" s="1241"/>
      <c r="M6" s="123" t="s">
        <v>43</v>
      </c>
      <c r="N6" s="1239"/>
      <c r="O6" s="1240"/>
      <c r="P6" s="1241"/>
      <c r="Q6" s="122" t="s">
        <v>264</v>
      </c>
      <c r="R6" s="1129"/>
      <c r="S6" s="1130"/>
    </row>
    <row r="7" spans="1:20" ht="6.9" customHeight="1" thickBot="1" x14ac:dyDescent="0.35">
      <c r="A7" s="587"/>
      <c r="B7" s="587"/>
      <c r="C7" s="587"/>
      <c r="D7" s="587"/>
      <c r="E7" s="587"/>
      <c r="F7" s="587"/>
      <c r="G7" s="587"/>
      <c r="H7" s="587"/>
      <c r="I7" s="587"/>
      <c r="J7" s="587"/>
      <c r="K7" s="587"/>
      <c r="L7" s="587"/>
      <c r="M7" s="587"/>
      <c r="N7" s="587"/>
      <c r="O7" s="587"/>
      <c r="P7" s="587"/>
      <c r="Q7" s="587"/>
      <c r="R7" s="587"/>
      <c r="S7" s="587"/>
    </row>
    <row r="8" spans="1:20" ht="5.0999999999999996" customHeight="1" x14ac:dyDescent="0.3">
      <c r="A8" s="4"/>
      <c r="B8" s="4"/>
      <c r="C8" s="4"/>
      <c r="D8" s="4"/>
      <c r="E8" s="4"/>
      <c r="F8" s="4"/>
      <c r="G8" s="4"/>
      <c r="H8" s="4"/>
      <c r="I8" s="4"/>
      <c r="J8" s="4"/>
      <c r="K8" s="4"/>
      <c r="L8" s="4"/>
      <c r="M8" s="4"/>
      <c r="N8" s="4"/>
      <c r="O8" s="4"/>
      <c r="P8" s="4"/>
      <c r="Q8" s="4"/>
    </row>
    <row r="9" spans="1:20" ht="0.9" customHeight="1" x14ac:dyDescent="0.35">
      <c r="A9" s="1391"/>
      <c r="B9" s="1391"/>
      <c r="C9" s="1391"/>
      <c r="D9" s="1391"/>
      <c r="E9" s="1391"/>
      <c r="F9" s="1391"/>
      <c r="G9" s="1391"/>
      <c r="H9" s="1391"/>
      <c r="I9" s="1391"/>
      <c r="J9" s="1391"/>
      <c r="K9" s="1391"/>
      <c r="L9" s="1391"/>
      <c r="M9" s="1391"/>
      <c r="N9" s="1391"/>
      <c r="O9" s="1391"/>
      <c r="P9" s="1391"/>
      <c r="Q9" s="1391"/>
      <c r="R9" s="1391"/>
      <c r="S9" s="1391"/>
    </row>
    <row r="10" spans="1:20" ht="5.0999999999999996" customHeight="1" x14ac:dyDescent="0.3">
      <c r="A10" s="4"/>
      <c r="B10" s="4"/>
      <c r="C10" s="4"/>
      <c r="D10" s="4"/>
      <c r="E10" s="4"/>
      <c r="F10" s="4"/>
      <c r="G10" s="4"/>
      <c r="H10" s="4"/>
      <c r="I10" s="4"/>
      <c r="J10" s="4"/>
      <c r="K10" s="4"/>
      <c r="L10" s="4"/>
      <c r="M10" s="4"/>
      <c r="N10" s="4"/>
      <c r="O10" s="4"/>
      <c r="P10" s="4"/>
      <c r="Q10" s="4"/>
    </row>
    <row r="11" spans="1:20" ht="15" customHeight="1" thickBot="1" x14ac:dyDescent="0.35">
      <c r="A11" s="585"/>
      <c r="B11" s="6"/>
      <c r="C11" s="1392" t="s">
        <v>85</v>
      </c>
      <c r="D11" s="1392"/>
      <c r="E11" s="1392"/>
      <c r="F11" s="1392"/>
      <c r="G11" s="1392"/>
      <c r="H11" s="1392"/>
      <c r="I11" s="1392"/>
      <c r="J11" s="1392"/>
      <c r="K11" s="1392"/>
      <c r="L11" s="1392"/>
      <c r="M11" s="1392"/>
      <c r="N11" s="6"/>
      <c r="O11" s="6"/>
      <c r="P11" s="592"/>
    </row>
    <row r="12" spans="1:20" ht="32.25" customHeight="1" x14ac:dyDescent="0.3">
      <c r="A12" s="1217" t="s">
        <v>75</v>
      </c>
      <c r="B12" s="1258" t="s">
        <v>76</v>
      </c>
      <c r="C12" s="1218" t="s">
        <v>197</v>
      </c>
      <c r="D12" s="1219"/>
      <c r="E12" s="1219"/>
      <c r="F12" s="1220"/>
      <c r="G12" s="1375" t="s">
        <v>87</v>
      </c>
      <c r="H12" s="1260" t="s">
        <v>648</v>
      </c>
      <c r="I12" s="1228" t="s">
        <v>228</v>
      </c>
      <c r="J12" s="1375" t="s">
        <v>88</v>
      </c>
      <c r="K12" s="1220" t="s">
        <v>325</v>
      </c>
      <c r="L12" s="1439" t="s">
        <v>1005</v>
      </c>
      <c r="M12" s="1442" t="s">
        <v>277</v>
      </c>
      <c r="N12" s="1370" t="s">
        <v>90</v>
      </c>
      <c r="O12" s="1230" t="s">
        <v>278</v>
      </c>
      <c r="P12" s="1393" t="s">
        <v>279</v>
      </c>
    </row>
    <row r="13" spans="1:20" ht="26.25" customHeight="1" x14ac:dyDescent="0.3">
      <c r="A13" s="1217"/>
      <c r="B13" s="1258"/>
      <c r="C13" s="1230"/>
      <c r="D13" s="1335"/>
      <c r="E13" s="1335"/>
      <c r="F13" s="1269"/>
      <c r="G13" s="1376"/>
      <c r="H13" s="1138"/>
      <c r="I13" s="1213"/>
      <c r="J13" s="1376"/>
      <c r="K13" s="1269"/>
      <c r="L13" s="1440"/>
      <c r="M13" s="1443"/>
      <c r="N13" s="1370"/>
      <c r="O13" s="1230"/>
      <c r="P13" s="1393"/>
    </row>
    <row r="14" spans="1:20" ht="66.75" customHeight="1" x14ac:dyDescent="0.3">
      <c r="A14" s="1250"/>
      <c r="B14" s="1259"/>
      <c r="C14" s="1138"/>
      <c r="D14" s="1139"/>
      <c r="E14" s="1139"/>
      <c r="F14" s="1374"/>
      <c r="G14" s="1213"/>
      <c r="H14" s="1261"/>
      <c r="I14" s="1214"/>
      <c r="J14" s="1213"/>
      <c r="K14" s="1374"/>
      <c r="L14" s="1441"/>
      <c r="M14" s="1444"/>
      <c r="N14" s="1371"/>
      <c r="O14" s="1138"/>
      <c r="P14" s="1394"/>
    </row>
    <row r="15" spans="1:20" ht="27" customHeight="1" thickBot="1" x14ac:dyDescent="0.35">
      <c r="A15" s="1334">
        <v>1</v>
      </c>
      <c r="B15" s="1177"/>
      <c r="C15" s="1381"/>
      <c r="D15" s="1382"/>
      <c r="E15" s="1382"/>
      <c r="F15" s="1383"/>
      <c r="G15" s="192"/>
      <c r="H15" s="22"/>
      <c r="I15" s="23"/>
      <c r="J15" s="24"/>
      <c r="K15" s="24"/>
      <c r="L15" s="135"/>
      <c r="M15" s="1451"/>
      <c r="N15" s="26"/>
      <c r="O15" s="29">
        <f t="shared" ref="O15:O46" si="0">G15*N15</f>
        <v>0</v>
      </c>
      <c r="P15" s="1453">
        <f>SUBTOTAL(109,O15:O23)</f>
        <v>0</v>
      </c>
    </row>
    <row r="16" spans="1:20" ht="27" customHeight="1" thickBot="1" x14ac:dyDescent="0.35">
      <c r="A16" s="1306"/>
      <c r="B16" s="1158"/>
      <c r="C16" s="1366"/>
      <c r="D16" s="1367"/>
      <c r="E16" s="1367"/>
      <c r="F16" s="1368"/>
      <c r="G16" s="193"/>
      <c r="H16" s="64"/>
      <c r="I16" s="65"/>
      <c r="J16" s="66"/>
      <c r="K16" s="66"/>
      <c r="L16" s="136"/>
      <c r="M16" s="1452"/>
      <c r="N16" s="26"/>
      <c r="O16" s="29">
        <f t="shared" si="0"/>
        <v>0</v>
      </c>
      <c r="P16" s="1449"/>
    </row>
    <row r="17" spans="1:16" ht="27" customHeight="1" thickBot="1" x14ac:dyDescent="0.35">
      <c r="A17" s="1306"/>
      <c r="B17" s="1158"/>
      <c r="C17" s="1366"/>
      <c r="D17" s="1367"/>
      <c r="E17" s="1367"/>
      <c r="F17" s="1368"/>
      <c r="G17" s="193"/>
      <c r="H17" s="64"/>
      <c r="I17" s="65"/>
      <c r="J17" s="66"/>
      <c r="K17" s="66"/>
      <c r="L17" s="136"/>
      <c r="M17" s="1452"/>
      <c r="N17" s="26"/>
      <c r="O17" s="29">
        <f t="shared" si="0"/>
        <v>0</v>
      </c>
      <c r="P17" s="1449"/>
    </row>
    <row r="18" spans="1:16" ht="27" hidden="1" customHeight="1" thickBot="1" x14ac:dyDescent="0.35">
      <c r="A18" s="1306"/>
      <c r="B18" s="1158"/>
      <c r="C18" s="1366"/>
      <c r="D18" s="1367"/>
      <c r="E18" s="1367"/>
      <c r="F18" s="1368"/>
      <c r="G18" s="193"/>
      <c r="H18" s="64"/>
      <c r="I18" s="65"/>
      <c r="J18" s="66"/>
      <c r="K18" s="66"/>
      <c r="L18" s="136"/>
      <c r="M18" s="1452"/>
      <c r="N18" s="26"/>
      <c r="O18" s="29">
        <f t="shared" si="0"/>
        <v>0</v>
      </c>
      <c r="P18" s="1449"/>
    </row>
    <row r="19" spans="1:16" ht="27" hidden="1" customHeight="1" thickBot="1" x14ac:dyDescent="0.35">
      <c r="A19" s="1306"/>
      <c r="B19" s="1158"/>
      <c r="C19" s="1366"/>
      <c r="D19" s="1367"/>
      <c r="E19" s="1367"/>
      <c r="F19" s="1368"/>
      <c r="G19" s="193"/>
      <c r="H19" s="64"/>
      <c r="I19" s="65"/>
      <c r="J19" s="66"/>
      <c r="K19" s="66"/>
      <c r="L19" s="136"/>
      <c r="M19" s="1452"/>
      <c r="N19" s="26"/>
      <c r="O19" s="29">
        <f t="shared" si="0"/>
        <v>0</v>
      </c>
      <c r="P19" s="1449"/>
    </row>
    <row r="20" spans="1:16" ht="27" hidden="1" customHeight="1" thickBot="1" x14ac:dyDescent="0.35">
      <c r="A20" s="1307"/>
      <c r="B20" s="1158"/>
      <c r="C20" s="1366"/>
      <c r="D20" s="1367"/>
      <c r="E20" s="1367"/>
      <c r="F20" s="1368"/>
      <c r="G20" s="193"/>
      <c r="H20" s="64"/>
      <c r="I20" s="65"/>
      <c r="J20" s="66"/>
      <c r="K20" s="66"/>
      <c r="L20" s="136"/>
      <c r="M20" s="1452"/>
      <c r="N20" s="26"/>
      <c r="O20" s="29">
        <f t="shared" si="0"/>
        <v>0</v>
      </c>
      <c r="P20" s="1449"/>
    </row>
    <row r="21" spans="1:16" ht="27" hidden="1" customHeight="1" thickBot="1" x14ac:dyDescent="0.35">
      <c r="A21" s="1307"/>
      <c r="B21" s="1158"/>
      <c r="C21" s="1366"/>
      <c r="D21" s="1367"/>
      <c r="E21" s="1367"/>
      <c r="F21" s="1368"/>
      <c r="G21" s="193"/>
      <c r="H21" s="64"/>
      <c r="I21" s="65"/>
      <c r="J21" s="66"/>
      <c r="K21" s="66"/>
      <c r="L21" s="136"/>
      <c r="M21" s="1452"/>
      <c r="N21" s="26"/>
      <c r="O21" s="29">
        <f t="shared" si="0"/>
        <v>0</v>
      </c>
      <c r="P21" s="1449"/>
    </row>
    <row r="22" spans="1:16" ht="27" hidden="1" customHeight="1" thickBot="1" x14ac:dyDescent="0.35">
      <c r="A22" s="1307"/>
      <c r="B22" s="1158"/>
      <c r="C22" s="1366"/>
      <c r="D22" s="1367"/>
      <c r="E22" s="1367"/>
      <c r="F22" s="1368"/>
      <c r="G22" s="193"/>
      <c r="H22" s="64"/>
      <c r="I22" s="65"/>
      <c r="J22" s="66"/>
      <c r="K22" s="66"/>
      <c r="L22" s="136"/>
      <c r="M22" s="1452"/>
      <c r="N22" s="26"/>
      <c r="O22" s="29">
        <f t="shared" si="0"/>
        <v>0</v>
      </c>
      <c r="P22" s="1449"/>
    </row>
    <row r="23" spans="1:16" ht="27" hidden="1" customHeight="1" thickBot="1" x14ac:dyDescent="0.35">
      <c r="A23" s="1320"/>
      <c r="B23" s="1158"/>
      <c r="C23" s="1384"/>
      <c r="D23" s="1385"/>
      <c r="E23" s="1385"/>
      <c r="F23" s="1386"/>
      <c r="G23" s="193"/>
      <c r="H23" s="64"/>
      <c r="I23" s="65"/>
      <c r="J23" s="66"/>
      <c r="K23" s="66"/>
      <c r="L23" s="136"/>
      <c r="M23" s="1452"/>
      <c r="N23" s="575"/>
      <c r="O23" s="110">
        <f t="shared" si="0"/>
        <v>0</v>
      </c>
      <c r="P23" s="1449"/>
    </row>
    <row r="24" spans="1:16" ht="27" hidden="1" customHeight="1" thickBot="1" x14ac:dyDescent="0.35">
      <c r="A24" s="1305">
        <v>2</v>
      </c>
      <c r="B24" s="1157"/>
      <c r="C24" s="1353"/>
      <c r="D24" s="1354"/>
      <c r="E24" s="1354"/>
      <c r="F24" s="1355"/>
      <c r="G24" s="194"/>
      <c r="H24" s="111"/>
      <c r="I24" s="112"/>
      <c r="J24" s="113"/>
      <c r="K24" s="113"/>
      <c r="L24" s="137"/>
      <c r="M24" s="1452"/>
      <c r="N24" s="115"/>
      <c r="O24" s="119">
        <f t="shared" si="0"/>
        <v>0</v>
      </c>
      <c r="P24" s="1448">
        <f t="shared" ref="P24" si="1">SUBTOTAL(109,O24:O32)</f>
        <v>0</v>
      </c>
    </row>
    <row r="25" spans="1:16" ht="27" hidden="1" customHeight="1" thickBot="1" x14ac:dyDescent="0.35">
      <c r="A25" s="1306"/>
      <c r="B25" s="1158"/>
      <c r="C25" s="1366"/>
      <c r="D25" s="1367"/>
      <c r="E25" s="1367"/>
      <c r="F25" s="1368"/>
      <c r="G25" s="193"/>
      <c r="H25" s="64"/>
      <c r="I25" s="65"/>
      <c r="J25" s="66"/>
      <c r="K25" s="66"/>
      <c r="L25" s="136"/>
      <c r="M25" s="1452"/>
      <c r="N25" s="26"/>
      <c r="O25" s="29">
        <f t="shared" si="0"/>
        <v>0</v>
      </c>
      <c r="P25" s="1449"/>
    </row>
    <row r="26" spans="1:16" ht="27" hidden="1" customHeight="1" thickBot="1" x14ac:dyDescent="0.35">
      <c r="A26" s="1306"/>
      <c r="B26" s="1158"/>
      <c r="C26" s="1366"/>
      <c r="D26" s="1367"/>
      <c r="E26" s="1367"/>
      <c r="F26" s="1368"/>
      <c r="G26" s="193"/>
      <c r="H26" s="64"/>
      <c r="I26" s="65"/>
      <c r="J26" s="66"/>
      <c r="K26" s="66"/>
      <c r="L26" s="136"/>
      <c r="M26" s="1452"/>
      <c r="N26" s="26"/>
      <c r="O26" s="29">
        <f t="shared" si="0"/>
        <v>0</v>
      </c>
      <c r="P26" s="1449"/>
    </row>
    <row r="27" spans="1:16" ht="27" hidden="1" customHeight="1" thickBot="1" x14ac:dyDescent="0.35">
      <c r="A27" s="1306"/>
      <c r="B27" s="1158"/>
      <c r="C27" s="1366"/>
      <c r="D27" s="1367"/>
      <c r="E27" s="1367"/>
      <c r="F27" s="1368"/>
      <c r="G27" s="193"/>
      <c r="H27" s="64"/>
      <c r="I27" s="65"/>
      <c r="J27" s="66"/>
      <c r="K27" s="66"/>
      <c r="L27" s="136"/>
      <c r="M27" s="1452"/>
      <c r="N27" s="26"/>
      <c r="O27" s="29">
        <f t="shared" si="0"/>
        <v>0</v>
      </c>
      <c r="P27" s="1449"/>
    </row>
    <row r="28" spans="1:16" ht="27" hidden="1" customHeight="1" thickBot="1" x14ac:dyDescent="0.35">
      <c r="A28" s="1306"/>
      <c r="B28" s="1158"/>
      <c r="C28" s="1366"/>
      <c r="D28" s="1367"/>
      <c r="E28" s="1367"/>
      <c r="F28" s="1368"/>
      <c r="G28" s="193"/>
      <c r="H28" s="64"/>
      <c r="I28" s="65"/>
      <c r="J28" s="66"/>
      <c r="K28" s="66"/>
      <c r="L28" s="136"/>
      <c r="M28" s="1452"/>
      <c r="N28" s="26"/>
      <c r="O28" s="29">
        <f t="shared" si="0"/>
        <v>0</v>
      </c>
      <c r="P28" s="1449"/>
    </row>
    <row r="29" spans="1:16" ht="27" hidden="1" customHeight="1" thickBot="1" x14ac:dyDescent="0.35">
      <c r="A29" s="1307"/>
      <c r="B29" s="1158"/>
      <c r="C29" s="1366"/>
      <c r="D29" s="1367"/>
      <c r="E29" s="1367"/>
      <c r="F29" s="1368"/>
      <c r="G29" s="193"/>
      <c r="H29" s="64"/>
      <c r="I29" s="65"/>
      <c r="J29" s="66"/>
      <c r="K29" s="66"/>
      <c r="L29" s="136"/>
      <c r="M29" s="1452"/>
      <c r="N29" s="26"/>
      <c r="O29" s="29">
        <f t="shared" si="0"/>
        <v>0</v>
      </c>
      <c r="P29" s="1449"/>
    </row>
    <row r="30" spans="1:16" ht="27" hidden="1" customHeight="1" thickBot="1" x14ac:dyDescent="0.35">
      <c r="A30" s="1307"/>
      <c r="B30" s="1158"/>
      <c r="C30" s="1366"/>
      <c r="D30" s="1367"/>
      <c r="E30" s="1367"/>
      <c r="F30" s="1368"/>
      <c r="G30" s="193"/>
      <c r="H30" s="64"/>
      <c r="I30" s="65"/>
      <c r="J30" s="66"/>
      <c r="K30" s="66"/>
      <c r="L30" s="136"/>
      <c r="M30" s="1452"/>
      <c r="N30" s="26"/>
      <c r="O30" s="29">
        <f t="shared" si="0"/>
        <v>0</v>
      </c>
      <c r="P30" s="1449"/>
    </row>
    <row r="31" spans="1:16" ht="27" hidden="1" customHeight="1" thickBot="1" x14ac:dyDescent="0.35">
      <c r="A31" s="1307"/>
      <c r="B31" s="1158"/>
      <c r="C31" s="1366"/>
      <c r="D31" s="1367"/>
      <c r="E31" s="1367"/>
      <c r="F31" s="1368"/>
      <c r="G31" s="193"/>
      <c r="H31" s="64"/>
      <c r="I31" s="65"/>
      <c r="J31" s="66"/>
      <c r="K31" s="66"/>
      <c r="L31" s="136"/>
      <c r="M31" s="1452"/>
      <c r="N31" s="26"/>
      <c r="O31" s="29">
        <f t="shared" si="0"/>
        <v>0</v>
      </c>
      <c r="P31" s="1449"/>
    </row>
    <row r="32" spans="1:16" ht="27" hidden="1" customHeight="1" thickBot="1" x14ac:dyDescent="0.35">
      <c r="A32" s="1320"/>
      <c r="B32" s="1158"/>
      <c r="C32" s="1366"/>
      <c r="D32" s="1367"/>
      <c r="E32" s="1367"/>
      <c r="F32" s="1368"/>
      <c r="G32" s="193"/>
      <c r="H32" s="64"/>
      <c r="I32" s="65"/>
      <c r="J32" s="66"/>
      <c r="K32" s="66"/>
      <c r="L32" s="136"/>
      <c r="M32" s="1452"/>
      <c r="N32" s="575"/>
      <c r="O32" s="110">
        <f t="shared" si="0"/>
        <v>0</v>
      </c>
      <c r="P32" s="1449"/>
    </row>
    <row r="33" spans="1:16" ht="27" hidden="1" customHeight="1" thickBot="1" x14ac:dyDescent="0.35">
      <c r="A33" s="1305">
        <v>3</v>
      </c>
      <c r="B33" s="1157"/>
      <c r="C33" s="1353"/>
      <c r="D33" s="1354"/>
      <c r="E33" s="1354"/>
      <c r="F33" s="1355"/>
      <c r="G33" s="194"/>
      <c r="H33" s="111"/>
      <c r="I33" s="112"/>
      <c r="J33" s="113"/>
      <c r="K33" s="113"/>
      <c r="L33" s="137"/>
      <c r="M33" s="1452"/>
      <c r="N33" s="115"/>
      <c r="O33" s="119">
        <f t="shared" si="0"/>
        <v>0</v>
      </c>
      <c r="P33" s="1448">
        <f t="shared" ref="P33" si="2">SUBTOTAL(109,O33:O41)</f>
        <v>0</v>
      </c>
    </row>
    <row r="34" spans="1:16" ht="27" hidden="1" customHeight="1" thickBot="1" x14ac:dyDescent="0.35">
      <c r="A34" s="1306"/>
      <c r="B34" s="1158"/>
      <c r="C34" s="1366"/>
      <c r="D34" s="1367"/>
      <c r="E34" s="1367"/>
      <c r="F34" s="1368"/>
      <c r="G34" s="193"/>
      <c r="H34" s="64"/>
      <c r="I34" s="65"/>
      <c r="J34" s="66"/>
      <c r="K34" s="66"/>
      <c r="L34" s="136"/>
      <c r="M34" s="1452"/>
      <c r="N34" s="26"/>
      <c r="O34" s="29">
        <f t="shared" si="0"/>
        <v>0</v>
      </c>
      <c r="P34" s="1449"/>
    </row>
    <row r="35" spans="1:16" ht="27" hidden="1" customHeight="1" thickBot="1" x14ac:dyDescent="0.35">
      <c r="A35" s="1306"/>
      <c r="B35" s="1158"/>
      <c r="C35" s="1366"/>
      <c r="D35" s="1367"/>
      <c r="E35" s="1367"/>
      <c r="F35" s="1368"/>
      <c r="G35" s="193"/>
      <c r="H35" s="64"/>
      <c r="I35" s="65"/>
      <c r="J35" s="66"/>
      <c r="K35" s="66"/>
      <c r="L35" s="136"/>
      <c r="M35" s="1452"/>
      <c r="N35" s="26"/>
      <c r="O35" s="29">
        <f t="shared" si="0"/>
        <v>0</v>
      </c>
      <c r="P35" s="1449"/>
    </row>
    <row r="36" spans="1:16" ht="27" hidden="1" customHeight="1" thickBot="1" x14ac:dyDescent="0.35">
      <c r="A36" s="1306"/>
      <c r="B36" s="1158"/>
      <c r="C36" s="1366"/>
      <c r="D36" s="1367"/>
      <c r="E36" s="1367"/>
      <c r="F36" s="1368"/>
      <c r="G36" s="193"/>
      <c r="H36" s="64"/>
      <c r="I36" s="65"/>
      <c r="J36" s="66"/>
      <c r="K36" s="66"/>
      <c r="L36" s="136"/>
      <c r="M36" s="1452"/>
      <c r="N36" s="26"/>
      <c r="O36" s="29">
        <f t="shared" si="0"/>
        <v>0</v>
      </c>
      <c r="P36" s="1449"/>
    </row>
    <row r="37" spans="1:16" ht="27" hidden="1" customHeight="1" thickBot="1" x14ac:dyDescent="0.35">
      <c r="A37" s="1306"/>
      <c r="B37" s="1158"/>
      <c r="C37" s="1366"/>
      <c r="D37" s="1367"/>
      <c r="E37" s="1367"/>
      <c r="F37" s="1368"/>
      <c r="G37" s="193"/>
      <c r="H37" s="64"/>
      <c r="I37" s="65"/>
      <c r="J37" s="66"/>
      <c r="K37" s="66"/>
      <c r="L37" s="136"/>
      <c r="M37" s="1452"/>
      <c r="N37" s="26"/>
      <c r="O37" s="29">
        <f t="shared" si="0"/>
        <v>0</v>
      </c>
      <c r="P37" s="1449"/>
    </row>
    <row r="38" spans="1:16" ht="27" hidden="1" customHeight="1" thickBot="1" x14ac:dyDescent="0.35">
      <c r="A38" s="1307"/>
      <c r="B38" s="1158"/>
      <c r="C38" s="1366"/>
      <c r="D38" s="1367"/>
      <c r="E38" s="1367"/>
      <c r="F38" s="1368"/>
      <c r="G38" s="193"/>
      <c r="H38" s="64"/>
      <c r="I38" s="65"/>
      <c r="J38" s="66"/>
      <c r="K38" s="66"/>
      <c r="L38" s="136"/>
      <c r="M38" s="1452"/>
      <c r="N38" s="26"/>
      <c r="O38" s="29">
        <f t="shared" si="0"/>
        <v>0</v>
      </c>
      <c r="P38" s="1449"/>
    </row>
    <row r="39" spans="1:16" ht="27" hidden="1" customHeight="1" thickBot="1" x14ac:dyDescent="0.35">
      <c r="A39" s="1307"/>
      <c r="B39" s="1158"/>
      <c r="C39" s="1366"/>
      <c r="D39" s="1367"/>
      <c r="E39" s="1367"/>
      <c r="F39" s="1368"/>
      <c r="G39" s="193"/>
      <c r="H39" s="64"/>
      <c r="I39" s="65"/>
      <c r="J39" s="66"/>
      <c r="K39" s="66"/>
      <c r="L39" s="136"/>
      <c r="M39" s="1452"/>
      <c r="N39" s="26"/>
      <c r="O39" s="29">
        <f t="shared" si="0"/>
        <v>0</v>
      </c>
      <c r="P39" s="1449"/>
    </row>
    <row r="40" spans="1:16" ht="27" hidden="1" customHeight="1" thickBot="1" x14ac:dyDescent="0.35">
      <c r="A40" s="1307"/>
      <c r="B40" s="1158"/>
      <c r="C40" s="1366"/>
      <c r="D40" s="1367"/>
      <c r="E40" s="1367"/>
      <c r="F40" s="1368"/>
      <c r="G40" s="193"/>
      <c r="H40" s="64"/>
      <c r="I40" s="65"/>
      <c r="J40" s="66"/>
      <c r="K40" s="66"/>
      <c r="L40" s="136"/>
      <c r="M40" s="1452"/>
      <c r="N40" s="26"/>
      <c r="O40" s="29">
        <f t="shared" si="0"/>
        <v>0</v>
      </c>
      <c r="P40" s="1449"/>
    </row>
    <row r="41" spans="1:16" ht="27" hidden="1" customHeight="1" thickBot="1" x14ac:dyDescent="0.35">
      <c r="A41" s="1320"/>
      <c r="B41" s="1158"/>
      <c r="C41" s="1366"/>
      <c r="D41" s="1367"/>
      <c r="E41" s="1367"/>
      <c r="F41" s="1368"/>
      <c r="G41" s="193"/>
      <c r="H41" s="64"/>
      <c r="I41" s="65"/>
      <c r="J41" s="66"/>
      <c r="K41" s="66"/>
      <c r="L41" s="136"/>
      <c r="M41" s="1452"/>
      <c r="N41" s="575"/>
      <c r="O41" s="110">
        <f t="shared" si="0"/>
        <v>0</v>
      </c>
      <c r="P41" s="1449"/>
    </row>
    <row r="42" spans="1:16" ht="27" hidden="1" customHeight="1" thickBot="1" x14ac:dyDescent="0.35">
      <c r="A42" s="1305">
        <v>4</v>
      </c>
      <c r="B42" s="1157"/>
      <c r="C42" s="1353"/>
      <c r="D42" s="1354"/>
      <c r="E42" s="1354"/>
      <c r="F42" s="1355"/>
      <c r="G42" s="194"/>
      <c r="H42" s="111"/>
      <c r="I42" s="112"/>
      <c r="J42" s="113"/>
      <c r="K42" s="113"/>
      <c r="L42" s="137"/>
      <c r="M42" s="1452"/>
      <c r="N42" s="115"/>
      <c r="O42" s="119">
        <f t="shared" si="0"/>
        <v>0</v>
      </c>
      <c r="P42" s="1448">
        <f t="shared" ref="P42" si="3">SUBTOTAL(109,O42:O50)</f>
        <v>0</v>
      </c>
    </row>
    <row r="43" spans="1:16" ht="27" hidden="1" customHeight="1" thickBot="1" x14ac:dyDescent="0.35">
      <c r="A43" s="1306"/>
      <c r="B43" s="1158"/>
      <c r="C43" s="1366"/>
      <c r="D43" s="1367"/>
      <c r="E43" s="1367"/>
      <c r="F43" s="1368"/>
      <c r="G43" s="193"/>
      <c r="H43" s="64"/>
      <c r="I43" s="65"/>
      <c r="J43" s="66"/>
      <c r="K43" s="66"/>
      <c r="L43" s="136"/>
      <c r="M43" s="1452"/>
      <c r="N43" s="26"/>
      <c r="O43" s="29">
        <f t="shared" si="0"/>
        <v>0</v>
      </c>
      <c r="P43" s="1449"/>
    </row>
    <row r="44" spans="1:16" ht="27" hidden="1" customHeight="1" thickBot="1" x14ac:dyDescent="0.35">
      <c r="A44" s="1306"/>
      <c r="B44" s="1158"/>
      <c r="C44" s="1366"/>
      <c r="D44" s="1367"/>
      <c r="E44" s="1367"/>
      <c r="F44" s="1368"/>
      <c r="G44" s="193"/>
      <c r="H44" s="64"/>
      <c r="I44" s="65"/>
      <c r="J44" s="66"/>
      <c r="K44" s="66"/>
      <c r="L44" s="136"/>
      <c r="M44" s="1452"/>
      <c r="N44" s="26"/>
      <c r="O44" s="29">
        <f t="shared" si="0"/>
        <v>0</v>
      </c>
      <c r="P44" s="1449"/>
    </row>
    <row r="45" spans="1:16" ht="27" hidden="1" customHeight="1" thickBot="1" x14ac:dyDescent="0.35">
      <c r="A45" s="1306"/>
      <c r="B45" s="1158"/>
      <c r="C45" s="1366"/>
      <c r="D45" s="1367"/>
      <c r="E45" s="1367"/>
      <c r="F45" s="1368"/>
      <c r="G45" s="193"/>
      <c r="H45" s="64"/>
      <c r="I45" s="65"/>
      <c r="J45" s="66"/>
      <c r="K45" s="66"/>
      <c r="L45" s="136"/>
      <c r="M45" s="1452"/>
      <c r="N45" s="26"/>
      <c r="O45" s="29">
        <f t="shared" si="0"/>
        <v>0</v>
      </c>
      <c r="P45" s="1449"/>
    </row>
    <row r="46" spans="1:16" ht="27" hidden="1" customHeight="1" thickBot="1" x14ac:dyDescent="0.35">
      <c r="A46" s="1306"/>
      <c r="B46" s="1158"/>
      <c r="C46" s="1366"/>
      <c r="D46" s="1367"/>
      <c r="E46" s="1367"/>
      <c r="F46" s="1368"/>
      <c r="G46" s="193"/>
      <c r="H46" s="64"/>
      <c r="I46" s="65"/>
      <c r="J46" s="66"/>
      <c r="K46" s="66"/>
      <c r="L46" s="136"/>
      <c r="M46" s="1452"/>
      <c r="N46" s="26"/>
      <c r="O46" s="29">
        <f t="shared" si="0"/>
        <v>0</v>
      </c>
      <c r="P46" s="1449"/>
    </row>
    <row r="47" spans="1:16" ht="27" hidden="1" customHeight="1" thickBot="1" x14ac:dyDescent="0.35">
      <c r="A47" s="1307"/>
      <c r="B47" s="1158"/>
      <c r="C47" s="1366"/>
      <c r="D47" s="1367"/>
      <c r="E47" s="1367"/>
      <c r="F47" s="1368"/>
      <c r="G47" s="193"/>
      <c r="H47" s="64"/>
      <c r="I47" s="65"/>
      <c r="J47" s="66"/>
      <c r="K47" s="66"/>
      <c r="L47" s="136"/>
      <c r="M47" s="1452"/>
      <c r="N47" s="26"/>
      <c r="O47" s="29">
        <f t="shared" ref="O47:O78" si="4">G47*N47</f>
        <v>0</v>
      </c>
      <c r="P47" s="1449"/>
    </row>
    <row r="48" spans="1:16" ht="27" hidden="1" customHeight="1" thickBot="1" x14ac:dyDescent="0.35">
      <c r="A48" s="1307"/>
      <c r="B48" s="1158"/>
      <c r="C48" s="1366"/>
      <c r="D48" s="1367"/>
      <c r="E48" s="1367"/>
      <c r="F48" s="1368"/>
      <c r="G48" s="193"/>
      <c r="H48" s="64"/>
      <c r="I48" s="65"/>
      <c r="J48" s="66"/>
      <c r="K48" s="66"/>
      <c r="L48" s="136"/>
      <c r="M48" s="1452"/>
      <c r="N48" s="26"/>
      <c r="O48" s="29">
        <f t="shared" si="4"/>
        <v>0</v>
      </c>
      <c r="P48" s="1449"/>
    </row>
    <row r="49" spans="1:16" ht="27" hidden="1" customHeight="1" thickBot="1" x14ac:dyDescent="0.35">
      <c r="A49" s="1307"/>
      <c r="B49" s="1158"/>
      <c r="C49" s="1366"/>
      <c r="D49" s="1367"/>
      <c r="E49" s="1367"/>
      <c r="F49" s="1368"/>
      <c r="G49" s="193"/>
      <c r="H49" s="64"/>
      <c r="I49" s="65"/>
      <c r="J49" s="66"/>
      <c r="K49" s="66"/>
      <c r="L49" s="136"/>
      <c r="M49" s="1452"/>
      <c r="N49" s="26"/>
      <c r="O49" s="29">
        <f t="shared" si="4"/>
        <v>0</v>
      </c>
      <c r="P49" s="1449"/>
    </row>
    <row r="50" spans="1:16" ht="27" hidden="1" customHeight="1" thickBot="1" x14ac:dyDescent="0.35">
      <c r="A50" s="1320"/>
      <c r="B50" s="1158"/>
      <c r="C50" s="1366"/>
      <c r="D50" s="1367"/>
      <c r="E50" s="1367"/>
      <c r="F50" s="1368"/>
      <c r="G50" s="193"/>
      <c r="H50" s="64"/>
      <c r="I50" s="65"/>
      <c r="J50" s="66"/>
      <c r="K50" s="66"/>
      <c r="L50" s="136"/>
      <c r="M50" s="1452"/>
      <c r="N50" s="575"/>
      <c r="O50" s="110">
        <f t="shared" si="4"/>
        <v>0</v>
      </c>
      <c r="P50" s="1449"/>
    </row>
    <row r="51" spans="1:16" ht="27" hidden="1" customHeight="1" thickBot="1" x14ac:dyDescent="0.35">
      <c r="A51" s="1305">
        <v>5</v>
      </c>
      <c r="B51" s="1157"/>
      <c r="C51" s="1353"/>
      <c r="D51" s="1354"/>
      <c r="E51" s="1354"/>
      <c r="F51" s="1355"/>
      <c r="G51" s="194"/>
      <c r="H51" s="111"/>
      <c r="I51" s="112"/>
      <c r="J51" s="113"/>
      <c r="K51" s="113"/>
      <c r="L51" s="137"/>
      <c r="M51" s="1452"/>
      <c r="N51" s="115"/>
      <c r="O51" s="119">
        <f t="shared" si="4"/>
        <v>0</v>
      </c>
      <c r="P51" s="1448">
        <f t="shared" ref="P51" si="5">SUBTOTAL(109,O51:O59)</f>
        <v>0</v>
      </c>
    </row>
    <row r="52" spans="1:16" ht="27" hidden="1" customHeight="1" thickBot="1" x14ac:dyDescent="0.35">
      <c r="A52" s="1306"/>
      <c r="B52" s="1158"/>
      <c r="C52" s="1366"/>
      <c r="D52" s="1367"/>
      <c r="E52" s="1367"/>
      <c r="F52" s="1368"/>
      <c r="G52" s="193"/>
      <c r="H52" s="64"/>
      <c r="I52" s="65"/>
      <c r="J52" s="66"/>
      <c r="K52" s="66"/>
      <c r="L52" s="136"/>
      <c r="M52" s="1452"/>
      <c r="N52" s="26"/>
      <c r="O52" s="29">
        <f t="shared" si="4"/>
        <v>0</v>
      </c>
      <c r="P52" s="1449"/>
    </row>
    <row r="53" spans="1:16" ht="27" hidden="1" customHeight="1" thickBot="1" x14ac:dyDescent="0.35">
      <c r="A53" s="1306"/>
      <c r="B53" s="1158"/>
      <c r="C53" s="1366"/>
      <c r="D53" s="1367"/>
      <c r="E53" s="1367"/>
      <c r="F53" s="1368"/>
      <c r="G53" s="193"/>
      <c r="H53" s="64"/>
      <c r="I53" s="65"/>
      <c r="J53" s="66"/>
      <c r="K53" s="66"/>
      <c r="L53" s="136"/>
      <c r="M53" s="1452"/>
      <c r="N53" s="26"/>
      <c r="O53" s="29">
        <f t="shared" si="4"/>
        <v>0</v>
      </c>
      <c r="P53" s="1449"/>
    </row>
    <row r="54" spans="1:16" ht="27" hidden="1" customHeight="1" thickBot="1" x14ac:dyDescent="0.35">
      <c r="A54" s="1306"/>
      <c r="B54" s="1158"/>
      <c r="C54" s="1366"/>
      <c r="D54" s="1367"/>
      <c r="E54" s="1367"/>
      <c r="F54" s="1368"/>
      <c r="G54" s="193"/>
      <c r="H54" s="64"/>
      <c r="I54" s="65"/>
      <c r="J54" s="66"/>
      <c r="K54" s="66"/>
      <c r="L54" s="136"/>
      <c r="M54" s="1452"/>
      <c r="N54" s="26"/>
      <c r="O54" s="29">
        <f t="shared" si="4"/>
        <v>0</v>
      </c>
      <c r="P54" s="1449"/>
    </row>
    <row r="55" spans="1:16" ht="27" hidden="1" customHeight="1" thickBot="1" x14ac:dyDescent="0.35">
      <c r="A55" s="1306"/>
      <c r="B55" s="1158"/>
      <c r="C55" s="1366"/>
      <c r="D55" s="1367"/>
      <c r="E55" s="1367"/>
      <c r="F55" s="1368"/>
      <c r="G55" s="193"/>
      <c r="H55" s="64"/>
      <c r="I55" s="65"/>
      <c r="J55" s="66"/>
      <c r="K55" s="66"/>
      <c r="L55" s="136"/>
      <c r="M55" s="1452"/>
      <c r="N55" s="26"/>
      <c r="O55" s="29">
        <f t="shared" si="4"/>
        <v>0</v>
      </c>
      <c r="P55" s="1449"/>
    </row>
    <row r="56" spans="1:16" ht="27" hidden="1" customHeight="1" thickBot="1" x14ac:dyDescent="0.35">
      <c r="A56" s="1307"/>
      <c r="B56" s="1158"/>
      <c r="C56" s="1366"/>
      <c r="D56" s="1367"/>
      <c r="E56" s="1367"/>
      <c r="F56" s="1368"/>
      <c r="G56" s="193"/>
      <c r="H56" s="64"/>
      <c r="I56" s="65"/>
      <c r="J56" s="66"/>
      <c r="K56" s="66"/>
      <c r="L56" s="136"/>
      <c r="M56" s="1452"/>
      <c r="N56" s="26"/>
      <c r="O56" s="29">
        <f t="shared" si="4"/>
        <v>0</v>
      </c>
      <c r="P56" s="1449"/>
    </row>
    <row r="57" spans="1:16" ht="27" hidden="1" customHeight="1" thickBot="1" x14ac:dyDescent="0.35">
      <c r="A57" s="1307"/>
      <c r="B57" s="1158"/>
      <c r="C57" s="1366"/>
      <c r="D57" s="1367"/>
      <c r="E57" s="1367"/>
      <c r="F57" s="1368"/>
      <c r="G57" s="193"/>
      <c r="H57" s="64"/>
      <c r="I57" s="65"/>
      <c r="J57" s="66"/>
      <c r="K57" s="66"/>
      <c r="L57" s="136"/>
      <c r="M57" s="1452"/>
      <c r="N57" s="26"/>
      <c r="O57" s="29">
        <f t="shared" si="4"/>
        <v>0</v>
      </c>
      <c r="P57" s="1449"/>
    </row>
    <row r="58" spans="1:16" ht="27" hidden="1" customHeight="1" thickBot="1" x14ac:dyDescent="0.35">
      <c r="A58" s="1307"/>
      <c r="B58" s="1158"/>
      <c r="C58" s="1366"/>
      <c r="D58" s="1367"/>
      <c r="E58" s="1367"/>
      <c r="F58" s="1368"/>
      <c r="G58" s="193"/>
      <c r="H58" s="64"/>
      <c r="I58" s="65"/>
      <c r="J58" s="66"/>
      <c r="K58" s="66"/>
      <c r="L58" s="136"/>
      <c r="M58" s="1452"/>
      <c r="N58" s="26"/>
      <c r="O58" s="29">
        <f t="shared" si="4"/>
        <v>0</v>
      </c>
      <c r="P58" s="1449"/>
    </row>
    <row r="59" spans="1:16" ht="27" hidden="1" customHeight="1" thickBot="1" x14ac:dyDescent="0.35">
      <c r="A59" s="1320"/>
      <c r="B59" s="1158"/>
      <c r="C59" s="1366"/>
      <c r="D59" s="1367"/>
      <c r="E59" s="1367"/>
      <c r="F59" s="1368"/>
      <c r="G59" s="193"/>
      <c r="H59" s="64"/>
      <c r="I59" s="65"/>
      <c r="J59" s="66"/>
      <c r="K59" s="66"/>
      <c r="L59" s="136"/>
      <c r="M59" s="1452"/>
      <c r="N59" s="575"/>
      <c r="O59" s="110">
        <f t="shared" si="4"/>
        <v>0</v>
      </c>
      <c r="P59" s="1449"/>
    </row>
    <row r="60" spans="1:16" ht="27" hidden="1" customHeight="1" thickBot="1" x14ac:dyDescent="0.35">
      <c r="A60" s="1305">
        <v>6</v>
      </c>
      <c r="B60" s="1157"/>
      <c r="C60" s="1353"/>
      <c r="D60" s="1354"/>
      <c r="E60" s="1354"/>
      <c r="F60" s="1355"/>
      <c r="G60" s="194"/>
      <c r="H60" s="111"/>
      <c r="I60" s="112"/>
      <c r="J60" s="113"/>
      <c r="K60" s="113"/>
      <c r="L60" s="137"/>
      <c r="M60" s="1452"/>
      <c r="N60" s="115"/>
      <c r="O60" s="119">
        <f t="shared" si="4"/>
        <v>0</v>
      </c>
      <c r="P60" s="1448">
        <f t="shared" ref="P60" si="6">SUBTOTAL(109,O60:O68)</f>
        <v>0</v>
      </c>
    </row>
    <row r="61" spans="1:16" ht="27" hidden="1" customHeight="1" thickBot="1" x14ac:dyDescent="0.35">
      <c r="A61" s="1306"/>
      <c r="B61" s="1158"/>
      <c r="C61" s="1366"/>
      <c r="D61" s="1367"/>
      <c r="E61" s="1367"/>
      <c r="F61" s="1368"/>
      <c r="G61" s="193"/>
      <c r="H61" s="64"/>
      <c r="I61" s="65"/>
      <c r="J61" s="66"/>
      <c r="K61" s="66"/>
      <c r="L61" s="136"/>
      <c r="M61" s="1452"/>
      <c r="N61" s="26"/>
      <c r="O61" s="29">
        <f t="shared" si="4"/>
        <v>0</v>
      </c>
      <c r="P61" s="1449"/>
    </row>
    <row r="62" spans="1:16" ht="27" hidden="1" customHeight="1" thickBot="1" x14ac:dyDescent="0.35">
      <c r="A62" s="1306"/>
      <c r="B62" s="1158"/>
      <c r="C62" s="1366"/>
      <c r="D62" s="1367"/>
      <c r="E62" s="1367"/>
      <c r="F62" s="1368"/>
      <c r="G62" s="193"/>
      <c r="H62" s="64"/>
      <c r="I62" s="65"/>
      <c r="J62" s="66"/>
      <c r="K62" s="66"/>
      <c r="L62" s="136"/>
      <c r="M62" s="1452"/>
      <c r="N62" s="26"/>
      <c r="O62" s="29">
        <f t="shared" si="4"/>
        <v>0</v>
      </c>
      <c r="P62" s="1449"/>
    </row>
    <row r="63" spans="1:16" ht="27" hidden="1" customHeight="1" thickBot="1" x14ac:dyDescent="0.35">
      <c r="A63" s="1306"/>
      <c r="B63" s="1158"/>
      <c r="C63" s="1366"/>
      <c r="D63" s="1367"/>
      <c r="E63" s="1367"/>
      <c r="F63" s="1368"/>
      <c r="G63" s="193"/>
      <c r="H63" s="64"/>
      <c r="I63" s="65"/>
      <c r="J63" s="66"/>
      <c r="K63" s="66"/>
      <c r="L63" s="136"/>
      <c r="M63" s="1452"/>
      <c r="N63" s="26"/>
      <c r="O63" s="29">
        <f t="shared" si="4"/>
        <v>0</v>
      </c>
      <c r="P63" s="1449"/>
    </row>
    <row r="64" spans="1:16" ht="27" hidden="1" customHeight="1" thickBot="1" x14ac:dyDescent="0.35">
      <c r="A64" s="1306"/>
      <c r="B64" s="1158"/>
      <c r="C64" s="1366"/>
      <c r="D64" s="1367"/>
      <c r="E64" s="1367"/>
      <c r="F64" s="1368"/>
      <c r="G64" s="193"/>
      <c r="H64" s="64"/>
      <c r="I64" s="65"/>
      <c r="J64" s="66"/>
      <c r="K64" s="66"/>
      <c r="L64" s="136"/>
      <c r="M64" s="1452"/>
      <c r="N64" s="26"/>
      <c r="O64" s="29">
        <f t="shared" si="4"/>
        <v>0</v>
      </c>
      <c r="P64" s="1449"/>
    </row>
    <row r="65" spans="1:16" ht="27" hidden="1" customHeight="1" thickBot="1" x14ac:dyDescent="0.35">
      <c r="A65" s="1307"/>
      <c r="B65" s="1158"/>
      <c r="C65" s="1366"/>
      <c r="D65" s="1367"/>
      <c r="E65" s="1367"/>
      <c r="F65" s="1368"/>
      <c r="G65" s="193"/>
      <c r="H65" s="64"/>
      <c r="I65" s="65"/>
      <c r="J65" s="66"/>
      <c r="K65" s="66"/>
      <c r="L65" s="136"/>
      <c r="M65" s="1452"/>
      <c r="N65" s="26"/>
      <c r="O65" s="29">
        <f t="shared" si="4"/>
        <v>0</v>
      </c>
      <c r="P65" s="1449"/>
    </row>
    <row r="66" spans="1:16" ht="27" hidden="1" customHeight="1" thickBot="1" x14ac:dyDescent="0.35">
      <c r="A66" s="1307"/>
      <c r="B66" s="1158"/>
      <c r="C66" s="1366"/>
      <c r="D66" s="1367"/>
      <c r="E66" s="1367"/>
      <c r="F66" s="1368"/>
      <c r="G66" s="193"/>
      <c r="H66" s="64"/>
      <c r="I66" s="65"/>
      <c r="J66" s="66"/>
      <c r="K66" s="66"/>
      <c r="L66" s="136"/>
      <c r="M66" s="1452"/>
      <c r="N66" s="26"/>
      <c r="O66" s="29">
        <f t="shared" si="4"/>
        <v>0</v>
      </c>
      <c r="P66" s="1449"/>
    </row>
    <row r="67" spans="1:16" ht="27" hidden="1" customHeight="1" thickBot="1" x14ac:dyDescent="0.35">
      <c r="A67" s="1307"/>
      <c r="B67" s="1158"/>
      <c r="C67" s="1366"/>
      <c r="D67" s="1367"/>
      <c r="E67" s="1367"/>
      <c r="F67" s="1368"/>
      <c r="G67" s="193"/>
      <c r="H67" s="64"/>
      <c r="I67" s="65"/>
      <c r="J67" s="66"/>
      <c r="K67" s="66"/>
      <c r="L67" s="136"/>
      <c r="M67" s="1452"/>
      <c r="N67" s="26"/>
      <c r="O67" s="29">
        <f t="shared" si="4"/>
        <v>0</v>
      </c>
      <c r="P67" s="1449"/>
    </row>
    <row r="68" spans="1:16" ht="27" hidden="1" customHeight="1" thickBot="1" x14ac:dyDescent="0.35">
      <c r="A68" s="1320"/>
      <c r="B68" s="1158"/>
      <c r="C68" s="1366"/>
      <c r="D68" s="1367"/>
      <c r="E68" s="1367"/>
      <c r="F68" s="1368"/>
      <c r="G68" s="193"/>
      <c r="H68" s="64"/>
      <c r="I68" s="65"/>
      <c r="J68" s="66"/>
      <c r="K68" s="66"/>
      <c r="L68" s="136"/>
      <c r="M68" s="1452"/>
      <c r="N68" s="575"/>
      <c r="O68" s="110">
        <f t="shared" si="4"/>
        <v>0</v>
      </c>
      <c r="P68" s="1449"/>
    </row>
    <row r="69" spans="1:16" ht="27" hidden="1" customHeight="1" thickBot="1" x14ac:dyDescent="0.35">
      <c r="A69" s="1305">
        <v>7</v>
      </c>
      <c r="B69" s="1157"/>
      <c r="C69" s="1353"/>
      <c r="D69" s="1354"/>
      <c r="E69" s="1354"/>
      <c r="F69" s="1355"/>
      <c r="G69" s="194"/>
      <c r="H69" s="111"/>
      <c r="I69" s="112"/>
      <c r="J69" s="113"/>
      <c r="K69" s="113"/>
      <c r="L69" s="137"/>
      <c r="M69" s="1452"/>
      <c r="N69" s="115"/>
      <c r="O69" s="119">
        <f t="shared" si="4"/>
        <v>0</v>
      </c>
      <c r="P69" s="1448">
        <f t="shared" ref="P69" si="7">SUBTOTAL(109,O69:O77)</f>
        <v>0</v>
      </c>
    </row>
    <row r="70" spans="1:16" ht="27" hidden="1" customHeight="1" thickBot="1" x14ac:dyDescent="0.35">
      <c r="A70" s="1306"/>
      <c r="B70" s="1158"/>
      <c r="C70" s="1366"/>
      <c r="D70" s="1367"/>
      <c r="E70" s="1367"/>
      <c r="F70" s="1368"/>
      <c r="G70" s="193"/>
      <c r="H70" s="64"/>
      <c r="I70" s="65"/>
      <c r="J70" s="66"/>
      <c r="K70" s="66"/>
      <c r="L70" s="136"/>
      <c r="M70" s="1452"/>
      <c r="N70" s="26"/>
      <c r="O70" s="29">
        <f t="shared" si="4"/>
        <v>0</v>
      </c>
      <c r="P70" s="1449"/>
    </row>
    <row r="71" spans="1:16" ht="27" hidden="1" customHeight="1" thickBot="1" x14ac:dyDescent="0.35">
      <c r="A71" s="1306"/>
      <c r="B71" s="1158"/>
      <c r="C71" s="1366"/>
      <c r="D71" s="1367"/>
      <c r="E71" s="1367"/>
      <c r="F71" s="1368"/>
      <c r="G71" s="193"/>
      <c r="H71" s="64"/>
      <c r="I71" s="65"/>
      <c r="J71" s="66"/>
      <c r="K71" s="66"/>
      <c r="L71" s="136"/>
      <c r="M71" s="1452"/>
      <c r="N71" s="26"/>
      <c r="O71" s="29">
        <f t="shared" si="4"/>
        <v>0</v>
      </c>
      <c r="P71" s="1449"/>
    </row>
    <row r="72" spans="1:16" ht="27" hidden="1" customHeight="1" thickBot="1" x14ac:dyDescent="0.35">
      <c r="A72" s="1306"/>
      <c r="B72" s="1158"/>
      <c r="C72" s="1366"/>
      <c r="D72" s="1367"/>
      <c r="E72" s="1367"/>
      <c r="F72" s="1368"/>
      <c r="G72" s="193"/>
      <c r="H72" s="64"/>
      <c r="I72" s="65"/>
      <c r="J72" s="66"/>
      <c r="K72" s="66"/>
      <c r="L72" s="136"/>
      <c r="M72" s="1452"/>
      <c r="N72" s="26"/>
      <c r="O72" s="29">
        <f t="shared" si="4"/>
        <v>0</v>
      </c>
      <c r="P72" s="1449"/>
    </row>
    <row r="73" spans="1:16" ht="27" hidden="1" customHeight="1" thickBot="1" x14ac:dyDescent="0.35">
      <c r="A73" s="1306"/>
      <c r="B73" s="1158"/>
      <c r="C73" s="1366"/>
      <c r="D73" s="1367"/>
      <c r="E73" s="1367"/>
      <c r="F73" s="1368"/>
      <c r="G73" s="193"/>
      <c r="H73" s="64"/>
      <c r="I73" s="65"/>
      <c r="J73" s="66"/>
      <c r="K73" s="66"/>
      <c r="L73" s="136"/>
      <c r="M73" s="1452"/>
      <c r="N73" s="26"/>
      <c r="O73" s="29">
        <f t="shared" si="4"/>
        <v>0</v>
      </c>
      <c r="P73" s="1449"/>
    </row>
    <row r="74" spans="1:16" ht="27" hidden="1" customHeight="1" thickBot="1" x14ac:dyDescent="0.35">
      <c r="A74" s="1307"/>
      <c r="B74" s="1158"/>
      <c r="C74" s="1366"/>
      <c r="D74" s="1367"/>
      <c r="E74" s="1367"/>
      <c r="F74" s="1368"/>
      <c r="G74" s="193"/>
      <c r="H74" s="64"/>
      <c r="I74" s="65"/>
      <c r="J74" s="66"/>
      <c r="K74" s="66"/>
      <c r="L74" s="136"/>
      <c r="M74" s="1452"/>
      <c r="N74" s="26"/>
      <c r="O74" s="29">
        <f t="shared" si="4"/>
        <v>0</v>
      </c>
      <c r="P74" s="1449"/>
    </row>
    <row r="75" spans="1:16" ht="27" hidden="1" customHeight="1" thickBot="1" x14ac:dyDescent="0.35">
      <c r="A75" s="1307"/>
      <c r="B75" s="1158"/>
      <c r="C75" s="1366"/>
      <c r="D75" s="1367"/>
      <c r="E75" s="1367"/>
      <c r="F75" s="1368"/>
      <c r="G75" s="193"/>
      <c r="H75" s="64"/>
      <c r="I75" s="65"/>
      <c r="J75" s="66"/>
      <c r="K75" s="66"/>
      <c r="L75" s="136"/>
      <c r="M75" s="1452"/>
      <c r="N75" s="26"/>
      <c r="O75" s="29">
        <f t="shared" si="4"/>
        <v>0</v>
      </c>
      <c r="P75" s="1449"/>
    </row>
    <row r="76" spans="1:16" ht="27" hidden="1" customHeight="1" thickBot="1" x14ac:dyDescent="0.35">
      <c r="A76" s="1307"/>
      <c r="B76" s="1158"/>
      <c r="C76" s="1366"/>
      <c r="D76" s="1367"/>
      <c r="E76" s="1367"/>
      <c r="F76" s="1368"/>
      <c r="G76" s="193"/>
      <c r="H76" s="64"/>
      <c r="I76" s="65"/>
      <c r="J76" s="66"/>
      <c r="K76" s="66"/>
      <c r="L76" s="136"/>
      <c r="M76" s="1452"/>
      <c r="N76" s="26"/>
      <c r="O76" s="29">
        <f t="shared" si="4"/>
        <v>0</v>
      </c>
      <c r="P76" s="1449"/>
    </row>
    <row r="77" spans="1:16" ht="27" hidden="1" customHeight="1" thickBot="1" x14ac:dyDescent="0.35">
      <c r="A77" s="1320"/>
      <c r="B77" s="1158"/>
      <c r="C77" s="1366"/>
      <c r="D77" s="1367"/>
      <c r="E77" s="1367"/>
      <c r="F77" s="1368"/>
      <c r="G77" s="193"/>
      <c r="H77" s="64"/>
      <c r="I77" s="65"/>
      <c r="J77" s="66"/>
      <c r="K77" s="66"/>
      <c r="L77" s="136"/>
      <c r="M77" s="1452"/>
      <c r="N77" s="575"/>
      <c r="O77" s="110">
        <f t="shared" si="4"/>
        <v>0</v>
      </c>
      <c r="P77" s="1449"/>
    </row>
    <row r="78" spans="1:16" ht="27" hidden="1" customHeight="1" thickBot="1" x14ac:dyDescent="0.35">
      <c r="A78" s="1305">
        <v>8</v>
      </c>
      <c r="B78" s="1157"/>
      <c r="C78" s="1353"/>
      <c r="D78" s="1354"/>
      <c r="E78" s="1354"/>
      <c r="F78" s="1355"/>
      <c r="G78" s="194"/>
      <c r="H78" s="111"/>
      <c r="I78" s="112"/>
      <c r="J78" s="113"/>
      <c r="K78" s="113"/>
      <c r="L78" s="137"/>
      <c r="M78" s="1452"/>
      <c r="N78" s="115"/>
      <c r="O78" s="119">
        <f t="shared" si="4"/>
        <v>0</v>
      </c>
      <c r="P78" s="1448">
        <f t="shared" ref="P78" si="8">SUBTOTAL(109,O78:O86)</f>
        <v>0</v>
      </c>
    </row>
    <row r="79" spans="1:16" ht="27" hidden="1" customHeight="1" thickBot="1" x14ac:dyDescent="0.35">
      <c r="A79" s="1306"/>
      <c r="B79" s="1158"/>
      <c r="C79" s="1366"/>
      <c r="D79" s="1367"/>
      <c r="E79" s="1367"/>
      <c r="F79" s="1368"/>
      <c r="G79" s="193"/>
      <c r="H79" s="64"/>
      <c r="I79" s="65"/>
      <c r="J79" s="66"/>
      <c r="K79" s="66"/>
      <c r="L79" s="136"/>
      <c r="M79" s="1452"/>
      <c r="N79" s="26"/>
      <c r="O79" s="29">
        <f t="shared" ref="O79:O104" si="9">G79*N79</f>
        <v>0</v>
      </c>
      <c r="P79" s="1449"/>
    </row>
    <row r="80" spans="1:16" ht="27" hidden="1" customHeight="1" thickBot="1" x14ac:dyDescent="0.35">
      <c r="A80" s="1306"/>
      <c r="B80" s="1158"/>
      <c r="C80" s="1366"/>
      <c r="D80" s="1367"/>
      <c r="E80" s="1367"/>
      <c r="F80" s="1368"/>
      <c r="G80" s="193"/>
      <c r="H80" s="64"/>
      <c r="I80" s="65"/>
      <c r="J80" s="66"/>
      <c r="K80" s="66"/>
      <c r="L80" s="136"/>
      <c r="M80" s="1452"/>
      <c r="N80" s="26"/>
      <c r="O80" s="29">
        <f t="shared" si="9"/>
        <v>0</v>
      </c>
      <c r="P80" s="1449"/>
    </row>
    <row r="81" spans="1:16" ht="27" hidden="1" customHeight="1" thickBot="1" x14ac:dyDescent="0.35">
      <c r="A81" s="1306"/>
      <c r="B81" s="1158"/>
      <c r="C81" s="1366"/>
      <c r="D81" s="1367"/>
      <c r="E81" s="1367"/>
      <c r="F81" s="1368"/>
      <c r="G81" s="193"/>
      <c r="H81" s="64"/>
      <c r="I81" s="65"/>
      <c r="J81" s="66"/>
      <c r="K81" s="66"/>
      <c r="L81" s="136"/>
      <c r="M81" s="1452"/>
      <c r="N81" s="26"/>
      <c r="O81" s="29">
        <f t="shared" si="9"/>
        <v>0</v>
      </c>
      <c r="P81" s="1449"/>
    </row>
    <row r="82" spans="1:16" ht="27" hidden="1" customHeight="1" thickBot="1" x14ac:dyDescent="0.35">
      <c r="A82" s="1306"/>
      <c r="B82" s="1158"/>
      <c r="C82" s="1366"/>
      <c r="D82" s="1367"/>
      <c r="E82" s="1367"/>
      <c r="F82" s="1368"/>
      <c r="G82" s="193"/>
      <c r="H82" s="64"/>
      <c r="I82" s="65"/>
      <c r="J82" s="66"/>
      <c r="K82" s="66"/>
      <c r="L82" s="136"/>
      <c r="M82" s="1452"/>
      <c r="N82" s="26"/>
      <c r="O82" s="29">
        <f t="shared" si="9"/>
        <v>0</v>
      </c>
      <c r="P82" s="1449"/>
    </row>
    <row r="83" spans="1:16" ht="27" hidden="1" customHeight="1" thickBot="1" x14ac:dyDescent="0.35">
      <c r="A83" s="1307"/>
      <c r="B83" s="1158"/>
      <c r="C83" s="1366"/>
      <c r="D83" s="1367"/>
      <c r="E83" s="1367"/>
      <c r="F83" s="1368"/>
      <c r="G83" s="193"/>
      <c r="H83" s="64"/>
      <c r="I83" s="65"/>
      <c r="J83" s="66"/>
      <c r="K83" s="66"/>
      <c r="L83" s="136"/>
      <c r="M83" s="1452"/>
      <c r="N83" s="26"/>
      <c r="O83" s="29">
        <f t="shared" si="9"/>
        <v>0</v>
      </c>
      <c r="P83" s="1449"/>
    </row>
    <row r="84" spans="1:16" ht="27" hidden="1" customHeight="1" thickBot="1" x14ac:dyDescent="0.35">
      <c r="A84" s="1307"/>
      <c r="B84" s="1158"/>
      <c r="C84" s="1366"/>
      <c r="D84" s="1367"/>
      <c r="E84" s="1367"/>
      <c r="F84" s="1368"/>
      <c r="G84" s="193"/>
      <c r="H84" s="64"/>
      <c r="I84" s="65"/>
      <c r="J84" s="66"/>
      <c r="K84" s="66"/>
      <c r="L84" s="136"/>
      <c r="M84" s="1452"/>
      <c r="N84" s="26"/>
      <c r="O84" s="29">
        <f t="shared" si="9"/>
        <v>0</v>
      </c>
      <c r="P84" s="1449"/>
    </row>
    <row r="85" spans="1:16" ht="27" hidden="1" customHeight="1" thickBot="1" x14ac:dyDescent="0.35">
      <c r="A85" s="1307"/>
      <c r="B85" s="1158"/>
      <c r="C85" s="1366"/>
      <c r="D85" s="1367"/>
      <c r="E85" s="1367"/>
      <c r="F85" s="1368"/>
      <c r="G85" s="193"/>
      <c r="H85" s="64"/>
      <c r="I85" s="65"/>
      <c r="J85" s="66"/>
      <c r="K85" s="66"/>
      <c r="L85" s="136"/>
      <c r="M85" s="1452"/>
      <c r="N85" s="26"/>
      <c r="O85" s="29">
        <f t="shared" si="9"/>
        <v>0</v>
      </c>
      <c r="P85" s="1449"/>
    </row>
    <row r="86" spans="1:16" ht="27" hidden="1" customHeight="1" thickBot="1" x14ac:dyDescent="0.35">
      <c r="A86" s="1320"/>
      <c r="B86" s="1158"/>
      <c r="C86" s="1366"/>
      <c r="D86" s="1367"/>
      <c r="E86" s="1367"/>
      <c r="F86" s="1368"/>
      <c r="G86" s="193"/>
      <c r="H86" s="64"/>
      <c r="I86" s="65"/>
      <c r="J86" s="66"/>
      <c r="K86" s="66"/>
      <c r="L86" s="136"/>
      <c r="M86" s="1452"/>
      <c r="N86" s="575"/>
      <c r="O86" s="110">
        <f t="shared" si="9"/>
        <v>0</v>
      </c>
      <c r="P86" s="1449"/>
    </row>
    <row r="87" spans="1:16" ht="27" hidden="1" customHeight="1" thickBot="1" x14ac:dyDescent="0.35">
      <c r="A87" s="1305">
        <v>9</v>
      </c>
      <c r="B87" s="1157"/>
      <c r="C87" s="1353"/>
      <c r="D87" s="1354"/>
      <c r="E87" s="1354"/>
      <c r="F87" s="1355"/>
      <c r="G87" s="194"/>
      <c r="H87" s="111"/>
      <c r="I87" s="112"/>
      <c r="J87" s="113"/>
      <c r="K87" s="113"/>
      <c r="L87" s="137"/>
      <c r="M87" s="1452"/>
      <c r="N87" s="115"/>
      <c r="O87" s="119">
        <f t="shared" si="9"/>
        <v>0</v>
      </c>
      <c r="P87" s="1448">
        <f t="shared" ref="P87" si="10">SUBTOTAL(109,O87:O95)</f>
        <v>0</v>
      </c>
    </row>
    <row r="88" spans="1:16" ht="27" hidden="1" customHeight="1" thickBot="1" x14ac:dyDescent="0.35">
      <c r="A88" s="1306"/>
      <c r="B88" s="1158"/>
      <c r="C88" s="1366"/>
      <c r="D88" s="1367"/>
      <c r="E88" s="1367"/>
      <c r="F88" s="1368"/>
      <c r="G88" s="193"/>
      <c r="H88" s="64"/>
      <c r="I88" s="65"/>
      <c r="J88" s="66"/>
      <c r="K88" s="66"/>
      <c r="L88" s="136"/>
      <c r="M88" s="1452"/>
      <c r="N88" s="26"/>
      <c r="O88" s="29">
        <f t="shared" si="9"/>
        <v>0</v>
      </c>
      <c r="P88" s="1449"/>
    </row>
    <row r="89" spans="1:16" ht="27" hidden="1" customHeight="1" thickBot="1" x14ac:dyDescent="0.35">
      <c r="A89" s="1306"/>
      <c r="B89" s="1158"/>
      <c r="C89" s="1366"/>
      <c r="D89" s="1367"/>
      <c r="E89" s="1367"/>
      <c r="F89" s="1368"/>
      <c r="G89" s="193"/>
      <c r="H89" s="64"/>
      <c r="I89" s="65"/>
      <c r="J89" s="66"/>
      <c r="K89" s="66"/>
      <c r="L89" s="136"/>
      <c r="M89" s="1452"/>
      <c r="N89" s="26"/>
      <c r="O89" s="29">
        <f t="shared" si="9"/>
        <v>0</v>
      </c>
      <c r="P89" s="1449"/>
    </row>
    <row r="90" spans="1:16" ht="27" hidden="1" customHeight="1" thickBot="1" x14ac:dyDescent="0.35">
      <c r="A90" s="1306"/>
      <c r="B90" s="1158"/>
      <c r="C90" s="1366"/>
      <c r="D90" s="1367"/>
      <c r="E90" s="1367"/>
      <c r="F90" s="1368"/>
      <c r="G90" s="193"/>
      <c r="H90" s="64"/>
      <c r="I90" s="65"/>
      <c r="J90" s="66"/>
      <c r="K90" s="66"/>
      <c r="L90" s="136"/>
      <c r="M90" s="1452"/>
      <c r="N90" s="26"/>
      <c r="O90" s="29">
        <f t="shared" si="9"/>
        <v>0</v>
      </c>
      <c r="P90" s="1449"/>
    </row>
    <row r="91" spans="1:16" ht="27" hidden="1" customHeight="1" thickBot="1" x14ac:dyDescent="0.35">
      <c r="A91" s="1306"/>
      <c r="B91" s="1158"/>
      <c r="C91" s="1366"/>
      <c r="D91" s="1367"/>
      <c r="E91" s="1367"/>
      <c r="F91" s="1368"/>
      <c r="G91" s="193"/>
      <c r="H91" s="64"/>
      <c r="I91" s="65"/>
      <c r="J91" s="66"/>
      <c r="K91" s="66"/>
      <c r="L91" s="136"/>
      <c r="M91" s="1452"/>
      <c r="N91" s="26"/>
      <c r="O91" s="29">
        <f t="shared" si="9"/>
        <v>0</v>
      </c>
      <c r="P91" s="1449"/>
    </row>
    <row r="92" spans="1:16" ht="27" hidden="1" customHeight="1" thickBot="1" x14ac:dyDescent="0.35">
      <c r="A92" s="1307"/>
      <c r="B92" s="1158"/>
      <c r="C92" s="1366"/>
      <c r="D92" s="1367"/>
      <c r="E92" s="1367"/>
      <c r="F92" s="1368"/>
      <c r="G92" s="193"/>
      <c r="H92" s="64"/>
      <c r="I92" s="65"/>
      <c r="J92" s="66"/>
      <c r="K92" s="66"/>
      <c r="L92" s="136"/>
      <c r="M92" s="1452"/>
      <c r="N92" s="26"/>
      <c r="O92" s="29">
        <f t="shared" si="9"/>
        <v>0</v>
      </c>
      <c r="P92" s="1449"/>
    </row>
    <row r="93" spans="1:16" ht="27" hidden="1" customHeight="1" thickBot="1" x14ac:dyDescent="0.35">
      <c r="A93" s="1307"/>
      <c r="B93" s="1158"/>
      <c r="C93" s="1366"/>
      <c r="D93" s="1367"/>
      <c r="E93" s="1367"/>
      <c r="F93" s="1368"/>
      <c r="G93" s="193"/>
      <c r="H93" s="64"/>
      <c r="I93" s="65"/>
      <c r="J93" s="66"/>
      <c r="K93" s="66"/>
      <c r="L93" s="136"/>
      <c r="M93" s="1452"/>
      <c r="N93" s="26"/>
      <c r="O93" s="29">
        <f t="shared" si="9"/>
        <v>0</v>
      </c>
      <c r="P93" s="1449"/>
    </row>
    <row r="94" spans="1:16" ht="27" hidden="1" customHeight="1" thickBot="1" x14ac:dyDescent="0.35">
      <c r="A94" s="1307"/>
      <c r="B94" s="1158"/>
      <c r="C94" s="1366"/>
      <c r="D94" s="1367"/>
      <c r="E94" s="1367"/>
      <c r="F94" s="1368"/>
      <c r="G94" s="193"/>
      <c r="H94" s="64"/>
      <c r="I94" s="65"/>
      <c r="J94" s="66"/>
      <c r="K94" s="66"/>
      <c r="L94" s="136"/>
      <c r="M94" s="1452"/>
      <c r="N94" s="26"/>
      <c r="O94" s="29">
        <f t="shared" si="9"/>
        <v>0</v>
      </c>
      <c r="P94" s="1449"/>
    </row>
    <row r="95" spans="1:16" ht="27" hidden="1" customHeight="1" thickBot="1" x14ac:dyDescent="0.35">
      <c r="A95" s="1320"/>
      <c r="B95" s="1158"/>
      <c r="C95" s="1366"/>
      <c r="D95" s="1367"/>
      <c r="E95" s="1367"/>
      <c r="F95" s="1368"/>
      <c r="G95" s="193"/>
      <c r="H95" s="64"/>
      <c r="I95" s="65"/>
      <c r="J95" s="66"/>
      <c r="K95" s="66"/>
      <c r="L95" s="136"/>
      <c r="M95" s="1452"/>
      <c r="N95" s="575"/>
      <c r="O95" s="110">
        <f t="shared" si="9"/>
        <v>0</v>
      </c>
      <c r="P95" s="1449"/>
    </row>
    <row r="96" spans="1:16" ht="27" hidden="1" customHeight="1" thickBot="1" x14ac:dyDescent="0.35">
      <c r="A96" s="1305">
        <v>10</v>
      </c>
      <c r="B96" s="1157"/>
      <c r="C96" s="1353"/>
      <c r="D96" s="1354"/>
      <c r="E96" s="1354"/>
      <c r="F96" s="1355"/>
      <c r="G96" s="194"/>
      <c r="H96" s="111"/>
      <c r="I96" s="112"/>
      <c r="J96" s="113"/>
      <c r="K96" s="113"/>
      <c r="L96" s="137"/>
      <c r="M96" s="1452"/>
      <c r="N96" s="115"/>
      <c r="O96" s="119">
        <f t="shared" si="9"/>
        <v>0</v>
      </c>
      <c r="P96" s="1448">
        <f t="shared" ref="P96" si="11">SUBTOTAL(109,O96:O104)</f>
        <v>0</v>
      </c>
    </row>
    <row r="97" spans="1:20" ht="27" hidden="1" customHeight="1" thickBot="1" x14ac:dyDescent="0.35">
      <c r="A97" s="1306"/>
      <c r="B97" s="1158"/>
      <c r="C97" s="1366"/>
      <c r="D97" s="1367"/>
      <c r="E97" s="1367"/>
      <c r="F97" s="1368"/>
      <c r="G97" s="193"/>
      <c r="H97" s="64"/>
      <c r="I97" s="65"/>
      <c r="J97" s="66"/>
      <c r="K97" s="66"/>
      <c r="L97" s="136"/>
      <c r="M97" s="1452"/>
      <c r="N97" s="26"/>
      <c r="O97" s="29">
        <f t="shared" si="9"/>
        <v>0</v>
      </c>
      <c r="P97" s="1449"/>
    </row>
    <row r="98" spans="1:20" ht="27" hidden="1" customHeight="1" thickBot="1" x14ac:dyDescent="0.35">
      <c r="A98" s="1306"/>
      <c r="B98" s="1158"/>
      <c r="C98" s="1366"/>
      <c r="D98" s="1367"/>
      <c r="E98" s="1367"/>
      <c r="F98" s="1368"/>
      <c r="G98" s="193"/>
      <c r="H98" s="64"/>
      <c r="I98" s="65"/>
      <c r="J98" s="66"/>
      <c r="K98" s="66"/>
      <c r="L98" s="136"/>
      <c r="M98" s="1452"/>
      <c r="N98" s="26"/>
      <c r="O98" s="29">
        <f t="shared" si="9"/>
        <v>0</v>
      </c>
      <c r="P98" s="1449"/>
    </row>
    <row r="99" spans="1:20" ht="27" hidden="1" customHeight="1" thickBot="1" x14ac:dyDescent="0.35">
      <c r="A99" s="1306"/>
      <c r="B99" s="1158"/>
      <c r="C99" s="1366"/>
      <c r="D99" s="1367"/>
      <c r="E99" s="1367"/>
      <c r="F99" s="1368"/>
      <c r="G99" s="193"/>
      <c r="H99" s="64"/>
      <c r="I99" s="65"/>
      <c r="J99" s="66"/>
      <c r="K99" s="66"/>
      <c r="L99" s="136"/>
      <c r="M99" s="1452"/>
      <c r="N99" s="26"/>
      <c r="O99" s="29">
        <f t="shared" si="9"/>
        <v>0</v>
      </c>
      <c r="P99" s="1449"/>
    </row>
    <row r="100" spans="1:20" ht="27" hidden="1" customHeight="1" thickBot="1" x14ac:dyDescent="0.35">
      <c r="A100" s="1306"/>
      <c r="B100" s="1158"/>
      <c r="C100" s="1366"/>
      <c r="D100" s="1367"/>
      <c r="E100" s="1367"/>
      <c r="F100" s="1368"/>
      <c r="G100" s="193"/>
      <c r="H100" s="64"/>
      <c r="I100" s="65"/>
      <c r="J100" s="66"/>
      <c r="K100" s="66"/>
      <c r="L100" s="136"/>
      <c r="M100" s="1452"/>
      <c r="N100" s="26"/>
      <c r="O100" s="29">
        <f t="shared" si="9"/>
        <v>0</v>
      </c>
      <c r="P100" s="1449"/>
    </row>
    <row r="101" spans="1:20" ht="27" hidden="1" customHeight="1" thickBot="1" x14ac:dyDescent="0.35">
      <c r="A101" s="1307"/>
      <c r="B101" s="1158"/>
      <c r="C101" s="1366"/>
      <c r="D101" s="1367"/>
      <c r="E101" s="1367"/>
      <c r="F101" s="1368"/>
      <c r="G101" s="193"/>
      <c r="H101" s="64"/>
      <c r="I101" s="65"/>
      <c r="J101" s="66"/>
      <c r="K101" s="66"/>
      <c r="L101" s="136"/>
      <c r="M101" s="1452"/>
      <c r="N101" s="26"/>
      <c r="O101" s="29">
        <f t="shared" si="9"/>
        <v>0</v>
      </c>
      <c r="P101" s="1449"/>
    </row>
    <row r="102" spans="1:20" ht="27" hidden="1" customHeight="1" thickBot="1" x14ac:dyDescent="0.35">
      <c r="A102" s="1307"/>
      <c r="B102" s="1158"/>
      <c r="C102" s="1366"/>
      <c r="D102" s="1367"/>
      <c r="E102" s="1367"/>
      <c r="F102" s="1368"/>
      <c r="G102" s="193"/>
      <c r="H102" s="64"/>
      <c r="I102" s="65"/>
      <c r="J102" s="66"/>
      <c r="K102" s="66"/>
      <c r="L102" s="136"/>
      <c r="M102" s="1452"/>
      <c r="N102" s="26"/>
      <c r="O102" s="29">
        <f t="shared" si="9"/>
        <v>0</v>
      </c>
      <c r="P102" s="1449"/>
    </row>
    <row r="103" spans="1:20" ht="27" hidden="1" customHeight="1" thickBot="1" x14ac:dyDescent="0.35">
      <c r="A103" s="1307"/>
      <c r="B103" s="1158"/>
      <c r="C103" s="1366"/>
      <c r="D103" s="1367"/>
      <c r="E103" s="1367"/>
      <c r="F103" s="1368"/>
      <c r="G103" s="193"/>
      <c r="H103" s="64"/>
      <c r="I103" s="65"/>
      <c r="J103" s="66"/>
      <c r="K103" s="66"/>
      <c r="L103" s="136"/>
      <c r="M103" s="1452"/>
      <c r="N103" s="26"/>
      <c r="O103" s="29">
        <f t="shared" si="9"/>
        <v>0</v>
      </c>
      <c r="P103" s="1449"/>
    </row>
    <row r="104" spans="1:20" ht="27" hidden="1" customHeight="1" x14ac:dyDescent="0.3">
      <c r="A104" s="1320"/>
      <c r="B104" s="1158"/>
      <c r="C104" s="1366"/>
      <c r="D104" s="1367"/>
      <c r="E104" s="1367"/>
      <c r="F104" s="1368"/>
      <c r="G104" s="193"/>
      <c r="H104" s="64"/>
      <c r="I104" s="65"/>
      <c r="J104" s="66"/>
      <c r="K104" s="66"/>
      <c r="L104" s="138"/>
      <c r="M104" s="1454"/>
      <c r="N104" s="575"/>
      <c r="O104" s="110">
        <f t="shared" si="9"/>
        <v>0</v>
      </c>
      <c r="P104" s="1450"/>
    </row>
    <row r="105" spans="1:20" ht="5.0999999999999996" customHeight="1" thickBot="1" x14ac:dyDescent="0.35">
      <c r="A105" s="90"/>
      <c r="B105" s="90"/>
      <c r="C105" s="90"/>
      <c r="D105" s="90"/>
      <c r="E105" s="90"/>
      <c r="F105" s="90"/>
      <c r="G105" s="90"/>
      <c r="H105" s="90"/>
      <c r="I105" s="90"/>
      <c r="J105" s="90"/>
      <c r="K105" s="90"/>
      <c r="L105" s="90"/>
      <c r="M105" s="90"/>
      <c r="N105" s="90"/>
      <c r="O105" s="90"/>
      <c r="P105" s="139"/>
    </row>
    <row r="106" spans="1:20" ht="16.2" customHeight="1" thickTop="1" x14ac:dyDescent="0.3">
      <c r="A106" s="1446" t="s">
        <v>41</v>
      </c>
      <c r="B106" s="1446"/>
      <c r="C106" s="1446"/>
      <c r="D106" s="1446"/>
      <c r="E106" s="125"/>
      <c r="F106" s="1424">
        <f>SUBTOTAL(109,G15:G105)</f>
        <v>0</v>
      </c>
      <c r="G106" s="1424"/>
      <c r="I106" s="31"/>
      <c r="J106" s="5"/>
      <c r="K106" s="5"/>
      <c r="L106" s="5"/>
      <c r="M106" s="480" t="s">
        <v>577</v>
      </c>
      <c r="N106" s="1445">
        <f>SUBTOTAL(109,O15:O104)</f>
        <v>0</v>
      </c>
      <c r="O106" s="1445"/>
      <c r="P106" s="481"/>
    </row>
    <row r="107" spans="1:20" ht="4.95" customHeight="1" x14ac:dyDescent="0.35">
      <c r="A107" s="462"/>
      <c r="B107" s="462"/>
      <c r="C107" s="462"/>
      <c r="D107" s="462"/>
      <c r="F107" s="467"/>
      <c r="G107" s="467"/>
      <c r="M107" s="36"/>
      <c r="N107" s="482"/>
      <c r="O107" s="483"/>
    </row>
    <row r="108" spans="1:20" x14ac:dyDescent="0.3">
      <c r="A108" s="1198"/>
      <c r="B108" s="1198"/>
      <c r="C108" s="1198"/>
      <c r="D108" s="1198"/>
      <c r="E108" s="1198"/>
      <c r="F108" s="124"/>
      <c r="G108" s="1198"/>
      <c r="H108" s="1198"/>
      <c r="I108" s="1198"/>
      <c r="J108" s="1198"/>
      <c r="K108" s="1198"/>
      <c r="M108" s="1447" t="s">
        <v>632</v>
      </c>
      <c r="O108" s="1205" t="s">
        <v>82</v>
      </c>
      <c r="P108" s="1399"/>
      <c r="Q108" s="1187" t="s">
        <v>83</v>
      </c>
      <c r="R108" s="1189"/>
    </row>
    <row r="109" spans="1:20" ht="15" customHeight="1" x14ac:dyDescent="0.3">
      <c r="A109" s="1344" t="s">
        <v>22</v>
      </c>
      <c r="B109" s="1344"/>
      <c r="C109" s="1344"/>
      <c r="D109" s="1344"/>
      <c r="E109" s="1344"/>
      <c r="F109" s="124"/>
      <c r="G109" s="1344" t="s">
        <v>23</v>
      </c>
      <c r="H109" s="1344"/>
      <c r="I109" s="1344"/>
      <c r="J109" s="1344"/>
      <c r="K109" s="1344"/>
      <c r="M109" s="1447"/>
      <c r="N109" s="36"/>
      <c r="O109" s="1205"/>
      <c r="P109" s="1399"/>
      <c r="Q109" s="1246" t="s">
        <v>47</v>
      </c>
      <c r="R109" s="1248"/>
      <c r="T109" s="7"/>
    </row>
    <row r="110" spans="1:20" ht="9" customHeight="1" x14ac:dyDescent="0.3">
      <c r="A110" s="1245" t="str">
        <f>'LB Bestandesbegründung (m.Pfl.)'!L17</f>
        <v>Version 16.03.2023</v>
      </c>
      <c r="B110" s="1245"/>
      <c r="C110" s="1245"/>
      <c r="D110" s="1245"/>
      <c r="E110" s="1245"/>
      <c r="F110" s="1245"/>
      <c r="G110" s="1245"/>
      <c r="H110" s="1245"/>
      <c r="I110" s="1245"/>
      <c r="J110" s="1245"/>
      <c r="K110" s="1245"/>
      <c r="L110" s="1245"/>
      <c r="M110" s="1245"/>
      <c r="N110" s="1245"/>
      <c r="O110" s="1245"/>
      <c r="P110" s="1245"/>
      <c r="Q110" s="1245"/>
      <c r="R110" s="1245"/>
      <c r="S110" s="1245"/>
    </row>
  </sheetData>
  <sheetProtection algorithmName="SHA-512" hashValue="Gx6WanzeM8iojY64GFiDKRAPRKDMw4ycn8M03p2PnjnHR/3KOu13heNHc+rlQe+S6iEaBi3xM19nW15OSugcDw==" saltValue="0OVpKSMrPsVPluLFmntcoA==" spinCount="100000" sheet="1" objects="1" scenarios="1" selectLockedCells="1"/>
  <dataConsolidate/>
  <mergeCells count="172">
    <mergeCell ref="A87:A95"/>
    <mergeCell ref="B87:B95"/>
    <mergeCell ref="C87:F87"/>
    <mergeCell ref="C95:F95"/>
    <mergeCell ref="A78:A86"/>
    <mergeCell ref="B78:B86"/>
    <mergeCell ref="C78:F78"/>
    <mergeCell ref="C79:F79"/>
    <mergeCell ref="C80:F80"/>
    <mergeCell ref="C81:F81"/>
    <mergeCell ref="C82:F82"/>
    <mergeCell ref="C88:F88"/>
    <mergeCell ref="C89:F89"/>
    <mergeCell ref="C90:F90"/>
    <mergeCell ref="C91:F91"/>
    <mergeCell ref="C92:F92"/>
    <mergeCell ref="C93:F93"/>
    <mergeCell ref="C94:F94"/>
    <mergeCell ref="C83:F83"/>
    <mergeCell ref="C84:F84"/>
    <mergeCell ref="C85:F85"/>
    <mergeCell ref="C86:F86"/>
    <mergeCell ref="P87:P95"/>
    <mergeCell ref="P96:P104"/>
    <mergeCell ref="M15:M23"/>
    <mergeCell ref="M24:M32"/>
    <mergeCell ref="M33:M41"/>
    <mergeCell ref="M42:M50"/>
    <mergeCell ref="M51:M59"/>
    <mergeCell ref="M60:M68"/>
    <mergeCell ref="M69:M77"/>
    <mergeCell ref="M78:M86"/>
    <mergeCell ref="M87:M95"/>
    <mergeCell ref="P15:P23"/>
    <mergeCell ref="P24:P32"/>
    <mergeCell ref="P33:P41"/>
    <mergeCell ref="P42:P50"/>
    <mergeCell ref="P51:P59"/>
    <mergeCell ref="P60:P68"/>
    <mergeCell ref="P69:P77"/>
    <mergeCell ref="P78:P86"/>
    <mergeCell ref="M96:M104"/>
    <mergeCell ref="Q108:R108"/>
    <mergeCell ref="Q109:R109"/>
    <mergeCell ref="A110:S110"/>
    <mergeCell ref="A108:E108"/>
    <mergeCell ref="G108:K108"/>
    <mergeCell ref="C101:F101"/>
    <mergeCell ref="C102:F102"/>
    <mergeCell ref="C103:F103"/>
    <mergeCell ref="C104:F104"/>
    <mergeCell ref="A96:A104"/>
    <mergeCell ref="B96:B104"/>
    <mergeCell ref="C96:F96"/>
    <mergeCell ref="C97:F97"/>
    <mergeCell ref="C98:F98"/>
    <mergeCell ref="C99:F99"/>
    <mergeCell ref="C100:F100"/>
    <mergeCell ref="N106:O106"/>
    <mergeCell ref="A106:D106"/>
    <mergeCell ref="F106:G106"/>
    <mergeCell ref="A109:E109"/>
    <mergeCell ref="G109:K109"/>
    <mergeCell ref="O108:P109"/>
    <mergeCell ref="M108:M109"/>
    <mergeCell ref="A69:A77"/>
    <mergeCell ref="B69:B77"/>
    <mergeCell ref="C69:F69"/>
    <mergeCell ref="C77:F77"/>
    <mergeCell ref="A60:A68"/>
    <mergeCell ref="B60:B68"/>
    <mergeCell ref="C60:F60"/>
    <mergeCell ref="C61:F61"/>
    <mergeCell ref="C62:F62"/>
    <mergeCell ref="C63:F63"/>
    <mergeCell ref="C64:F64"/>
    <mergeCell ref="C70:F70"/>
    <mergeCell ref="C71:F71"/>
    <mergeCell ref="C72:F72"/>
    <mergeCell ref="C73:F73"/>
    <mergeCell ref="C74:F74"/>
    <mergeCell ref="C75:F75"/>
    <mergeCell ref="C76:F76"/>
    <mergeCell ref="C65:F65"/>
    <mergeCell ref="C66:F66"/>
    <mergeCell ref="C67:F67"/>
    <mergeCell ref="C68:F68"/>
    <mergeCell ref="A51:A59"/>
    <mergeCell ref="B51:B59"/>
    <mergeCell ref="C51:F51"/>
    <mergeCell ref="C59:F59"/>
    <mergeCell ref="A42:A50"/>
    <mergeCell ref="B42:B50"/>
    <mergeCell ref="C42:F42"/>
    <mergeCell ref="C43:F43"/>
    <mergeCell ref="C44:F44"/>
    <mergeCell ref="C45:F45"/>
    <mergeCell ref="C46:F46"/>
    <mergeCell ref="C52:F52"/>
    <mergeCell ref="C53:F53"/>
    <mergeCell ref="C54:F54"/>
    <mergeCell ref="C55:F55"/>
    <mergeCell ref="C56:F56"/>
    <mergeCell ref="C57:F57"/>
    <mergeCell ref="C58:F58"/>
    <mergeCell ref="C47:F47"/>
    <mergeCell ref="C48:F48"/>
    <mergeCell ref="C49:F49"/>
    <mergeCell ref="C50:F50"/>
    <mergeCell ref="A33:A41"/>
    <mergeCell ref="B33:B41"/>
    <mergeCell ref="C33:F33"/>
    <mergeCell ref="C41:F41"/>
    <mergeCell ref="A24:A32"/>
    <mergeCell ref="B24:B32"/>
    <mergeCell ref="C24:F24"/>
    <mergeCell ref="C25:F25"/>
    <mergeCell ref="C26:F26"/>
    <mergeCell ref="C27:F27"/>
    <mergeCell ref="C28:F28"/>
    <mergeCell ref="C34:F34"/>
    <mergeCell ref="C35:F35"/>
    <mergeCell ref="C36:F36"/>
    <mergeCell ref="C37:F37"/>
    <mergeCell ref="C38:F38"/>
    <mergeCell ref="C39:F39"/>
    <mergeCell ref="C40:F40"/>
    <mergeCell ref="C29:F29"/>
    <mergeCell ref="C30:F30"/>
    <mergeCell ref="C31:F31"/>
    <mergeCell ref="C32:F32"/>
    <mergeCell ref="C16:F16"/>
    <mergeCell ref="C17:F17"/>
    <mergeCell ref="C18:F18"/>
    <mergeCell ref="C19:F19"/>
    <mergeCell ref="C20:F20"/>
    <mergeCell ref="C21:F21"/>
    <mergeCell ref="C22:F22"/>
    <mergeCell ref="C23:F23"/>
    <mergeCell ref="A15:A23"/>
    <mergeCell ref="B15:B23"/>
    <mergeCell ref="C15:F15"/>
    <mergeCell ref="K12:K14"/>
    <mergeCell ref="L12:L14"/>
    <mergeCell ref="N12:N14"/>
    <mergeCell ref="O12:O14"/>
    <mergeCell ref="A9:S9"/>
    <mergeCell ref="C11:M11"/>
    <mergeCell ref="A12:A14"/>
    <mergeCell ref="B12:B14"/>
    <mergeCell ref="C12:F14"/>
    <mergeCell ref="G12:G14"/>
    <mergeCell ref="H12:H14"/>
    <mergeCell ref="I12:I14"/>
    <mergeCell ref="J12:J14"/>
    <mergeCell ref="P12:P14"/>
    <mergeCell ref="M12:M14"/>
    <mergeCell ref="A5:D6"/>
    <mergeCell ref="J5:P5"/>
    <mergeCell ref="R6:S6"/>
    <mergeCell ref="A1:Q1"/>
    <mergeCell ref="A2:C2"/>
    <mergeCell ref="D2:G2"/>
    <mergeCell ref="H2:I2"/>
    <mergeCell ref="J2:M2"/>
    <mergeCell ref="A3:C3"/>
    <mergeCell ref="D3:G3"/>
    <mergeCell ref="H3:I3"/>
    <mergeCell ref="J3:M3"/>
    <mergeCell ref="E5:F6"/>
    <mergeCell ref="N6:P6"/>
    <mergeCell ref="I6:L6"/>
  </mergeCells>
  <conditionalFormatting sqref="D2:G3 J2:M3">
    <cfRule type="cellIs" dxfId="20" priority="3" operator="equal">
      <formula>0</formula>
    </cfRule>
  </conditionalFormatting>
  <conditionalFormatting sqref="E5">
    <cfRule type="cellIs" dxfId="19" priority="1" operator="equal">
      <formula>0</formula>
    </cfRule>
  </conditionalFormatting>
  <dataValidations count="1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E5" xr:uid="{00000000-0002-0000-1400-000000000000}">
      <formula1>1</formula1>
      <formula2>10</formula2>
    </dataValidation>
    <dataValidation type="whole" allowBlank="1" showInputMessage="1" showErrorMessage="1" error="Bitte geben Sie an wie viele Pflanzen geliefert werden sollen (10-300.000)!" promptTitle="Angabe der Pflanzenmenge" prompt="Bitte geben Sie an wie viele Pflanzen geliefert werden sollen!" sqref="G15:G104" xr:uid="{00000000-0002-0000-1400-000001000000}">
      <formula1>10</formula1>
      <formula2>300000</formula2>
    </dataValidation>
    <dataValidation allowBlank="1" showInputMessage="1" showErrorMessage="1" error="Bitte geben Sie die Herkunftsnummer (ggf. Sonderherkunft) je Baumart an!" promptTitle="Angabe der Herkunft" prompt="Bitte geben Sie die Herkunftsnummer (ggf. Sonderherkunft) je Baumart an!" sqref="H15:H104" xr:uid="{00000000-0002-0000-1400-000002000000}"/>
    <dataValidation type="decimal" operator="greaterThan" allowBlank="1" showInputMessage="1" showErrorMessage="1" error="Bitte tragen Sie Ihr Gebot je Baumart und Stück ein (0-20)!" promptTitle="Angebotspreis (nur Pflanze!)" prompt="Bitte tragen Sie Ihr Gebot je Baumart und Stück ein!" sqref="N15:N104" xr:uid="{00000000-0002-0000-1400-000003000000}">
      <formula1>0</formula1>
    </dataValidation>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5:B104" xr:uid="{00000000-0002-0000-1400-000004000000}"/>
    <dataValidation allowBlank="1" showInputMessage="1" showErrorMessage="1" promptTitle="Eingabe der Vergabe-Nr." prompt="Bitte geben Sie die Vergabe-Nr. ein! (i.d.R. durch das Forstamt vergeben)_x000a_" sqref="D2:G2" xr:uid="{00000000-0002-0000-1400-000005000000}"/>
    <dataValidation allowBlank="1" showInputMessage="1" showErrorMessage="1" promptTitle="Eingabe der Los-Nr." prompt="Bitte vergeben Sie eine fortlaufende Los-Nr.!_x000a_" sqref="D3" xr:uid="{00000000-0002-0000-1400-000006000000}"/>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N6" xr:uid="{00000000-0002-0000-1400-000007000000}">
      <formula1>42705</formula1>
    </dataValidation>
    <dataValidation allowBlank="1" showInputMessage="1" showErrorMessage="1" prompt="Bitte tragen Sie Ihr Revier ein!" sqref="J3:M3" xr:uid="{00000000-0002-0000-1400-000008000000}"/>
    <dataValidation type="date" operator="greaterThan" allowBlank="1" showInputMessage="1" showErrorMessage="1" error="Bitte tragen Sie den frühestmöglichen Beginn der Maßnahmen ein!" promptTitle="Beginn der Maßnahmen" prompt="Bitte tragen Sie den frühestmöglichen Beginn der Maßnahmen ein!" sqref="I6" xr:uid="{00000000-0002-0000-1400-000009000000}">
      <formula1>42705</formula1>
    </dataValidation>
  </dataValidations>
  <pageMargins left="0.23622047244094491" right="0.23622047244094491" top="0.23622047244094491" bottom="0.23622047244094491" header="0" footer="0"/>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Button 1">
              <controlPr defaultSize="0" print="0" autoFill="0" autoPict="0" macro="[0]!Makro6">
                <anchor moveWithCells="1" sizeWithCells="1">
                  <from>
                    <xdr:col>16</xdr:col>
                    <xdr:colOff>213360</xdr:colOff>
                    <xdr:row>12</xdr:row>
                    <xdr:rowOff>38100</xdr:rowOff>
                  </from>
                  <to>
                    <xdr:col>18</xdr:col>
                    <xdr:colOff>373380</xdr:colOff>
                    <xdr:row>13</xdr:row>
                    <xdr:rowOff>792480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error="Bitte geben Sie an, ob Alternativangebote, die in einzelnen Angaben, z.B. der Höhe, von den unten beschriebenen Anforderungen geringfügig abweichen, zugelassen werden sollen. _x000a_(Auswahl aus Liste)" promptTitle="Alternativangebote" prompt="Bitte geben Sie an, ob Alternativangebote, die in einzelnen Angaben, z.B. der Höhe, von den unten beschriebenen Anforderungen geringfügig abweichen, zugelassen werden sollen. _x000a_(Auswahl aus Liste)" xr:uid="{00000000-0002-0000-1400-00000A000000}">
          <x14:formula1>
            <xm:f>'Steuerelemente Bestandesbegr.'!$B$2:$B$3</xm:f>
          </x14:formula1>
          <xm:sqref>R6</xm:sqref>
        </x14:dataValidation>
        <x14:dataValidation type="list" allowBlank="1" showInputMessage="1" showErrorMessage="1" error="Bitte wählen Sie ggf. aus nach welchen Richtlinien die Pflanzen zertifiziert sein sollen!_x000a_(Auswahl aus Liste)" promptTitle="ggf. Wahl d. Zertifizierung" prompt="Bitte wählen Sie ggf. aus nach welchen Richtlinien die Pflanzen zertifiziert sein sollen!_x000a_(Auswahl aus Liste)" xr:uid="{00000000-0002-0000-1400-00000B000000}">
          <x14:formula1>
            <xm:f>'Steuerelemente Bestandesbegr.'!$L$2:$L$6</xm:f>
          </x14:formula1>
          <xm:sqref>L15:L104</xm:sqref>
        </x14:dataValidation>
        <x14:dataValidation type="list" allowBlank="1" showInputMessage="1" showErrorMessage="1" error="Bitte geben Sie das Alter je Pflanze an!_x000a_(Auswahl aus Liste)" promptTitle="Angabe des Alters" prompt="Bitte geben Sie das Alter je Pflanze an!_x000a_(Auswahl aus Liste)" xr:uid="{00000000-0002-0000-1400-00000C000000}">
          <x14:formula1>
            <xm:f>'Steuerelemente Bestandesbegr.'!$F$2:$F$22</xm:f>
          </x14:formula1>
          <xm:sqref>I15:I104</xm:sqref>
        </x14:dataValidation>
        <x14:dataValidation type="list" allowBlank="1" showInputMessage="1" showErrorMessage="1" error="Bitte wählen Sie die Höhe der Pflanzen aus!_x000a_(Auswahl aus Liste)" promptTitle="Höhe der Pflanzen" prompt="Bitte wählen Sie die Höhe der Pflanzen aus!_x000a_(Auswahl aus Liste)" xr:uid="{00000000-0002-0000-1400-00000D000000}">
          <x14:formula1>
            <xm:f>'Steuerelemente Bestandesbegr.'!$I$2:$I$13</xm:f>
          </x14:formula1>
          <xm:sqref>J15:J104</xm:sqref>
        </x14:dataValidation>
        <x14:dataValidation type="list" allowBlank="1" showInputMessage="1" showErrorMessage="1" error="Bitte geben Sie an, ob es sich um Containerpflanzen bzw. wurzelnackte Pflanzen handeln soll!_x000a_(Auswahl aus Liste)" prompt="Bitte geben Sie an, ob es sich um Containerpflanzen bzw. wurzelnackte Pflanzen handeln soll!_x000a_(Auswahl aus Liste)" xr:uid="{00000000-0002-0000-1400-00000E000000}">
          <x14:formula1>
            <xm:f>'Steuerelemente Bestandesbegr.'!$K$2:$K$4</xm:f>
          </x14:formula1>
          <xm:sqref>K15:K104</xm:sqref>
        </x14:dataValidation>
        <x14:dataValidation type="list" allowBlank="1" showInputMessage="1" showErrorMessage="1" error="Bitte wählen Sie Ihr Forstamt aus!" promptTitle="Forstamt auswählen" prompt="Bitte wählen Sie Ihr Forstamt/RFA aus!" xr:uid="{00000000-0002-0000-1400-00000F000000}">
          <x14:formula1>
            <xm:f>'Steuerelemente Bestandesbegr.'!$A$2:$A$17</xm:f>
          </x14:formula1>
          <xm:sqref>J2:M2</xm:sqref>
        </x14:dataValidation>
        <x14:dataValidation type="list" allowBlank="1" showInputMessage="1" showErrorMessage="1" error="Bitte wählen Sie bis zu neun Baumarten je Maßnahme aus!_x000a_(Auswahl aus Liste)" promptTitle="Wahl der Baumart" prompt="Bitte wählen Sie bis zu neun Baumarten je Maßnahme aus!_x000a_(Auswahl aus Liste)_x000a_" xr:uid="{00000000-0002-0000-1400-000010000000}">
          <x14:formula1>
            <xm:f>'Steuerelemente Bestandesbegr.'!$C$2:$C$126</xm:f>
          </x14:formula1>
          <xm:sqref>C15:F104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6"/>
  <dimension ref="A1:T110"/>
  <sheetViews>
    <sheetView showGridLines="0" zoomScale="90" zoomScaleNormal="90" workbookViewId="0">
      <selection activeCell="A8" sqref="A8:G8"/>
    </sheetView>
  </sheetViews>
  <sheetFormatPr baseColWidth="10" defaultRowHeight="14.4" x14ac:dyDescent="0.3"/>
  <cols>
    <col min="1" max="1" width="4.44140625" customWidth="1"/>
    <col min="2" max="2" width="9.44140625" customWidth="1"/>
    <col min="3" max="6" width="5.33203125" customWidth="1"/>
    <col min="7" max="7" width="8.6640625" customWidth="1"/>
    <col min="8" max="8" width="9.88671875" customWidth="1"/>
    <col min="9" max="9" width="6.44140625" customWidth="1"/>
    <col min="10" max="10" width="5.44140625" customWidth="1"/>
    <col min="11" max="11" width="9.5546875" customWidth="1"/>
    <col min="12" max="12" width="7.5546875" customWidth="1"/>
    <col min="13" max="13" width="33.44140625" customWidth="1"/>
    <col min="14" max="14" width="10.33203125" customWidth="1"/>
    <col min="15" max="15" width="13.6640625" customWidth="1"/>
    <col min="16" max="16" width="7.33203125" customWidth="1"/>
    <col min="17" max="17" width="19.6640625" customWidth="1"/>
    <col min="18" max="18" width="9.6640625" customWidth="1"/>
    <col min="19" max="19" width="13.6640625" customWidth="1"/>
  </cols>
  <sheetData>
    <row r="1" spans="1:19" ht="20.100000000000001" customHeight="1" x14ac:dyDescent="0.3">
      <c r="A1" s="1256" t="s">
        <v>633</v>
      </c>
      <c r="B1" s="1256"/>
      <c r="C1" s="1256"/>
      <c r="D1" s="1256"/>
      <c r="E1" s="1256"/>
      <c r="F1" s="1256"/>
      <c r="G1" s="1256"/>
      <c r="H1" s="1256"/>
      <c r="I1" s="1256"/>
      <c r="J1" s="1256"/>
      <c r="K1" s="1256"/>
      <c r="L1" s="1256"/>
      <c r="M1" s="1256"/>
      <c r="N1" s="1256"/>
      <c r="O1" s="1256"/>
      <c r="P1" s="1256"/>
      <c r="Q1" s="1256"/>
    </row>
    <row r="2" spans="1:19" ht="15" customHeight="1" x14ac:dyDescent="0.3">
      <c r="A2" s="1205" t="s">
        <v>207</v>
      </c>
      <c r="B2" s="1205"/>
      <c r="C2" s="1206"/>
      <c r="D2" s="1265">
        <f>'LV Bestandesbegründung (o.Pfl.)'!D2</f>
        <v>0</v>
      </c>
      <c r="E2" s="1266"/>
      <c r="F2" s="1266"/>
      <c r="G2" s="1267"/>
      <c r="H2" s="1205" t="s">
        <v>54</v>
      </c>
      <c r="I2" s="1205"/>
      <c r="J2" s="1234">
        <f>'LV Bestandesbegründung (o.Pfl.)'!J2:M2</f>
        <v>0</v>
      </c>
      <c r="K2" s="1235"/>
      <c r="L2" s="1235"/>
      <c r="M2" s="1236"/>
    </row>
    <row r="3" spans="1:19" ht="15" customHeight="1" x14ac:dyDescent="0.3">
      <c r="A3" s="1205" t="s">
        <v>56</v>
      </c>
      <c r="B3" s="1205"/>
      <c r="C3" s="1206"/>
      <c r="D3" s="1234">
        <f>'LV Bestandesbegründung (o.Pfl.)'!D3:G3</f>
        <v>0</v>
      </c>
      <c r="E3" s="1235"/>
      <c r="F3" s="1235"/>
      <c r="G3" s="1236"/>
      <c r="H3" s="1205" t="s">
        <v>616</v>
      </c>
      <c r="I3" s="1205"/>
      <c r="J3" s="1234">
        <f>'LV Bestandesbegründung (o.Pfl.)'!J3:M3</f>
        <v>0</v>
      </c>
      <c r="K3" s="1235"/>
      <c r="L3" s="1235"/>
      <c r="M3" s="1236"/>
    </row>
    <row r="4" spans="1:19" ht="5.0999999999999996" customHeight="1" x14ac:dyDescent="0.5">
      <c r="A4" s="3"/>
      <c r="B4" s="3"/>
      <c r="C4" s="3"/>
      <c r="D4" s="3"/>
      <c r="E4" s="3"/>
      <c r="F4" s="3"/>
      <c r="G4" s="3"/>
      <c r="H4" s="3"/>
    </row>
    <row r="5" spans="1:19" ht="15" customHeight="1" x14ac:dyDescent="0.3">
      <c r="A5" s="1237" t="s">
        <v>269</v>
      </c>
      <c r="B5" s="1205"/>
      <c r="C5" s="1205"/>
      <c r="D5" s="1205"/>
      <c r="E5" s="1478">
        <f>'LV Bestandesbegründung (o.Pfl.)'!E5:F6</f>
        <v>0</v>
      </c>
      <c r="F5" s="1479"/>
      <c r="J5" s="1186" t="s">
        <v>42</v>
      </c>
      <c r="K5" s="1186"/>
      <c r="L5" s="1186"/>
      <c r="M5" s="1186"/>
      <c r="N5" s="1186"/>
      <c r="O5" s="1186"/>
      <c r="P5" s="1186"/>
    </row>
    <row r="6" spans="1:19" ht="15" customHeight="1" x14ac:dyDescent="0.3">
      <c r="A6" s="1205"/>
      <c r="B6" s="1205"/>
      <c r="C6" s="1205"/>
      <c r="D6" s="1205"/>
      <c r="E6" s="1480"/>
      <c r="F6" s="1481"/>
      <c r="I6" s="1410">
        <f>'LV Bestandesbegründung (o.Pfl.)'!I6:L6</f>
        <v>0</v>
      </c>
      <c r="J6" s="1411"/>
      <c r="K6" s="1411"/>
      <c r="L6" s="1412"/>
      <c r="M6" s="140" t="s">
        <v>43</v>
      </c>
      <c r="N6" s="1410">
        <f>'LV Bestandesbegründung (o.Pfl.)'!N6:P6</f>
        <v>0</v>
      </c>
      <c r="O6" s="1411"/>
      <c r="P6" s="1412"/>
    </row>
    <row r="7" spans="1:19" ht="6.9" customHeight="1" thickBot="1" x14ac:dyDescent="0.35">
      <c r="A7" s="587"/>
      <c r="B7" s="587"/>
      <c r="C7" s="587"/>
      <c r="D7" s="587"/>
      <c r="E7" s="587"/>
      <c r="F7" s="587"/>
      <c r="G7" s="587"/>
      <c r="H7" s="587"/>
      <c r="I7" s="587"/>
      <c r="J7" s="587"/>
      <c r="K7" s="587"/>
      <c r="L7" s="587"/>
      <c r="M7" s="587"/>
      <c r="N7" s="587"/>
      <c r="O7" s="587"/>
      <c r="P7" s="587"/>
      <c r="Q7" s="587"/>
      <c r="R7" s="587"/>
      <c r="S7" s="587"/>
    </row>
    <row r="8" spans="1:19" ht="5.0999999999999996" customHeight="1" x14ac:dyDescent="0.3">
      <c r="A8" s="4"/>
      <c r="B8" s="4"/>
      <c r="C8" s="4"/>
      <c r="D8" s="4"/>
      <c r="E8" s="4"/>
      <c r="F8" s="4"/>
      <c r="G8" s="4"/>
      <c r="H8" s="4"/>
      <c r="I8" s="4"/>
      <c r="J8" s="4"/>
      <c r="K8" s="4"/>
      <c r="L8" s="4"/>
      <c r="M8" s="4"/>
      <c r="N8" s="4"/>
      <c r="O8" s="4"/>
      <c r="P8" s="4"/>
      <c r="Q8" s="4"/>
    </row>
    <row r="9" spans="1:19" ht="0.9" customHeight="1" x14ac:dyDescent="0.35">
      <c r="A9" s="1391"/>
      <c r="B9" s="1391"/>
      <c r="C9" s="1391"/>
      <c r="D9" s="1391"/>
      <c r="E9" s="1391"/>
      <c r="F9" s="1391"/>
      <c r="G9" s="1391"/>
      <c r="H9" s="1391"/>
      <c r="I9" s="1391"/>
      <c r="J9" s="1391"/>
      <c r="K9" s="1391"/>
      <c r="L9" s="1391"/>
      <c r="M9" s="1391"/>
      <c r="N9" s="1391"/>
      <c r="O9" s="1391"/>
      <c r="P9" s="1391"/>
      <c r="Q9" s="1391"/>
      <c r="R9" s="1391"/>
      <c r="S9" s="1391"/>
    </row>
    <row r="10" spans="1:19" ht="5.0999999999999996" customHeight="1" x14ac:dyDescent="0.3">
      <c r="A10" s="4"/>
      <c r="B10" s="4"/>
      <c r="C10" s="4"/>
      <c r="D10" s="4"/>
      <c r="E10" s="4"/>
      <c r="F10" s="4"/>
      <c r="G10" s="4"/>
      <c r="H10" s="4"/>
      <c r="I10" s="4"/>
      <c r="J10" s="4"/>
      <c r="K10" s="4"/>
      <c r="L10" s="4"/>
      <c r="M10" s="4"/>
      <c r="N10" s="4"/>
      <c r="O10" s="4"/>
      <c r="P10" s="4"/>
      <c r="Q10" s="4"/>
    </row>
    <row r="11" spans="1:19" ht="15" customHeight="1" thickBot="1" x14ac:dyDescent="0.35">
      <c r="A11" s="585"/>
      <c r="B11" s="6"/>
      <c r="C11" s="1392" t="s">
        <v>85</v>
      </c>
      <c r="D11" s="1392"/>
      <c r="E11" s="1392"/>
      <c r="F11" s="1392"/>
      <c r="G11" s="1392"/>
      <c r="H11" s="1392"/>
      <c r="I11" s="1392"/>
      <c r="J11" s="1392"/>
      <c r="K11" s="1392"/>
      <c r="L11" s="1392"/>
      <c r="M11" s="1392"/>
      <c r="N11" s="6"/>
      <c r="O11" s="6"/>
      <c r="P11" s="592"/>
    </row>
    <row r="12" spans="1:19" ht="32.25" customHeight="1" x14ac:dyDescent="0.3">
      <c r="A12" s="1217" t="s">
        <v>75</v>
      </c>
      <c r="B12" s="1258" t="s">
        <v>76</v>
      </c>
      <c r="C12" s="1218" t="s">
        <v>197</v>
      </c>
      <c r="D12" s="1219"/>
      <c r="E12" s="1219"/>
      <c r="F12" s="1220"/>
      <c r="G12" s="1375" t="s">
        <v>87</v>
      </c>
      <c r="H12" s="1260" t="s">
        <v>648</v>
      </c>
      <c r="I12" s="1228" t="s">
        <v>228</v>
      </c>
      <c r="J12" s="1375" t="s">
        <v>88</v>
      </c>
      <c r="K12" s="1220" t="s">
        <v>325</v>
      </c>
      <c r="L12" s="1475" t="s">
        <v>89</v>
      </c>
      <c r="M12" s="1442" t="s">
        <v>277</v>
      </c>
      <c r="N12" s="1370" t="s">
        <v>90</v>
      </c>
      <c r="O12" s="1230" t="s">
        <v>278</v>
      </c>
      <c r="P12" s="1393" t="s">
        <v>279</v>
      </c>
    </row>
    <row r="13" spans="1:19" ht="26.25" customHeight="1" x14ac:dyDescent="0.3">
      <c r="A13" s="1217"/>
      <c r="B13" s="1258"/>
      <c r="C13" s="1230"/>
      <c r="D13" s="1335"/>
      <c r="E13" s="1335"/>
      <c r="F13" s="1269"/>
      <c r="G13" s="1376"/>
      <c r="H13" s="1138"/>
      <c r="I13" s="1213"/>
      <c r="J13" s="1376"/>
      <c r="K13" s="1269"/>
      <c r="L13" s="1476"/>
      <c r="M13" s="1443"/>
      <c r="N13" s="1370"/>
      <c r="O13" s="1230"/>
      <c r="P13" s="1393"/>
    </row>
    <row r="14" spans="1:19" ht="66.75" customHeight="1" x14ac:dyDescent="0.3">
      <c r="A14" s="1250"/>
      <c r="B14" s="1259"/>
      <c r="C14" s="1138"/>
      <c r="D14" s="1139"/>
      <c r="E14" s="1139"/>
      <c r="F14" s="1374"/>
      <c r="G14" s="1213"/>
      <c r="H14" s="1261"/>
      <c r="I14" s="1214"/>
      <c r="J14" s="1213"/>
      <c r="K14" s="1374"/>
      <c r="L14" s="1477"/>
      <c r="M14" s="1444"/>
      <c r="N14" s="1371"/>
      <c r="O14" s="1138"/>
      <c r="P14" s="1394"/>
    </row>
    <row r="15" spans="1:19" ht="27" customHeight="1" thickBot="1" x14ac:dyDescent="0.35">
      <c r="A15" s="1472">
        <v>1</v>
      </c>
      <c r="B15" s="1473">
        <f>'LV Bestandesbegründung (o.Pfl.)'!B15:B23</f>
        <v>0</v>
      </c>
      <c r="C15" s="1288">
        <f>'LV Bestandesbegründung (o.Pfl.)'!C15:F15</f>
        <v>0</v>
      </c>
      <c r="D15" s="1288"/>
      <c r="E15" s="1288"/>
      <c r="F15" s="1288"/>
      <c r="G15" s="195">
        <f>'LV Bestandesbegründung (o.Pfl.)'!G15</f>
        <v>0</v>
      </c>
      <c r="H15" s="558"/>
      <c r="I15" s="179"/>
      <c r="J15" s="82"/>
      <c r="K15" s="82"/>
      <c r="L15" s="82"/>
      <c r="M15" s="1474">
        <f>'LV Bestandesbegründung (o.Pfl.)'!M15:M23</f>
        <v>0</v>
      </c>
      <c r="N15" s="26"/>
      <c r="O15" s="29">
        <f t="shared" ref="O15:O78" si="0">G15*N15</f>
        <v>0</v>
      </c>
      <c r="P15" s="1453">
        <f>SUBTOTAL(109,O15:O23)</f>
        <v>0</v>
      </c>
    </row>
    <row r="16" spans="1:19" ht="27" customHeight="1" thickBot="1" x14ac:dyDescent="0.35">
      <c r="A16" s="1459"/>
      <c r="B16" s="1463"/>
      <c r="C16" s="1288">
        <f>'LV Bestandesbegründung (o.Pfl.)'!C16:F16</f>
        <v>0</v>
      </c>
      <c r="D16" s="1288"/>
      <c r="E16" s="1288"/>
      <c r="F16" s="1288"/>
      <c r="G16" s="195">
        <f>'LV Bestandesbegründung (o.Pfl.)'!G16</f>
        <v>0</v>
      </c>
      <c r="H16" s="558"/>
      <c r="I16" s="179"/>
      <c r="J16" s="82"/>
      <c r="K16" s="82"/>
      <c r="L16" s="82"/>
      <c r="M16" s="1469"/>
      <c r="N16" s="26"/>
      <c r="O16" s="29">
        <f t="shared" si="0"/>
        <v>0</v>
      </c>
      <c r="P16" s="1449"/>
    </row>
    <row r="17" spans="1:16" ht="27" customHeight="1" thickBot="1" x14ac:dyDescent="0.35">
      <c r="A17" s="1459"/>
      <c r="B17" s="1463"/>
      <c r="C17" s="1288">
        <f>'LV Bestandesbegründung (o.Pfl.)'!C17:F17</f>
        <v>0</v>
      </c>
      <c r="D17" s="1288"/>
      <c r="E17" s="1288"/>
      <c r="F17" s="1288"/>
      <c r="G17" s="195">
        <f>'LV Bestandesbegründung (o.Pfl.)'!G17</f>
        <v>0</v>
      </c>
      <c r="H17" s="558"/>
      <c r="I17" s="179"/>
      <c r="J17" s="82"/>
      <c r="K17" s="82"/>
      <c r="L17" s="82"/>
      <c r="M17" s="1469"/>
      <c r="N17" s="26"/>
      <c r="O17" s="29">
        <f t="shared" si="0"/>
        <v>0</v>
      </c>
      <c r="P17" s="1449"/>
    </row>
    <row r="18" spans="1:16" ht="27" hidden="1" customHeight="1" thickBot="1" x14ac:dyDescent="0.35">
      <c r="A18" s="1459"/>
      <c r="B18" s="1463"/>
      <c r="C18" s="1288">
        <f>'LV Bestandesbegründung (o.Pfl.)'!C18:F18</f>
        <v>0</v>
      </c>
      <c r="D18" s="1288"/>
      <c r="E18" s="1288"/>
      <c r="F18" s="1288"/>
      <c r="G18" s="195">
        <f>'LV Bestandesbegründung (o.Pfl.)'!G18</f>
        <v>0</v>
      </c>
      <c r="H18" s="558"/>
      <c r="I18" s="179"/>
      <c r="J18" s="82"/>
      <c r="K18" s="82"/>
      <c r="L18" s="82"/>
      <c r="M18" s="1469"/>
      <c r="N18" s="26"/>
      <c r="O18" s="29">
        <f t="shared" si="0"/>
        <v>0</v>
      </c>
      <c r="P18" s="1449"/>
    </row>
    <row r="19" spans="1:16" ht="27" hidden="1" customHeight="1" thickBot="1" x14ac:dyDescent="0.35">
      <c r="A19" s="1459"/>
      <c r="B19" s="1463"/>
      <c r="C19" s="1288">
        <f>'LV Bestandesbegründung (o.Pfl.)'!C19:F19</f>
        <v>0</v>
      </c>
      <c r="D19" s="1288"/>
      <c r="E19" s="1288"/>
      <c r="F19" s="1288"/>
      <c r="G19" s="195">
        <f>'LV Bestandesbegründung (o.Pfl.)'!G19</f>
        <v>0</v>
      </c>
      <c r="H19" s="558"/>
      <c r="I19" s="179"/>
      <c r="J19" s="82"/>
      <c r="K19" s="82"/>
      <c r="L19" s="82"/>
      <c r="M19" s="1469"/>
      <c r="N19" s="26"/>
      <c r="O19" s="29">
        <f t="shared" si="0"/>
        <v>0</v>
      </c>
      <c r="P19" s="1449"/>
    </row>
    <row r="20" spans="1:16" ht="27" hidden="1" customHeight="1" thickBot="1" x14ac:dyDescent="0.35">
      <c r="A20" s="1460"/>
      <c r="B20" s="1463"/>
      <c r="C20" s="1288">
        <f>'LV Bestandesbegründung (o.Pfl.)'!C20:F20</f>
        <v>0</v>
      </c>
      <c r="D20" s="1288"/>
      <c r="E20" s="1288"/>
      <c r="F20" s="1288"/>
      <c r="G20" s="195">
        <f>'LV Bestandesbegründung (o.Pfl.)'!G20</f>
        <v>0</v>
      </c>
      <c r="H20" s="558"/>
      <c r="I20" s="179"/>
      <c r="J20" s="82"/>
      <c r="K20" s="82"/>
      <c r="L20" s="82"/>
      <c r="M20" s="1469"/>
      <c r="N20" s="26"/>
      <c r="O20" s="29">
        <f t="shared" si="0"/>
        <v>0</v>
      </c>
      <c r="P20" s="1449"/>
    </row>
    <row r="21" spans="1:16" ht="27" hidden="1" customHeight="1" thickBot="1" x14ac:dyDescent="0.35">
      <c r="A21" s="1460"/>
      <c r="B21" s="1463"/>
      <c r="C21" s="1288">
        <f>'LV Bestandesbegründung (o.Pfl.)'!C21:F21</f>
        <v>0</v>
      </c>
      <c r="D21" s="1288"/>
      <c r="E21" s="1288"/>
      <c r="F21" s="1288"/>
      <c r="G21" s="195">
        <f>'LV Bestandesbegründung (o.Pfl.)'!G21</f>
        <v>0</v>
      </c>
      <c r="H21" s="558"/>
      <c r="I21" s="179"/>
      <c r="J21" s="82"/>
      <c r="K21" s="82"/>
      <c r="L21" s="82"/>
      <c r="M21" s="1469"/>
      <c r="N21" s="26"/>
      <c r="O21" s="29">
        <f t="shared" si="0"/>
        <v>0</v>
      </c>
      <c r="P21" s="1449"/>
    </row>
    <row r="22" spans="1:16" ht="27" hidden="1" customHeight="1" thickBot="1" x14ac:dyDescent="0.35">
      <c r="A22" s="1460"/>
      <c r="B22" s="1463"/>
      <c r="C22" s="1288">
        <f>'LV Bestandesbegründung (o.Pfl.)'!C22:F22</f>
        <v>0</v>
      </c>
      <c r="D22" s="1288"/>
      <c r="E22" s="1288"/>
      <c r="F22" s="1288"/>
      <c r="G22" s="195">
        <f>'LV Bestandesbegründung (o.Pfl.)'!G22</f>
        <v>0</v>
      </c>
      <c r="H22" s="558"/>
      <c r="I22" s="179"/>
      <c r="J22" s="82"/>
      <c r="K22" s="82"/>
      <c r="L22" s="82"/>
      <c r="M22" s="1469"/>
      <c r="N22" s="26"/>
      <c r="O22" s="29">
        <f t="shared" si="0"/>
        <v>0</v>
      </c>
      <c r="P22" s="1449"/>
    </row>
    <row r="23" spans="1:16" ht="27" hidden="1" customHeight="1" thickBot="1" x14ac:dyDescent="0.35">
      <c r="A23" s="1466"/>
      <c r="B23" s="1467"/>
      <c r="C23" s="1457">
        <f>'LV Bestandesbegründung (o.Pfl.)'!C23:F23</f>
        <v>0</v>
      </c>
      <c r="D23" s="1457"/>
      <c r="E23" s="1457"/>
      <c r="F23" s="1457"/>
      <c r="G23" s="198">
        <f>'LV Bestandesbegründung (o.Pfl.)'!G23</f>
        <v>0</v>
      </c>
      <c r="H23" s="559"/>
      <c r="I23" s="180"/>
      <c r="J23" s="181"/>
      <c r="K23" s="181"/>
      <c r="L23" s="181"/>
      <c r="M23" s="1471"/>
      <c r="N23" s="575"/>
      <c r="O23" s="110">
        <f t="shared" si="0"/>
        <v>0</v>
      </c>
      <c r="P23" s="1449"/>
    </row>
    <row r="24" spans="1:16" ht="27" hidden="1" customHeight="1" thickBot="1" x14ac:dyDescent="0.35">
      <c r="A24" s="1458">
        <v>2</v>
      </c>
      <c r="B24" s="1462">
        <f>'LV Bestandesbegründung (o.Pfl.)'!B24:B32</f>
        <v>0</v>
      </c>
      <c r="C24" s="1465">
        <f>'LV Bestandesbegründung (o.Pfl.)'!C24:F24</f>
        <v>0</v>
      </c>
      <c r="D24" s="1465"/>
      <c r="E24" s="1465"/>
      <c r="F24" s="1465"/>
      <c r="G24" s="197">
        <f>'LV Bestandesbegründung (o.Pfl.)'!G24</f>
        <v>0</v>
      </c>
      <c r="H24" s="560"/>
      <c r="I24" s="182"/>
      <c r="J24" s="121"/>
      <c r="K24" s="121"/>
      <c r="L24" s="121"/>
      <c r="M24" s="1468">
        <f>'LV Bestandesbegründung (o.Pfl.)'!M24:M32</f>
        <v>0</v>
      </c>
      <c r="N24" s="115"/>
      <c r="O24" s="119">
        <f t="shared" si="0"/>
        <v>0</v>
      </c>
      <c r="P24" s="1448">
        <f t="shared" ref="P24" si="1">SUBTOTAL(109,O24:O32)</f>
        <v>0</v>
      </c>
    </row>
    <row r="25" spans="1:16" ht="27" hidden="1" customHeight="1" thickBot="1" x14ac:dyDescent="0.35">
      <c r="A25" s="1459"/>
      <c r="B25" s="1463"/>
      <c r="C25" s="1288">
        <f>'LV Bestandesbegründung (o.Pfl.)'!C25:F25</f>
        <v>0</v>
      </c>
      <c r="D25" s="1288"/>
      <c r="E25" s="1288"/>
      <c r="F25" s="1288"/>
      <c r="G25" s="195">
        <f>'LV Bestandesbegründung (o.Pfl.)'!G25</f>
        <v>0</v>
      </c>
      <c r="H25" s="558"/>
      <c r="I25" s="179"/>
      <c r="J25" s="82"/>
      <c r="K25" s="82"/>
      <c r="L25" s="82"/>
      <c r="M25" s="1469"/>
      <c r="N25" s="26"/>
      <c r="O25" s="29">
        <f t="shared" si="0"/>
        <v>0</v>
      </c>
      <c r="P25" s="1449"/>
    </row>
    <row r="26" spans="1:16" ht="27" hidden="1" customHeight="1" thickBot="1" x14ac:dyDescent="0.35">
      <c r="A26" s="1459"/>
      <c r="B26" s="1463"/>
      <c r="C26" s="1288">
        <f>'LV Bestandesbegründung (o.Pfl.)'!C26:F26</f>
        <v>0</v>
      </c>
      <c r="D26" s="1288"/>
      <c r="E26" s="1288"/>
      <c r="F26" s="1288"/>
      <c r="G26" s="195">
        <f>'LV Bestandesbegründung (o.Pfl.)'!G26</f>
        <v>0</v>
      </c>
      <c r="H26" s="558"/>
      <c r="I26" s="179"/>
      <c r="J26" s="82"/>
      <c r="K26" s="82"/>
      <c r="L26" s="82"/>
      <c r="M26" s="1469"/>
      <c r="N26" s="26"/>
      <c r="O26" s="29">
        <f t="shared" si="0"/>
        <v>0</v>
      </c>
      <c r="P26" s="1449"/>
    </row>
    <row r="27" spans="1:16" ht="27" hidden="1" customHeight="1" thickBot="1" x14ac:dyDescent="0.35">
      <c r="A27" s="1459"/>
      <c r="B27" s="1463"/>
      <c r="C27" s="1288">
        <f>'LV Bestandesbegründung (o.Pfl.)'!C27:F27</f>
        <v>0</v>
      </c>
      <c r="D27" s="1288"/>
      <c r="E27" s="1288"/>
      <c r="F27" s="1288"/>
      <c r="G27" s="195">
        <f>'LV Bestandesbegründung (o.Pfl.)'!G27</f>
        <v>0</v>
      </c>
      <c r="H27" s="558"/>
      <c r="I27" s="179"/>
      <c r="J27" s="82"/>
      <c r="K27" s="82"/>
      <c r="L27" s="82"/>
      <c r="M27" s="1469"/>
      <c r="N27" s="26"/>
      <c r="O27" s="29">
        <f t="shared" si="0"/>
        <v>0</v>
      </c>
      <c r="P27" s="1449"/>
    </row>
    <row r="28" spans="1:16" ht="27" hidden="1" customHeight="1" thickBot="1" x14ac:dyDescent="0.35">
      <c r="A28" s="1459"/>
      <c r="B28" s="1463"/>
      <c r="C28" s="1288">
        <f>'LV Bestandesbegründung (o.Pfl.)'!C28:F28</f>
        <v>0</v>
      </c>
      <c r="D28" s="1288"/>
      <c r="E28" s="1288"/>
      <c r="F28" s="1288"/>
      <c r="G28" s="195">
        <f>'LV Bestandesbegründung (o.Pfl.)'!G28</f>
        <v>0</v>
      </c>
      <c r="H28" s="558"/>
      <c r="I28" s="179"/>
      <c r="J28" s="82"/>
      <c r="K28" s="82"/>
      <c r="L28" s="82"/>
      <c r="M28" s="1469"/>
      <c r="N28" s="26"/>
      <c r="O28" s="29">
        <f t="shared" si="0"/>
        <v>0</v>
      </c>
      <c r="P28" s="1449"/>
    </row>
    <row r="29" spans="1:16" ht="27" hidden="1" customHeight="1" thickBot="1" x14ac:dyDescent="0.35">
      <c r="A29" s="1460"/>
      <c r="B29" s="1463"/>
      <c r="C29" s="1288">
        <f>'LV Bestandesbegründung (o.Pfl.)'!C29:F29</f>
        <v>0</v>
      </c>
      <c r="D29" s="1288"/>
      <c r="E29" s="1288"/>
      <c r="F29" s="1288"/>
      <c r="G29" s="195">
        <f>'LV Bestandesbegründung (o.Pfl.)'!G29</f>
        <v>0</v>
      </c>
      <c r="H29" s="558"/>
      <c r="I29" s="179"/>
      <c r="J29" s="82"/>
      <c r="K29" s="82"/>
      <c r="L29" s="82"/>
      <c r="M29" s="1469"/>
      <c r="N29" s="26"/>
      <c r="O29" s="29">
        <f t="shared" si="0"/>
        <v>0</v>
      </c>
      <c r="P29" s="1449"/>
    </row>
    <row r="30" spans="1:16" ht="27" hidden="1" customHeight="1" thickBot="1" x14ac:dyDescent="0.35">
      <c r="A30" s="1460"/>
      <c r="B30" s="1463"/>
      <c r="C30" s="1288">
        <f>'LV Bestandesbegründung (o.Pfl.)'!C30:F30</f>
        <v>0</v>
      </c>
      <c r="D30" s="1288"/>
      <c r="E30" s="1288"/>
      <c r="F30" s="1288"/>
      <c r="G30" s="195">
        <f>'LV Bestandesbegründung (o.Pfl.)'!G30</f>
        <v>0</v>
      </c>
      <c r="H30" s="558"/>
      <c r="I30" s="179"/>
      <c r="J30" s="82"/>
      <c r="K30" s="82"/>
      <c r="L30" s="82"/>
      <c r="M30" s="1469"/>
      <c r="N30" s="26"/>
      <c r="O30" s="29">
        <f t="shared" si="0"/>
        <v>0</v>
      </c>
      <c r="P30" s="1449"/>
    </row>
    <row r="31" spans="1:16" ht="27" hidden="1" customHeight="1" thickBot="1" x14ac:dyDescent="0.35">
      <c r="A31" s="1460"/>
      <c r="B31" s="1463"/>
      <c r="C31" s="1288">
        <f>'LV Bestandesbegründung (o.Pfl.)'!C31:F31</f>
        <v>0</v>
      </c>
      <c r="D31" s="1288"/>
      <c r="E31" s="1288"/>
      <c r="F31" s="1288"/>
      <c r="G31" s="195">
        <f>'LV Bestandesbegründung (o.Pfl.)'!G31</f>
        <v>0</v>
      </c>
      <c r="H31" s="558"/>
      <c r="I31" s="179"/>
      <c r="J31" s="82"/>
      <c r="K31" s="82"/>
      <c r="L31" s="82"/>
      <c r="M31" s="1469"/>
      <c r="N31" s="26"/>
      <c r="O31" s="29">
        <f t="shared" si="0"/>
        <v>0</v>
      </c>
      <c r="P31" s="1449"/>
    </row>
    <row r="32" spans="1:16" ht="27" hidden="1" customHeight="1" thickBot="1" x14ac:dyDescent="0.35">
      <c r="A32" s="1466"/>
      <c r="B32" s="1467"/>
      <c r="C32" s="1457">
        <f>'LV Bestandesbegründung (o.Pfl.)'!C32:F32</f>
        <v>0</v>
      </c>
      <c r="D32" s="1457"/>
      <c r="E32" s="1457"/>
      <c r="F32" s="1457"/>
      <c r="G32" s="198">
        <f>'LV Bestandesbegründung (o.Pfl.)'!G32</f>
        <v>0</v>
      </c>
      <c r="H32" s="559"/>
      <c r="I32" s="180"/>
      <c r="J32" s="181"/>
      <c r="K32" s="181"/>
      <c r="L32" s="181"/>
      <c r="M32" s="1471"/>
      <c r="N32" s="575"/>
      <c r="O32" s="110">
        <f t="shared" si="0"/>
        <v>0</v>
      </c>
      <c r="P32" s="1449"/>
    </row>
    <row r="33" spans="1:16" ht="27" hidden="1" customHeight="1" thickBot="1" x14ac:dyDescent="0.35">
      <c r="A33" s="1458">
        <v>3</v>
      </c>
      <c r="B33" s="1462">
        <f>'LV Bestandesbegründung (o.Pfl.)'!B33:B41</f>
        <v>0</v>
      </c>
      <c r="C33" s="1465">
        <f>'LV Bestandesbegründung (o.Pfl.)'!C33:F33</f>
        <v>0</v>
      </c>
      <c r="D33" s="1465"/>
      <c r="E33" s="1465"/>
      <c r="F33" s="1465"/>
      <c r="G33" s="197">
        <f>'LV Bestandesbegründung (o.Pfl.)'!G33</f>
        <v>0</v>
      </c>
      <c r="H33" s="560"/>
      <c r="I33" s="182"/>
      <c r="J33" s="121"/>
      <c r="K33" s="121"/>
      <c r="L33" s="121"/>
      <c r="M33" s="1468">
        <f>'LV Bestandesbegründung (o.Pfl.)'!M33:M41</f>
        <v>0</v>
      </c>
      <c r="N33" s="115"/>
      <c r="O33" s="119">
        <f t="shared" si="0"/>
        <v>0</v>
      </c>
      <c r="P33" s="1448">
        <f t="shared" ref="P33" si="2">SUBTOTAL(109,O33:O41)</f>
        <v>0</v>
      </c>
    </row>
    <row r="34" spans="1:16" ht="27" hidden="1" customHeight="1" thickBot="1" x14ac:dyDescent="0.35">
      <c r="A34" s="1459"/>
      <c r="B34" s="1463"/>
      <c r="C34" s="1288">
        <f>'LV Bestandesbegründung (o.Pfl.)'!C34:F34</f>
        <v>0</v>
      </c>
      <c r="D34" s="1288"/>
      <c r="E34" s="1288"/>
      <c r="F34" s="1288"/>
      <c r="G34" s="195">
        <f>'LV Bestandesbegründung (o.Pfl.)'!G34</f>
        <v>0</v>
      </c>
      <c r="H34" s="558"/>
      <c r="I34" s="179"/>
      <c r="J34" s="82"/>
      <c r="K34" s="82"/>
      <c r="L34" s="82"/>
      <c r="M34" s="1469"/>
      <c r="N34" s="26"/>
      <c r="O34" s="29">
        <f t="shared" si="0"/>
        <v>0</v>
      </c>
      <c r="P34" s="1449"/>
    </row>
    <row r="35" spans="1:16" ht="27" hidden="1" customHeight="1" thickBot="1" x14ac:dyDescent="0.35">
      <c r="A35" s="1459"/>
      <c r="B35" s="1463"/>
      <c r="C35" s="1288">
        <f>'LV Bestandesbegründung (o.Pfl.)'!C35:F35</f>
        <v>0</v>
      </c>
      <c r="D35" s="1288"/>
      <c r="E35" s="1288"/>
      <c r="F35" s="1288"/>
      <c r="G35" s="195">
        <f>'LV Bestandesbegründung (o.Pfl.)'!G35</f>
        <v>0</v>
      </c>
      <c r="H35" s="558"/>
      <c r="I35" s="179"/>
      <c r="J35" s="82"/>
      <c r="K35" s="82"/>
      <c r="L35" s="82"/>
      <c r="M35" s="1469"/>
      <c r="N35" s="26"/>
      <c r="O35" s="29">
        <f t="shared" si="0"/>
        <v>0</v>
      </c>
      <c r="P35" s="1449"/>
    </row>
    <row r="36" spans="1:16" ht="27" hidden="1" customHeight="1" thickBot="1" x14ac:dyDescent="0.35">
      <c r="A36" s="1459"/>
      <c r="B36" s="1463"/>
      <c r="C36" s="1288">
        <f>'LV Bestandesbegründung (o.Pfl.)'!C36:F36</f>
        <v>0</v>
      </c>
      <c r="D36" s="1288"/>
      <c r="E36" s="1288"/>
      <c r="F36" s="1288"/>
      <c r="G36" s="195">
        <f>'LV Bestandesbegründung (o.Pfl.)'!G36</f>
        <v>0</v>
      </c>
      <c r="H36" s="558"/>
      <c r="I36" s="179"/>
      <c r="J36" s="82"/>
      <c r="K36" s="82"/>
      <c r="L36" s="82"/>
      <c r="M36" s="1469"/>
      <c r="N36" s="26"/>
      <c r="O36" s="29">
        <f t="shared" si="0"/>
        <v>0</v>
      </c>
      <c r="P36" s="1449"/>
    </row>
    <row r="37" spans="1:16" ht="27" hidden="1" customHeight="1" thickBot="1" x14ac:dyDescent="0.35">
      <c r="A37" s="1459"/>
      <c r="B37" s="1463"/>
      <c r="C37" s="1288">
        <f>'LV Bestandesbegründung (o.Pfl.)'!C37:F37</f>
        <v>0</v>
      </c>
      <c r="D37" s="1288"/>
      <c r="E37" s="1288"/>
      <c r="F37" s="1288"/>
      <c r="G37" s="195">
        <f>'LV Bestandesbegründung (o.Pfl.)'!G37</f>
        <v>0</v>
      </c>
      <c r="H37" s="558"/>
      <c r="I37" s="179"/>
      <c r="J37" s="82"/>
      <c r="K37" s="82"/>
      <c r="L37" s="82"/>
      <c r="M37" s="1469"/>
      <c r="N37" s="26"/>
      <c r="O37" s="29">
        <f t="shared" si="0"/>
        <v>0</v>
      </c>
      <c r="P37" s="1449"/>
    </row>
    <row r="38" spans="1:16" ht="27" hidden="1" customHeight="1" thickBot="1" x14ac:dyDescent="0.35">
      <c r="A38" s="1460"/>
      <c r="B38" s="1463"/>
      <c r="C38" s="1288">
        <f>'LV Bestandesbegründung (o.Pfl.)'!C38:F38</f>
        <v>0</v>
      </c>
      <c r="D38" s="1288"/>
      <c r="E38" s="1288"/>
      <c r="F38" s="1288"/>
      <c r="G38" s="195">
        <f>'LV Bestandesbegründung (o.Pfl.)'!G38</f>
        <v>0</v>
      </c>
      <c r="H38" s="558"/>
      <c r="I38" s="179"/>
      <c r="J38" s="82"/>
      <c r="K38" s="82"/>
      <c r="L38" s="82"/>
      <c r="M38" s="1469"/>
      <c r="N38" s="26"/>
      <c r="O38" s="29">
        <f t="shared" si="0"/>
        <v>0</v>
      </c>
      <c r="P38" s="1449"/>
    </row>
    <row r="39" spans="1:16" ht="27" hidden="1" customHeight="1" thickBot="1" x14ac:dyDescent="0.35">
      <c r="A39" s="1460"/>
      <c r="B39" s="1463"/>
      <c r="C39" s="1288">
        <f>'LV Bestandesbegründung (o.Pfl.)'!C39:F39</f>
        <v>0</v>
      </c>
      <c r="D39" s="1288"/>
      <c r="E39" s="1288"/>
      <c r="F39" s="1288"/>
      <c r="G39" s="195">
        <f>'LV Bestandesbegründung (o.Pfl.)'!G39</f>
        <v>0</v>
      </c>
      <c r="H39" s="558"/>
      <c r="I39" s="179"/>
      <c r="J39" s="82"/>
      <c r="K39" s="82"/>
      <c r="L39" s="82"/>
      <c r="M39" s="1469"/>
      <c r="N39" s="26"/>
      <c r="O39" s="29">
        <f t="shared" si="0"/>
        <v>0</v>
      </c>
      <c r="P39" s="1449"/>
    </row>
    <row r="40" spans="1:16" ht="27" hidden="1" customHeight="1" thickBot="1" x14ac:dyDescent="0.35">
      <c r="A40" s="1460"/>
      <c r="B40" s="1463"/>
      <c r="C40" s="1288">
        <f>'LV Bestandesbegründung (o.Pfl.)'!C40:F40</f>
        <v>0</v>
      </c>
      <c r="D40" s="1288"/>
      <c r="E40" s="1288"/>
      <c r="F40" s="1288"/>
      <c r="G40" s="195">
        <f>'LV Bestandesbegründung (o.Pfl.)'!G40</f>
        <v>0</v>
      </c>
      <c r="H40" s="558"/>
      <c r="I40" s="179"/>
      <c r="J40" s="82"/>
      <c r="K40" s="82"/>
      <c r="L40" s="82"/>
      <c r="M40" s="1469"/>
      <c r="N40" s="26"/>
      <c r="O40" s="29">
        <f t="shared" si="0"/>
        <v>0</v>
      </c>
      <c r="P40" s="1449"/>
    </row>
    <row r="41" spans="1:16" ht="27" hidden="1" customHeight="1" thickBot="1" x14ac:dyDescent="0.35">
      <c r="A41" s="1466"/>
      <c r="B41" s="1467"/>
      <c r="C41" s="1457">
        <f>'LV Bestandesbegründung (o.Pfl.)'!C41:F41</f>
        <v>0</v>
      </c>
      <c r="D41" s="1457"/>
      <c r="E41" s="1457"/>
      <c r="F41" s="1457"/>
      <c r="G41" s="198">
        <f>'LV Bestandesbegründung (o.Pfl.)'!G41</f>
        <v>0</v>
      </c>
      <c r="H41" s="559"/>
      <c r="I41" s="180"/>
      <c r="J41" s="181"/>
      <c r="K41" s="181"/>
      <c r="L41" s="181"/>
      <c r="M41" s="1471"/>
      <c r="N41" s="575"/>
      <c r="O41" s="110">
        <f t="shared" si="0"/>
        <v>0</v>
      </c>
      <c r="P41" s="1449"/>
    </row>
    <row r="42" spans="1:16" ht="27" hidden="1" customHeight="1" thickBot="1" x14ac:dyDescent="0.35">
      <c r="A42" s="1458">
        <v>4</v>
      </c>
      <c r="B42" s="1462">
        <f>'LV Bestandesbegründung (o.Pfl.)'!B42:B50</f>
        <v>0</v>
      </c>
      <c r="C42" s="1465">
        <f>'LV Bestandesbegründung (o.Pfl.)'!C42:F42</f>
        <v>0</v>
      </c>
      <c r="D42" s="1465"/>
      <c r="E42" s="1465"/>
      <c r="F42" s="1465"/>
      <c r="G42" s="197">
        <f>'LV Bestandesbegründung (o.Pfl.)'!G42</f>
        <v>0</v>
      </c>
      <c r="H42" s="560"/>
      <c r="I42" s="182"/>
      <c r="J42" s="121"/>
      <c r="K42" s="121"/>
      <c r="L42" s="121"/>
      <c r="M42" s="1468">
        <f>'LV Bestandesbegründung (o.Pfl.)'!M42:M50</f>
        <v>0</v>
      </c>
      <c r="N42" s="115"/>
      <c r="O42" s="119">
        <f t="shared" si="0"/>
        <v>0</v>
      </c>
      <c r="P42" s="1448">
        <f t="shared" ref="P42" si="3">SUBTOTAL(109,O42:O50)</f>
        <v>0</v>
      </c>
    </row>
    <row r="43" spans="1:16" ht="27" hidden="1" customHeight="1" thickBot="1" x14ac:dyDescent="0.35">
      <c r="A43" s="1459"/>
      <c r="B43" s="1463"/>
      <c r="C43" s="1288">
        <f>'LV Bestandesbegründung (o.Pfl.)'!C43:F43</f>
        <v>0</v>
      </c>
      <c r="D43" s="1288"/>
      <c r="E43" s="1288"/>
      <c r="F43" s="1288"/>
      <c r="G43" s="195">
        <f>'LV Bestandesbegründung (o.Pfl.)'!G43</f>
        <v>0</v>
      </c>
      <c r="H43" s="558"/>
      <c r="I43" s="179"/>
      <c r="J43" s="82"/>
      <c r="K43" s="82"/>
      <c r="L43" s="82"/>
      <c r="M43" s="1469"/>
      <c r="N43" s="26"/>
      <c r="O43" s="29">
        <f t="shared" si="0"/>
        <v>0</v>
      </c>
      <c r="P43" s="1449"/>
    </row>
    <row r="44" spans="1:16" ht="27" hidden="1" customHeight="1" thickBot="1" x14ac:dyDescent="0.35">
      <c r="A44" s="1459"/>
      <c r="B44" s="1463"/>
      <c r="C44" s="1288">
        <f>'LV Bestandesbegründung (o.Pfl.)'!C44:F44</f>
        <v>0</v>
      </c>
      <c r="D44" s="1288"/>
      <c r="E44" s="1288"/>
      <c r="F44" s="1288"/>
      <c r="G44" s="195">
        <f>'LV Bestandesbegründung (o.Pfl.)'!G44</f>
        <v>0</v>
      </c>
      <c r="H44" s="558"/>
      <c r="I44" s="179"/>
      <c r="J44" s="82"/>
      <c r="K44" s="82"/>
      <c r="L44" s="82"/>
      <c r="M44" s="1469"/>
      <c r="N44" s="26"/>
      <c r="O44" s="29">
        <f t="shared" si="0"/>
        <v>0</v>
      </c>
      <c r="P44" s="1449"/>
    </row>
    <row r="45" spans="1:16" ht="27" hidden="1" customHeight="1" thickBot="1" x14ac:dyDescent="0.35">
      <c r="A45" s="1459"/>
      <c r="B45" s="1463"/>
      <c r="C45" s="1288">
        <f>'LV Bestandesbegründung (o.Pfl.)'!C45:F45</f>
        <v>0</v>
      </c>
      <c r="D45" s="1288"/>
      <c r="E45" s="1288"/>
      <c r="F45" s="1288"/>
      <c r="G45" s="195">
        <f>'LV Bestandesbegründung (o.Pfl.)'!G45</f>
        <v>0</v>
      </c>
      <c r="H45" s="558"/>
      <c r="I45" s="179"/>
      <c r="J45" s="82"/>
      <c r="K45" s="82"/>
      <c r="L45" s="82"/>
      <c r="M45" s="1469"/>
      <c r="N45" s="26"/>
      <c r="O45" s="29">
        <f t="shared" si="0"/>
        <v>0</v>
      </c>
      <c r="P45" s="1449"/>
    </row>
    <row r="46" spans="1:16" ht="27" hidden="1" customHeight="1" thickBot="1" x14ac:dyDescent="0.35">
      <c r="A46" s="1459"/>
      <c r="B46" s="1463"/>
      <c r="C46" s="1288">
        <f>'LV Bestandesbegründung (o.Pfl.)'!C46:F46</f>
        <v>0</v>
      </c>
      <c r="D46" s="1288"/>
      <c r="E46" s="1288"/>
      <c r="F46" s="1288"/>
      <c r="G46" s="195">
        <f>'LV Bestandesbegründung (o.Pfl.)'!G46</f>
        <v>0</v>
      </c>
      <c r="H46" s="558"/>
      <c r="I46" s="179"/>
      <c r="J46" s="82"/>
      <c r="K46" s="82"/>
      <c r="L46" s="82"/>
      <c r="M46" s="1469"/>
      <c r="N46" s="26"/>
      <c r="O46" s="29">
        <f t="shared" si="0"/>
        <v>0</v>
      </c>
      <c r="P46" s="1449"/>
    </row>
    <row r="47" spans="1:16" ht="27" hidden="1" customHeight="1" thickBot="1" x14ac:dyDescent="0.35">
      <c r="A47" s="1460"/>
      <c r="B47" s="1463"/>
      <c r="C47" s="1288">
        <f>'LV Bestandesbegründung (o.Pfl.)'!C47:F47</f>
        <v>0</v>
      </c>
      <c r="D47" s="1288"/>
      <c r="E47" s="1288"/>
      <c r="F47" s="1288"/>
      <c r="G47" s="195">
        <f>'LV Bestandesbegründung (o.Pfl.)'!G47</f>
        <v>0</v>
      </c>
      <c r="H47" s="558"/>
      <c r="I47" s="179"/>
      <c r="J47" s="82"/>
      <c r="K47" s="82"/>
      <c r="L47" s="82"/>
      <c r="M47" s="1469"/>
      <c r="N47" s="26"/>
      <c r="O47" s="29">
        <f t="shared" si="0"/>
        <v>0</v>
      </c>
      <c r="P47" s="1449"/>
    </row>
    <row r="48" spans="1:16" ht="27" hidden="1" customHeight="1" thickBot="1" x14ac:dyDescent="0.35">
      <c r="A48" s="1460"/>
      <c r="B48" s="1463"/>
      <c r="C48" s="1288">
        <f>'LV Bestandesbegründung (o.Pfl.)'!C48:F48</f>
        <v>0</v>
      </c>
      <c r="D48" s="1288"/>
      <c r="E48" s="1288"/>
      <c r="F48" s="1288"/>
      <c r="G48" s="195">
        <f>'LV Bestandesbegründung (o.Pfl.)'!G48</f>
        <v>0</v>
      </c>
      <c r="H48" s="558"/>
      <c r="I48" s="179"/>
      <c r="J48" s="82"/>
      <c r="K48" s="82"/>
      <c r="L48" s="82"/>
      <c r="M48" s="1469"/>
      <c r="N48" s="26"/>
      <c r="O48" s="29">
        <f t="shared" si="0"/>
        <v>0</v>
      </c>
      <c r="P48" s="1449"/>
    </row>
    <row r="49" spans="1:16" ht="27" hidden="1" customHeight="1" thickBot="1" x14ac:dyDescent="0.35">
      <c r="A49" s="1460"/>
      <c r="B49" s="1463"/>
      <c r="C49" s="1288">
        <f>'LV Bestandesbegründung (o.Pfl.)'!C49:F49</f>
        <v>0</v>
      </c>
      <c r="D49" s="1288"/>
      <c r="E49" s="1288"/>
      <c r="F49" s="1288"/>
      <c r="G49" s="195">
        <f>'LV Bestandesbegründung (o.Pfl.)'!G49</f>
        <v>0</v>
      </c>
      <c r="H49" s="558"/>
      <c r="I49" s="179"/>
      <c r="J49" s="82"/>
      <c r="K49" s="82"/>
      <c r="L49" s="82"/>
      <c r="M49" s="1469"/>
      <c r="N49" s="26"/>
      <c r="O49" s="29">
        <f t="shared" si="0"/>
        <v>0</v>
      </c>
      <c r="P49" s="1449"/>
    </row>
    <row r="50" spans="1:16" ht="27" hidden="1" customHeight="1" thickBot="1" x14ac:dyDescent="0.35">
      <c r="A50" s="1466"/>
      <c r="B50" s="1467"/>
      <c r="C50" s="1457">
        <f>'LV Bestandesbegründung (o.Pfl.)'!C50:F50</f>
        <v>0</v>
      </c>
      <c r="D50" s="1457"/>
      <c r="E50" s="1457"/>
      <c r="F50" s="1457"/>
      <c r="G50" s="198">
        <f>'LV Bestandesbegründung (o.Pfl.)'!G50</f>
        <v>0</v>
      </c>
      <c r="H50" s="559"/>
      <c r="I50" s="180"/>
      <c r="J50" s="181"/>
      <c r="K50" s="181"/>
      <c r="L50" s="181"/>
      <c r="M50" s="1471"/>
      <c r="N50" s="575"/>
      <c r="O50" s="110">
        <f t="shared" si="0"/>
        <v>0</v>
      </c>
      <c r="P50" s="1449"/>
    </row>
    <row r="51" spans="1:16" ht="27" hidden="1" customHeight="1" thickBot="1" x14ac:dyDescent="0.35">
      <c r="A51" s="1458">
        <v>5</v>
      </c>
      <c r="B51" s="1462">
        <f>'LV Bestandesbegründung (o.Pfl.)'!B51:B59</f>
        <v>0</v>
      </c>
      <c r="C51" s="1465">
        <f>'LV Bestandesbegründung (o.Pfl.)'!C51:F51</f>
        <v>0</v>
      </c>
      <c r="D51" s="1465"/>
      <c r="E51" s="1465"/>
      <c r="F51" s="1465"/>
      <c r="G51" s="197">
        <f>'LV Bestandesbegründung (o.Pfl.)'!G51</f>
        <v>0</v>
      </c>
      <c r="H51" s="560"/>
      <c r="I51" s="182"/>
      <c r="J51" s="121"/>
      <c r="K51" s="121"/>
      <c r="L51" s="121"/>
      <c r="M51" s="1468">
        <f>'LV Bestandesbegründung (o.Pfl.)'!M51:M59</f>
        <v>0</v>
      </c>
      <c r="N51" s="115"/>
      <c r="O51" s="119">
        <f t="shared" si="0"/>
        <v>0</v>
      </c>
      <c r="P51" s="1448">
        <f t="shared" ref="P51" si="4">SUBTOTAL(109,O51:O59)</f>
        <v>0</v>
      </c>
    </row>
    <row r="52" spans="1:16" ht="27" hidden="1" customHeight="1" thickBot="1" x14ac:dyDescent="0.35">
      <c r="A52" s="1459"/>
      <c r="B52" s="1463"/>
      <c r="C52" s="1288">
        <f>'LV Bestandesbegründung (o.Pfl.)'!C52:F52</f>
        <v>0</v>
      </c>
      <c r="D52" s="1288"/>
      <c r="E52" s="1288"/>
      <c r="F52" s="1288"/>
      <c r="G52" s="195">
        <f>'LV Bestandesbegründung (o.Pfl.)'!G52</f>
        <v>0</v>
      </c>
      <c r="H52" s="558"/>
      <c r="I52" s="179"/>
      <c r="J52" s="82"/>
      <c r="K52" s="82"/>
      <c r="L52" s="82"/>
      <c r="M52" s="1469"/>
      <c r="N52" s="26"/>
      <c r="O52" s="29">
        <f t="shared" si="0"/>
        <v>0</v>
      </c>
      <c r="P52" s="1449"/>
    </row>
    <row r="53" spans="1:16" ht="27" hidden="1" customHeight="1" thickBot="1" x14ac:dyDescent="0.35">
      <c r="A53" s="1459"/>
      <c r="B53" s="1463"/>
      <c r="C53" s="1288">
        <f>'LV Bestandesbegründung (o.Pfl.)'!C53:F53</f>
        <v>0</v>
      </c>
      <c r="D53" s="1288"/>
      <c r="E53" s="1288"/>
      <c r="F53" s="1288"/>
      <c r="G53" s="195">
        <f>'LV Bestandesbegründung (o.Pfl.)'!G53</f>
        <v>0</v>
      </c>
      <c r="H53" s="558"/>
      <c r="I53" s="179"/>
      <c r="J53" s="82"/>
      <c r="K53" s="82"/>
      <c r="L53" s="82"/>
      <c r="M53" s="1469"/>
      <c r="N53" s="26"/>
      <c r="O53" s="29">
        <f t="shared" si="0"/>
        <v>0</v>
      </c>
      <c r="P53" s="1449"/>
    </row>
    <row r="54" spans="1:16" ht="27" hidden="1" customHeight="1" thickBot="1" x14ac:dyDescent="0.35">
      <c r="A54" s="1459"/>
      <c r="B54" s="1463"/>
      <c r="C54" s="1288">
        <f>'LV Bestandesbegründung (o.Pfl.)'!C54:F54</f>
        <v>0</v>
      </c>
      <c r="D54" s="1288"/>
      <c r="E54" s="1288"/>
      <c r="F54" s="1288"/>
      <c r="G54" s="195">
        <f>'LV Bestandesbegründung (o.Pfl.)'!G54</f>
        <v>0</v>
      </c>
      <c r="H54" s="558"/>
      <c r="I54" s="179"/>
      <c r="J54" s="82"/>
      <c r="K54" s="82"/>
      <c r="L54" s="82"/>
      <c r="M54" s="1469"/>
      <c r="N54" s="26"/>
      <c r="O54" s="29">
        <f t="shared" si="0"/>
        <v>0</v>
      </c>
      <c r="P54" s="1449"/>
    </row>
    <row r="55" spans="1:16" ht="27" hidden="1" customHeight="1" thickBot="1" x14ac:dyDescent="0.35">
      <c r="A55" s="1459"/>
      <c r="B55" s="1463"/>
      <c r="C55" s="1288">
        <f>'LV Bestandesbegründung (o.Pfl.)'!C55:F55</f>
        <v>0</v>
      </c>
      <c r="D55" s="1288"/>
      <c r="E55" s="1288"/>
      <c r="F55" s="1288"/>
      <c r="G55" s="195">
        <f>'LV Bestandesbegründung (o.Pfl.)'!G55</f>
        <v>0</v>
      </c>
      <c r="H55" s="558"/>
      <c r="I55" s="179"/>
      <c r="J55" s="82"/>
      <c r="K55" s="82"/>
      <c r="L55" s="82"/>
      <c r="M55" s="1469"/>
      <c r="N55" s="26"/>
      <c r="O55" s="29">
        <f t="shared" si="0"/>
        <v>0</v>
      </c>
      <c r="P55" s="1449"/>
    </row>
    <row r="56" spans="1:16" ht="27" hidden="1" customHeight="1" thickBot="1" x14ac:dyDescent="0.35">
      <c r="A56" s="1460"/>
      <c r="B56" s="1463"/>
      <c r="C56" s="1288">
        <f>'LV Bestandesbegründung (o.Pfl.)'!C56:F56</f>
        <v>0</v>
      </c>
      <c r="D56" s="1288"/>
      <c r="E56" s="1288"/>
      <c r="F56" s="1288"/>
      <c r="G56" s="195">
        <f>'LV Bestandesbegründung (o.Pfl.)'!G56</f>
        <v>0</v>
      </c>
      <c r="H56" s="558"/>
      <c r="I56" s="179"/>
      <c r="J56" s="82"/>
      <c r="K56" s="82"/>
      <c r="L56" s="82"/>
      <c r="M56" s="1469"/>
      <c r="N56" s="26"/>
      <c r="O56" s="29">
        <f t="shared" si="0"/>
        <v>0</v>
      </c>
      <c r="P56" s="1449"/>
    </row>
    <row r="57" spans="1:16" ht="27" hidden="1" customHeight="1" thickBot="1" x14ac:dyDescent="0.35">
      <c r="A57" s="1460"/>
      <c r="B57" s="1463"/>
      <c r="C57" s="1288">
        <f>'LV Bestandesbegründung (o.Pfl.)'!C57:F57</f>
        <v>0</v>
      </c>
      <c r="D57" s="1288"/>
      <c r="E57" s="1288"/>
      <c r="F57" s="1288"/>
      <c r="G57" s="195">
        <f>'LV Bestandesbegründung (o.Pfl.)'!G57</f>
        <v>0</v>
      </c>
      <c r="H57" s="558"/>
      <c r="I57" s="179"/>
      <c r="J57" s="82"/>
      <c r="K57" s="82"/>
      <c r="L57" s="82"/>
      <c r="M57" s="1469"/>
      <c r="N57" s="26"/>
      <c r="O57" s="29">
        <f t="shared" si="0"/>
        <v>0</v>
      </c>
      <c r="P57" s="1449"/>
    </row>
    <row r="58" spans="1:16" ht="27" hidden="1" customHeight="1" thickBot="1" x14ac:dyDescent="0.35">
      <c r="A58" s="1460"/>
      <c r="B58" s="1463"/>
      <c r="C58" s="1288">
        <f>'LV Bestandesbegründung (o.Pfl.)'!C58:F58</f>
        <v>0</v>
      </c>
      <c r="D58" s="1288"/>
      <c r="E58" s="1288"/>
      <c r="F58" s="1288"/>
      <c r="G58" s="195">
        <f>'LV Bestandesbegründung (o.Pfl.)'!G58</f>
        <v>0</v>
      </c>
      <c r="H58" s="558"/>
      <c r="I58" s="179"/>
      <c r="J58" s="82"/>
      <c r="K58" s="82"/>
      <c r="L58" s="82"/>
      <c r="M58" s="1469"/>
      <c r="N58" s="26"/>
      <c r="O58" s="29">
        <f t="shared" si="0"/>
        <v>0</v>
      </c>
      <c r="P58" s="1449"/>
    </row>
    <row r="59" spans="1:16" ht="27" hidden="1" customHeight="1" thickBot="1" x14ac:dyDescent="0.35">
      <c r="A59" s="1466"/>
      <c r="B59" s="1467"/>
      <c r="C59" s="1457">
        <f>'LV Bestandesbegründung (o.Pfl.)'!C59:F59</f>
        <v>0</v>
      </c>
      <c r="D59" s="1457"/>
      <c r="E59" s="1457"/>
      <c r="F59" s="1457"/>
      <c r="G59" s="198">
        <f>'LV Bestandesbegründung (o.Pfl.)'!G59</f>
        <v>0</v>
      </c>
      <c r="H59" s="559"/>
      <c r="I59" s="180"/>
      <c r="J59" s="181"/>
      <c r="K59" s="181"/>
      <c r="L59" s="181"/>
      <c r="M59" s="1471"/>
      <c r="N59" s="575"/>
      <c r="O59" s="110">
        <f t="shared" si="0"/>
        <v>0</v>
      </c>
      <c r="P59" s="1449"/>
    </row>
    <row r="60" spans="1:16" ht="27" hidden="1" customHeight="1" thickBot="1" x14ac:dyDescent="0.35">
      <c r="A60" s="1458">
        <v>6</v>
      </c>
      <c r="B60" s="1462">
        <f>'LV Bestandesbegründung (o.Pfl.)'!B60:B68</f>
        <v>0</v>
      </c>
      <c r="C60" s="1465">
        <f>'LV Bestandesbegründung (o.Pfl.)'!C60:F60</f>
        <v>0</v>
      </c>
      <c r="D60" s="1465"/>
      <c r="E60" s="1465"/>
      <c r="F60" s="1465"/>
      <c r="G60" s="197">
        <f>'LV Bestandesbegründung (o.Pfl.)'!G60</f>
        <v>0</v>
      </c>
      <c r="H60" s="560"/>
      <c r="I60" s="182"/>
      <c r="J60" s="121"/>
      <c r="K60" s="121"/>
      <c r="L60" s="121"/>
      <c r="M60" s="1468">
        <f>'LV Bestandesbegründung (o.Pfl.)'!M60:M68</f>
        <v>0</v>
      </c>
      <c r="N60" s="115"/>
      <c r="O60" s="119">
        <f t="shared" si="0"/>
        <v>0</v>
      </c>
      <c r="P60" s="1448">
        <f t="shared" ref="P60" si="5">SUBTOTAL(109,O60:O68)</f>
        <v>0</v>
      </c>
    </row>
    <row r="61" spans="1:16" ht="27" hidden="1" customHeight="1" thickBot="1" x14ac:dyDescent="0.35">
      <c r="A61" s="1459"/>
      <c r="B61" s="1463"/>
      <c r="C61" s="1288">
        <f>'LV Bestandesbegründung (o.Pfl.)'!C61:F61</f>
        <v>0</v>
      </c>
      <c r="D61" s="1288"/>
      <c r="E61" s="1288"/>
      <c r="F61" s="1288"/>
      <c r="G61" s="195">
        <f>'LV Bestandesbegründung (o.Pfl.)'!G61</f>
        <v>0</v>
      </c>
      <c r="H61" s="558"/>
      <c r="I61" s="179"/>
      <c r="J61" s="82"/>
      <c r="K61" s="82"/>
      <c r="L61" s="82"/>
      <c r="M61" s="1469"/>
      <c r="N61" s="26"/>
      <c r="O61" s="29">
        <f t="shared" si="0"/>
        <v>0</v>
      </c>
      <c r="P61" s="1449"/>
    </row>
    <row r="62" spans="1:16" ht="27" hidden="1" customHeight="1" thickBot="1" x14ac:dyDescent="0.35">
      <c r="A62" s="1459"/>
      <c r="B62" s="1463"/>
      <c r="C62" s="1288">
        <f>'LV Bestandesbegründung (o.Pfl.)'!C62:F62</f>
        <v>0</v>
      </c>
      <c r="D62" s="1288"/>
      <c r="E62" s="1288"/>
      <c r="F62" s="1288"/>
      <c r="G62" s="195">
        <f>'LV Bestandesbegründung (o.Pfl.)'!G62</f>
        <v>0</v>
      </c>
      <c r="H62" s="558"/>
      <c r="I62" s="179"/>
      <c r="J62" s="82"/>
      <c r="K62" s="82"/>
      <c r="L62" s="82"/>
      <c r="M62" s="1469"/>
      <c r="N62" s="26"/>
      <c r="O62" s="29">
        <f t="shared" si="0"/>
        <v>0</v>
      </c>
      <c r="P62" s="1449"/>
    </row>
    <row r="63" spans="1:16" ht="27" hidden="1" customHeight="1" thickBot="1" x14ac:dyDescent="0.35">
      <c r="A63" s="1459"/>
      <c r="B63" s="1463"/>
      <c r="C63" s="1288">
        <f>'LV Bestandesbegründung (o.Pfl.)'!C63:F63</f>
        <v>0</v>
      </c>
      <c r="D63" s="1288"/>
      <c r="E63" s="1288"/>
      <c r="F63" s="1288"/>
      <c r="G63" s="195">
        <f>'LV Bestandesbegründung (o.Pfl.)'!G63</f>
        <v>0</v>
      </c>
      <c r="H63" s="558"/>
      <c r="I63" s="179"/>
      <c r="J63" s="82"/>
      <c r="K63" s="82"/>
      <c r="L63" s="82"/>
      <c r="M63" s="1469"/>
      <c r="N63" s="26"/>
      <c r="O63" s="29">
        <f t="shared" si="0"/>
        <v>0</v>
      </c>
      <c r="P63" s="1449"/>
    </row>
    <row r="64" spans="1:16" ht="27" hidden="1" customHeight="1" thickBot="1" x14ac:dyDescent="0.35">
      <c r="A64" s="1459"/>
      <c r="B64" s="1463"/>
      <c r="C64" s="1288">
        <f>'LV Bestandesbegründung (o.Pfl.)'!C64:F64</f>
        <v>0</v>
      </c>
      <c r="D64" s="1288"/>
      <c r="E64" s="1288"/>
      <c r="F64" s="1288"/>
      <c r="G64" s="195">
        <f>'LV Bestandesbegründung (o.Pfl.)'!G64</f>
        <v>0</v>
      </c>
      <c r="H64" s="558"/>
      <c r="I64" s="179"/>
      <c r="J64" s="82"/>
      <c r="K64" s="82"/>
      <c r="L64" s="82"/>
      <c r="M64" s="1469"/>
      <c r="N64" s="26"/>
      <c r="O64" s="29">
        <f t="shared" si="0"/>
        <v>0</v>
      </c>
      <c r="P64" s="1449"/>
    </row>
    <row r="65" spans="1:16" ht="27" hidden="1" customHeight="1" thickBot="1" x14ac:dyDescent="0.35">
      <c r="A65" s="1460"/>
      <c r="B65" s="1463"/>
      <c r="C65" s="1288">
        <f>'LV Bestandesbegründung (o.Pfl.)'!C65:F65</f>
        <v>0</v>
      </c>
      <c r="D65" s="1288"/>
      <c r="E65" s="1288"/>
      <c r="F65" s="1288"/>
      <c r="G65" s="195">
        <f>'LV Bestandesbegründung (o.Pfl.)'!G65</f>
        <v>0</v>
      </c>
      <c r="H65" s="558"/>
      <c r="I65" s="179"/>
      <c r="J65" s="82"/>
      <c r="K65" s="82"/>
      <c r="L65" s="82"/>
      <c r="M65" s="1469"/>
      <c r="N65" s="26"/>
      <c r="O65" s="29">
        <f t="shared" si="0"/>
        <v>0</v>
      </c>
      <c r="P65" s="1449"/>
    </row>
    <row r="66" spans="1:16" ht="27" hidden="1" customHeight="1" thickBot="1" x14ac:dyDescent="0.35">
      <c r="A66" s="1460"/>
      <c r="B66" s="1463"/>
      <c r="C66" s="1288">
        <f>'LV Bestandesbegründung (o.Pfl.)'!C66:F66</f>
        <v>0</v>
      </c>
      <c r="D66" s="1288"/>
      <c r="E66" s="1288"/>
      <c r="F66" s="1288"/>
      <c r="G66" s="195">
        <f>'LV Bestandesbegründung (o.Pfl.)'!G66</f>
        <v>0</v>
      </c>
      <c r="H66" s="558"/>
      <c r="I66" s="179"/>
      <c r="J66" s="82"/>
      <c r="K66" s="82"/>
      <c r="L66" s="82"/>
      <c r="M66" s="1469"/>
      <c r="N66" s="26"/>
      <c r="O66" s="29">
        <f t="shared" si="0"/>
        <v>0</v>
      </c>
      <c r="P66" s="1449"/>
    </row>
    <row r="67" spans="1:16" ht="27" hidden="1" customHeight="1" thickBot="1" x14ac:dyDescent="0.35">
      <c r="A67" s="1460"/>
      <c r="B67" s="1463"/>
      <c r="C67" s="1288">
        <f>'LV Bestandesbegründung (o.Pfl.)'!C67:F67</f>
        <v>0</v>
      </c>
      <c r="D67" s="1288"/>
      <c r="E67" s="1288"/>
      <c r="F67" s="1288"/>
      <c r="G67" s="195">
        <f>'LV Bestandesbegründung (o.Pfl.)'!G67</f>
        <v>0</v>
      </c>
      <c r="H67" s="558"/>
      <c r="I67" s="179"/>
      <c r="J67" s="82"/>
      <c r="K67" s="82"/>
      <c r="L67" s="82"/>
      <c r="M67" s="1469"/>
      <c r="N67" s="26"/>
      <c r="O67" s="29">
        <f t="shared" si="0"/>
        <v>0</v>
      </c>
      <c r="P67" s="1449"/>
    </row>
    <row r="68" spans="1:16" ht="27" hidden="1" customHeight="1" thickBot="1" x14ac:dyDescent="0.35">
      <c r="A68" s="1466"/>
      <c r="B68" s="1467"/>
      <c r="C68" s="1457">
        <f>'LV Bestandesbegründung (o.Pfl.)'!C68:F68</f>
        <v>0</v>
      </c>
      <c r="D68" s="1457"/>
      <c r="E68" s="1457"/>
      <c r="F68" s="1457"/>
      <c r="G68" s="198">
        <f>'LV Bestandesbegründung (o.Pfl.)'!G68</f>
        <v>0</v>
      </c>
      <c r="H68" s="559"/>
      <c r="I68" s="180"/>
      <c r="J68" s="181"/>
      <c r="K68" s="181"/>
      <c r="L68" s="181"/>
      <c r="M68" s="1471"/>
      <c r="N68" s="575"/>
      <c r="O68" s="110">
        <f t="shared" si="0"/>
        <v>0</v>
      </c>
      <c r="P68" s="1449"/>
    </row>
    <row r="69" spans="1:16" ht="27" hidden="1" customHeight="1" thickBot="1" x14ac:dyDescent="0.35">
      <c r="A69" s="1458">
        <v>7</v>
      </c>
      <c r="B69" s="1462">
        <f>'LV Bestandesbegründung (o.Pfl.)'!B69:B77</f>
        <v>0</v>
      </c>
      <c r="C69" s="1465">
        <f>'LV Bestandesbegründung (o.Pfl.)'!C69:F69</f>
        <v>0</v>
      </c>
      <c r="D69" s="1465"/>
      <c r="E69" s="1465"/>
      <c r="F69" s="1465"/>
      <c r="G69" s="197">
        <f>'LV Bestandesbegründung (o.Pfl.)'!G69</f>
        <v>0</v>
      </c>
      <c r="H69" s="560"/>
      <c r="I69" s="182"/>
      <c r="J69" s="121"/>
      <c r="K69" s="121"/>
      <c r="L69" s="121"/>
      <c r="M69" s="1468">
        <f>'LV Bestandesbegründung (o.Pfl.)'!M69:M77</f>
        <v>0</v>
      </c>
      <c r="N69" s="115"/>
      <c r="O69" s="119">
        <f t="shared" si="0"/>
        <v>0</v>
      </c>
      <c r="P69" s="1448">
        <f t="shared" ref="P69" si="6">SUBTOTAL(109,O69:O77)</f>
        <v>0</v>
      </c>
    </row>
    <row r="70" spans="1:16" ht="27" hidden="1" customHeight="1" thickBot="1" x14ac:dyDescent="0.35">
      <c r="A70" s="1459"/>
      <c r="B70" s="1463"/>
      <c r="C70" s="1288">
        <f>'LV Bestandesbegründung (o.Pfl.)'!C70:F70</f>
        <v>0</v>
      </c>
      <c r="D70" s="1288"/>
      <c r="E70" s="1288"/>
      <c r="F70" s="1288"/>
      <c r="G70" s="195">
        <f>'LV Bestandesbegründung (o.Pfl.)'!G70</f>
        <v>0</v>
      </c>
      <c r="H70" s="558"/>
      <c r="I70" s="179"/>
      <c r="J70" s="82"/>
      <c r="K70" s="82"/>
      <c r="L70" s="82"/>
      <c r="M70" s="1469"/>
      <c r="N70" s="26"/>
      <c r="O70" s="29">
        <f t="shared" si="0"/>
        <v>0</v>
      </c>
      <c r="P70" s="1449"/>
    </row>
    <row r="71" spans="1:16" ht="27" hidden="1" customHeight="1" thickBot="1" x14ac:dyDescent="0.35">
      <c r="A71" s="1459"/>
      <c r="B71" s="1463"/>
      <c r="C71" s="1288">
        <f>'LV Bestandesbegründung (o.Pfl.)'!C71:F71</f>
        <v>0</v>
      </c>
      <c r="D71" s="1288"/>
      <c r="E71" s="1288"/>
      <c r="F71" s="1288"/>
      <c r="G71" s="195">
        <f>'LV Bestandesbegründung (o.Pfl.)'!G71</f>
        <v>0</v>
      </c>
      <c r="H71" s="558"/>
      <c r="I71" s="179"/>
      <c r="J71" s="82"/>
      <c r="K71" s="82"/>
      <c r="L71" s="82"/>
      <c r="M71" s="1469"/>
      <c r="N71" s="26"/>
      <c r="O71" s="29">
        <f t="shared" si="0"/>
        <v>0</v>
      </c>
      <c r="P71" s="1449"/>
    </row>
    <row r="72" spans="1:16" ht="27" hidden="1" customHeight="1" thickBot="1" x14ac:dyDescent="0.35">
      <c r="A72" s="1459"/>
      <c r="B72" s="1463"/>
      <c r="C72" s="1288">
        <f>'LV Bestandesbegründung (o.Pfl.)'!C72:F72</f>
        <v>0</v>
      </c>
      <c r="D72" s="1288"/>
      <c r="E72" s="1288"/>
      <c r="F72" s="1288"/>
      <c r="G72" s="195">
        <f>'LV Bestandesbegründung (o.Pfl.)'!G72</f>
        <v>0</v>
      </c>
      <c r="H72" s="558"/>
      <c r="I72" s="179"/>
      <c r="J72" s="82"/>
      <c r="K72" s="82"/>
      <c r="L72" s="82"/>
      <c r="M72" s="1469"/>
      <c r="N72" s="26"/>
      <c r="O72" s="29">
        <f t="shared" si="0"/>
        <v>0</v>
      </c>
      <c r="P72" s="1449"/>
    </row>
    <row r="73" spans="1:16" ht="27" hidden="1" customHeight="1" thickBot="1" x14ac:dyDescent="0.35">
      <c r="A73" s="1459"/>
      <c r="B73" s="1463"/>
      <c r="C73" s="1288">
        <f>'LV Bestandesbegründung (o.Pfl.)'!C73:F73</f>
        <v>0</v>
      </c>
      <c r="D73" s="1288"/>
      <c r="E73" s="1288"/>
      <c r="F73" s="1288"/>
      <c r="G73" s="195">
        <f>'LV Bestandesbegründung (o.Pfl.)'!G73</f>
        <v>0</v>
      </c>
      <c r="H73" s="558"/>
      <c r="I73" s="179"/>
      <c r="J73" s="82"/>
      <c r="K73" s="82"/>
      <c r="L73" s="82"/>
      <c r="M73" s="1469"/>
      <c r="N73" s="26"/>
      <c r="O73" s="29">
        <f t="shared" si="0"/>
        <v>0</v>
      </c>
      <c r="P73" s="1449"/>
    </row>
    <row r="74" spans="1:16" ht="27" hidden="1" customHeight="1" thickBot="1" x14ac:dyDescent="0.35">
      <c r="A74" s="1460"/>
      <c r="B74" s="1463"/>
      <c r="C74" s="1288">
        <f>'LV Bestandesbegründung (o.Pfl.)'!C74:F74</f>
        <v>0</v>
      </c>
      <c r="D74" s="1288"/>
      <c r="E74" s="1288"/>
      <c r="F74" s="1288"/>
      <c r="G74" s="195">
        <f>'LV Bestandesbegründung (o.Pfl.)'!G74</f>
        <v>0</v>
      </c>
      <c r="H74" s="558"/>
      <c r="I74" s="179"/>
      <c r="J74" s="82"/>
      <c r="K74" s="82"/>
      <c r="L74" s="82"/>
      <c r="M74" s="1469"/>
      <c r="N74" s="26"/>
      <c r="O74" s="29">
        <f t="shared" si="0"/>
        <v>0</v>
      </c>
      <c r="P74" s="1449"/>
    </row>
    <row r="75" spans="1:16" ht="27" hidden="1" customHeight="1" thickBot="1" x14ac:dyDescent="0.35">
      <c r="A75" s="1460"/>
      <c r="B75" s="1463"/>
      <c r="C75" s="1288">
        <f>'LV Bestandesbegründung (o.Pfl.)'!C75:F75</f>
        <v>0</v>
      </c>
      <c r="D75" s="1288"/>
      <c r="E75" s="1288"/>
      <c r="F75" s="1288"/>
      <c r="G75" s="195">
        <f>'LV Bestandesbegründung (o.Pfl.)'!G75</f>
        <v>0</v>
      </c>
      <c r="H75" s="558"/>
      <c r="I75" s="179"/>
      <c r="J75" s="82"/>
      <c r="K75" s="82"/>
      <c r="L75" s="82"/>
      <c r="M75" s="1469"/>
      <c r="N75" s="26"/>
      <c r="O75" s="29">
        <f t="shared" si="0"/>
        <v>0</v>
      </c>
      <c r="P75" s="1449"/>
    </row>
    <row r="76" spans="1:16" ht="27" hidden="1" customHeight="1" thickBot="1" x14ac:dyDescent="0.35">
      <c r="A76" s="1460"/>
      <c r="B76" s="1463"/>
      <c r="C76" s="1288">
        <f>'LV Bestandesbegründung (o.Pfl.)'!C76:F76</f>
        <v>0</v>
      </c>
      <c r="D76" s="1288"/>
      <c r="E76" s="1288"/>
      <c r="F76" s="1288"/>
      <c r="G76" s="195">
        <f>'LV Bestandesbegründung (o.Pfl.)'!G76</f>
        <v>0</v>
      </c>
      <c r="H76" s="558"/>
      <c r="I76" s="179"/>
      <c r="J76" s="82"/>
      <c r="K76" s="82"/>
      <c r="L76" s="82"/>
      <c r="M76" s="1469"/>
      <c r="N76" s="26"/>
      <c r="O76" s="29">
        <f t="shared" si="0"/>
        <v>0</v>
      </c>
      <c r="P76" s="1449"/>
    </row>
    <row r="77" spans="1:16" ht="27" hidden="1" customHeight="1" thickBot="1" x14ac:dyDescent="0.35">
      <c r="A77" s="1466"/>
      <c r="B77" s="1467"/>
      <c r="C77" s="1457">
        <f>'LV Bestandesbegründung (o.Pfl.)'!C77:F77</f>
        <v>0</v>
      </c>
      <c r="D77" s="1457"/>
      <c r="E77" s="1457"/>
      <c r="F77" s="1457"/>
      <c r="G77" s="198">
        <f>'LV Bestandesbegründung (o.Pfl.)'!G77</f>
        <v>0</v>
      </c>
      <c r="H77" s="559"/>
      <c r="I77" s="180"/>
      <c r="J77" s="181"/>
      <c r="K77" s="181"/>
      <c r="L77" s="181"/>
      <c r="M77" s="1471"/>
      <c r="N77" s="575"/>
      <c r="O77" s="110">
        <f t="shared" si="0"/>
        <v>0</v>
      </c>
      <c r="P77" s="1449"/>
    </row>
    <row r="78" spans="1:16" ht="27" hidden="1" customHeight="1" thickBot="1" x14ac:dyDescent="0.35">
      <c r="A78" s="1458">
        <v>8</v>
      </c>
      <c r="B78" s="1462">
        <f>'LV Bestandesbegründung (o.Pfl.)'!B78:B86</f>
        <v>0</v>
      </c>
      <c r="C78" s="1465">
        <f>'LV Bestandesbegründung (o.Pfl.)'!C78:F78</f>
        <v>0</v>
      </c>
      <c r="D78" s="1465"/>
      <c r="E78" s="1465"/>
      <c r="F78" s="1465"/>
      <c r="G78" s="197">
        <f>'LV Bestandesbegründung (o.Pfl.)'!G78</f>
        <v>0</v>
      </c>
      <c r="H78" s="560"/>
      <c r="I78" s="182"/>
      <c r="J78" s="121"/>
      <c r="K78" s="121"/>
      <c r="L78" s="121"/>
      <c r="M78" s="1468">
        <f>'LV Bestandesbegründung (o.Pfl.)'!M78:M86</f>
        <v>0</v>
      </c>
      <c r="N78" s="115"/>
      <c r="O78" s="119">
        <f t="shared" si="0"/>
        <v>0</v>
      </c>
      <c r="P78" s="1448">
        <f t="shared" ref="P78" si="7">SUBTOTAL(109,O78:O86)</f>
        <v>0</v>
      </c>
    </row>
    <row r="79" spans="1:16" ht="27" hidden="1" customHeight="1" thickBot="1" x14ac:dyDescent="0.35">
      <c r="A79" s="1459"/>
      <c r="B79" s="1463"/>
      <c r="C79" s="1288">
        <f>'LV Bestandesbegründung (o.Pfl.)'!C79:F79</f>
        <v>0</v>
      </c>
      <c r="D79" s="1288"/>
      <c r="E79" s="1288"/>
      <c r="F79" s="1288"/>
      <c r="G79" s="195">
        <f>'LV Bestandesbegründung (o.Pfl.)'!G79</f>
        <v>0</v>
      </c>
      <c r="H79" s="558"/>
      <c r="I79" s="179"/>
      <c r="J79" s="82"/>
      <c r="K79" s="82"/>
      <c r="L79" s="82"/>
      <c r="M79" s="1469"/>
      <c r="N79" s="26"/>
      <c r="O79" s="29">
        <f t="shared" ref="O79:O104" si="8">G79*N79</f>
        <v>0</v>
      </c>
      <c r="P79" s="1449"/>
    </row>
    <row r="80" spans="1:16" ht="27" hidden="1" customHeight="1" thickBot="1" x14ac:dyDescent="0.35">
      <c r="A80" s="1459"/>
      <c r="B80" s="1463"/>
      <c r="C80" s="1288">
        <f>'LV Bestandesbegründung (o.Pfl.)'!C80:F80</f>
        <v>0</v>
      </c>
      <c r="D80" s="1288"/>
      <c r="E80" s="1288"/>
      <c r="F80" s="1288"/>
      <c r="G80" s="195">
        <f>'LV Bestandesbegründung (o.Pfl.)'!G80</f>
        <v>0</v>
      </c>
      <c r="H80" s="558"/>
      <c r="I80" s="179"/>
      <c r="J80" s="82"/>
      <c r="K80" s="82"/>
      <c r="L80" s="82"/>
      <c r="M80" s="1469"/>
      <c r="N80" s="26"/>
      <c r="O80" s="29">
        <f t="shared" si="8"/>
        <v>0</v>
      </c>
      <c r="P80" s="1449"/>
    </row>
    <row r="81" spans="1:16" ht="27" hidden="1" customHeight="1" thickBot="1" x14ac:dyDescent="0.35">
      <c r="A81" s="1459"/>
      <c r="B81" s="1463"/>
      <c r="C81" s="1288">
        <f>'LV Bestandesbegründung (o.Pfl.)'!C81:F81</f>
        <v>0</v>
      </c>
      <c r="D81" s="1288"/>
      <c r="E81" s="1288"/>
      <c r="F81" s="1288"/>
      <c r="G81" s="195">
        <f>'LV Bestandesbegründung (o.Pfl.)'!G81</f>
        <v>0</v>
      </c>
      <c r="H81" s="558"/>
      <c r="I81" s="179"/>
      <c r="J81" s="82"/>
      <c r="K81" s="82"/>
      <c r="L81" s="82"/>
      <c r="M81" s="1469"/>
      <c r="N81" s="26"/>
      <c r="O81" s="29">
        <f t="shared" si="8"/>
        <v>0</v>
      </c>
      <c r="P81" s="1449"/>
    </row>
    <row r="82" spans="1:16" ht="27" hidden="1" customHeight="1" thickBot="1" x14ac:dyDescent="0.35">
      <c r="A82" s="1459"/>
      <c r="B82" s="1463"/>
      <c r="C82" s="1288">
        <f>'LV Bestandesbegründung (o.Pfl.)'!C82:F82</f>
        <v>0</v>
      </c>
      <c r="D82" s="1288"/>
      <c r="E82" s="1288"/>
      <c r="F82" s="1288"/>
      <c r="G82" s="195">
        <f>'LV Bestandesbegründung (o.Pfl.)'!G82</f>
        <v>0</v>
      </c>
      <c r="H82" s="558"/>
      <c r="I82" s="179"/>
      <c r="J82" s="82"/>
      <c r="K82" s="82"/>
      <c r="L82" s="82"/>
      <c r="M82" s="1469"/>
      <c r="N82" s="26"/>
      <c r="O82" s="29">
        <f t="shared" si="8"/>
        <v>0</v>
      </c>
      <c r="P82" s="1449"/>
    </row>
    <row r="83" spans="1:16" ht="27" hidden="1" customHeight="1" thickBot="1" x14ac:dyDescent="0.35">
      <c r="A83" s="1460"/>
      <c r="B83" s="1463"/>
      <c r="C83" s="1288">
        <f>'LV Bestandesbegründung (o.Pfl.)'!C83:F83</f>
        <v>0</v>
      </c>
      <c r="D83" s="1288"/>
      <c r="E83" s="1288"/>
      <c r="F83" s="1288"/>
      <c r="G83" s="195">
        <f>'LV Bestandesbegründung (o.Pfl.)'!G83</f>
        <v>0</v>
      </c>
      <c r="H83" s="558"/>
      <c r="I83" s="179"/>
      <c r="J83" s="82"/>
      <c r="K83" s="82"/>
      <c r="L83" s="82"/>
      <c r="M83" s="1469"/>
      <c r="N83" s="26"/>
      <c r="O83" s="29">
        <f t="shared" si="8"/>
        <v>0</v>
      </c>
      <c r="P83" s="1449"/>
    </row>
    <row r="84" spans="1:16" ht="27" hidden="1" customHeight="1" thickBot="1" x14ac:dyDescent="0.35">
      <c r="A84" s="1460"/>
      <c r="B84" s="1463"/>
      <c r="C84" s="1288">
        <f>'LV Bestandesbegründung (o.Pfl.)'!C84:F84</f>
        <v>0</v>
      </c>
      <c r="D84" s="1288"/>
      <c r="E84" s="1288"/>
      <c r="F84" s="1288"/>
      <c r="G84" s="195">
        <f>'LV Bestandesbegründung (o.Pfl.)'!G84</f>
        <v>0</v>
      </c>
      <c r="H84" s="558"/>
      <c r="I84" s="179"/>
      <c r="J84" s="82"/>
      <c r="K84" s="82"/>
      <c r="L84" s="82"/>
      <c r="M84" s="1469"/>
      <c r="N84" s="26"/>
      <c r="O84" s="29">
        <f t="shared" si="8"/>
        <v>0</v>
      </c>
      <c r="P84" s="1449"/>
    </row>
    <row r="85" spans="1:16" ht="27" hidden="1" customHeight="1" thickBot="1" x14ac:dyDescent="0.35">
      <c r="A85" s="1460"/>
      <c r="B85" s="1463"/>
      <c r="C85" s="1288">
        <f>'LV Bestandesbegründung (o.Pfl.)'!C85:F85</f>
        <v>0</v>
      </c>
      <c r="D85" s="1288"/>
      <c r="E85" s="1288"/>
      <c r="F85" s="1288"/>
      <c r="G85" s="195">
        <f>'LV Bestandesbegründung (o.Pfl.)'!G85</f>
        <v>0</v>
      </c>
      <c r="H85" s="558"/>
      <c r="I85" s="179"/>
      <c r="J85" s="82"/>
      <c r="K85" s="82"/>
      <c r="L85" s="82"/>
      <c r="M85" s="1469"/>
      <c r="N85" s="26"/>
      <c r="O85" s="29">
        <f t="shared" si="8"/>
        <v>0</v>
      </c>
      <c r="P85" s="1449"/>
    </row>
    <row r="86" spans="1:16" ht="27" hidden="1" customHeight="1" thickBot="1" x14ac:dyDescent="0.35">
      <c r="A86" s="1466"/>
      <c r="B86" s="1467"/>
      <c r="C86" s="1457">
        <f>'LV Bestandesbegründung (o.Pfl.)'!C86:F86</f>
        <v>0</v>
      </c>
      <c r="D86" s="1457"/>
      <c r="E86" s="1457"/>
      <c r="F86" s="1457"/>
      <c r="G86" s="198">
        <f>'LV Bestandesbegründung (o.Pfl.)'!G86</f>
        <v>0</v>
      </c>
      <c r="H86" s="559"/>
      <c r="I86" s="180"/>
      <c r="J86" s="181"/>
      <c r="K86" s="181"/>
      <c r="L86" s="181"/>
      <c r="M86" s="1471"/>
      <c r="N86" s="575"/>
      <c r="O86" s="110">
        <f t="shared" si="8"/>
        <v>0</v>
      </c>
      <c r="P86" s="1449"/>
    </row>
    <row r="87" spans="1:16" ht="27" hidden="1" customHeight="1" thickBot="1" x14ac:dyDescent="0.35">
      <c r="A87" s="1458">
        <v>9</v>
      </c>
      <c r="B87" s="1462">
        <f>'LV Bestandesbegründung (o.Pfl.)'!B87:B95</f>
        <v>0</v>
      </c>
      <c r="C87" s="1465">
        <f>'LV Bestandesbegründung (o.Pfl.)'!C87:F87</f>
        <v>0</v>
      </c>
      <c r="D87" s="1465"/>
      <c r="E87" s="1465"/>
      <c r="F87" s="1465"/>
      <c r="G87" s="197">
        <f>'LV Bestandesbegründung (o.Pfl.)'!G87</f>
        <v>0</v>
      </c>
      <c r="H87" s="560"/>
      <c r="I87" s="182"/>
      <c r="J87" s="121"/>
      <c r="K87" s="121"/>
      <c r="L87" s="121"/>
      <c r="M87" s="1468">
        <f>'LV Bestandesbegründung (o.Pfl.)'!M87:M95</f>
        <v>0</v>
      </c>
      <c r="N87" s="115"/>
      <c r="O87" s="119">
        <f t="shared" si="8"/>
        <v>0</v>
      </c>
      <c r="P87" s="1448">
        <f t="shared" ref="P87" si="9">SUBTOTAL(109,O87:O95)</f>
        <v>0</v>
      </c>
    </row>
    <row r="88" spans="1:16" ht="27" hidden="1" customHeight="1" thickBot="1" x14ac:dyDescent="0.35">
      <c r="A88" s="1459"/>
      <c r="B88" s="1463"/>
      <c r="C88" s="1288">
        <f>'LV Bestandesbegründung (o.Pfl.)'!C88:F88</f>
        <v>0</v>
      </c>
      <c r="D88" s="1288"/>
      <c r="E88" s="1288"/>
      <c r="F88" s="1288"/>
      <c r="G88" s="195">
        <f>'LV Bestandesbegründung (o.Pfl.)'!G88</f>
        <v>0</v>
      </c>
      <c r="H88" s="558"/>
      <c r="I88" s="179"/>
      <c r="J88" s="82"/>
      <c r="K88" s="82"/>
      <c r="L88" s="82"/>
      <c r="M88" s="1469"/>
      <c r="N88" s="26"/>
      <c r="O88" s="29">
        <f t="shared" si="8"/>
        <v>0</v>
      </c>
      <c r="P88" s="1449"/>
    </row>
    <row r="89" spans="1:16" ht="27" hidden="1" customHeight="1" thickBot="1" x14ac:dyDescent="0.35">
      <c r="A89" s="1459"/>
      <c r="B89" s="1463"/>
      <c r="C89" s="1288">
        <f>'LV Bestandesbegründung (o.Pfl.)'!C89:F89</f>
        <v>0</v>
      </c>
      <c r="D89" s="1288"/>
      <c r="E89" s="1288"/>
      <c r="F89" s="1288"/>
      <c r="G89" s="195">
        <f>'LV Bestandesbegründung (o.Pfl.)'!G89</f>
        <v>0</v>
      </c>
      <c r="H89" s="558"/>
      <c r="I89" s="179"/>
      <c r="J89" s="82"/>
      <c r="K89" s="82"/>
      <c r="L89" s="82"/>
      <c r="M89" s="1469"/>
      <c r="N89" s="26"/>
      <c r="O89" s="29">
        <f t="shared" si="8"/>
        <v>0</v>
      </c>
      <c r="P89" s="1449"/>
    </row>
    <row r="90" spans="1:16" ht="27" hidden="1" customHeight="1" thickBot="1" x14ac:dyDescent="0.35">
      <c r="A90" s="1459"/>
      <c r="B90" s="1463"/>
      <c r="C90" s="1288">
        <f>'LV Bestandesbegründung (o.Pfl.)'!C90:F90</f>
        <v>0</v>
      </c>
      <c r="D90" s="1288"/>
      <c r="E90" s="1288"/>
      <c r="F90" s="1288"/>
      <c r="G90" s="195">
        <f>'LV Bestandesbegründung (o.Pfl.)'!G90</f>
        <v>0</v>
      </c>
      <c r="H90" s="558"/>
      <c r="I90" s="179"/>
      <c r="J90" s="82"/>
      <c r="K90" s="82"/>
      <c r="L90" s="82"/>
      <c r="M90" s="1469"/>
      <c r="N90" s="26"/>
      <c r="O90" s="29">
        <f t="shared" si="8"/>
        <v>0</v>
      </c>
      <c r="P90" s="1449"/>
    </row>
    <row r="91" spans="1:16" ht="27" hidden="1" customHeight="1" thickBot="1" x14ac:dyDescent="0.35">
      <c r="A91" s="1459"/>
      <c r="B91" s="1463"/>
      <c r="C91" s="1288">
        <f>'LV Bestandesbegründung (o.Pfl.)'!C91:F91</f>
        <v>0</v>
      </c>
      <c r="D91" s="1288"/>
      <c r="E91" s="1288"/>
      <c r="F91" s="1288"/>
      <c r="G91" s="195">
        <f>'LV Bestandesbegründung (o.Pfl.)'!G91</f>
        <v>0</v>
      </c>
      <c r="H91" s="558"/>
      <c r="I91" s="179"/>
      <c r="J91" s="82"/>
      <c r="K91" s="82"/>
      <c r="L91" s="82"/>
      <c r="M91" s="1469"/>
      <c r="N91" s="26"/>
      <c r="O91" s="29">
        <f t="shared" si="8"/>
        <v>0</v>
      </c>
      <c r="P91" s="1449"/>
    </row>
    <row r="92" spans="1:16" ht="27" hidden="1" customHeight="1" thickBot="1" x14ac:dyDescent="0.35">
      <c r="A92" s="1460"/>
      <c r="B92" s="1463"/>
      <c r="C92" s="1288">
        <f>'LV Bestandesbegründung (o.Pfl.)'!C92:F92</f>
        <v>0</v>
      </c>
      <c r="D92" s="1288"/>
      <c r="E92" s="1288"/>
      <c r="F92" s="1288"/>
      <c r="G92" s="195">
        <f>'LV Bestandesbegründung (o.Pfl.)'!G92</f>
        <v>0</v>
      </c>
      <c r="H92" s="558"/>
      <c r="I92" s="179"/>
      <c r="J92" s="82"/>
      <c r="K92" s="82"/>
      <c r="L92" s="82"/>
      <c r="M92" s="1469"/>
      <c r="N92" s="26"/>
      <c r="O92" s="29">
        <f t="shared" si="8"/>
        <v>0</v>
      </c>
      <c r="P92" s="1449"/>
    </row>
    <row r="93" spans="1:16" ht="27" hidden="1" customHeight="1" thickBot="1" x14ac:dyDescent="0.35">
      <c r="A93" s="1460"/>
      <c r="B93" s="1463"/>
      <c r="C93" s="1288">
        <f>'LV Bestandesbegründung (o.Pfl.)'!C93:F93</f>
        <v>0</v>
      </c>
      <c r="D93" s="1288"/>
      <c r="E93" s="1288"/>
      <c r="F93" s="1288"/>
      <c r="G93" s="195">
        <f>'LV Bestandesbegründung (o.Pfl.)'!G93</f>
        <v>0</v>
      </c>
      <c r="H93" s="558"/>
      <c r="I93" s="179"/>
      <c r="J93" s="82"/>
      <c r="K93" s="82"/>
      <c r="L93" s="82"/>
      <c r="M93" s="1469"/>
      <c r="N93" s="26"/>
      <c r="O93" s="29">
        <f t="shared" si="8"/>
        <v>0</v>
      </c>
      <c r="P93" s="1449"/>
    </row>
    <row r="94" spans="1:16" ht="27" hidden="1" customHeight="1" thickBot="1" x14ac:dyDescent="0.35">
      <c r="A94" s="1460"/>
      <c r="B94" s="1463"/>
      <c r="C94" s="1288">
        <f>'LV Bestandesbegründung (o.Pfl.)'!C94:F94</f>
        <v>0</v>
      </c>
      <c r="D94" s="1288"/>
      <c r="E94" s="1288"/>
      <c r="F94" s="1288"/>
      <c r="G94" s="195">
        <f>'LV Bestandesbegründung (o.Pfl.)'!G94</f>
        <v>0</v>
      </c>
      <c r="H94" s="558"/>
      <c r="I94" s="179"/>
      <c r="J94" s="82"/>
      <c r="K94" s="82"/>
      <c r="L94" s="82"/>
      <c r="M94" s="1469"/>
      <c r="N94" s="26"/>
      <c r="O94" s="29">
        <f t="shared" si="8"/>
        <v>0</v>
      </c>
      <c r="P94" s="1449"/>
    </row>
    <row r="95" spans="1:16" ht="27" hidden="1" customHeight="1" thickBot="1" x14ac:dyDescent="0.35">
      <c r="A95" s="1466"/>
      <c r="B95" s="1467"/>
      <c r="C95" s="1457">
        <f>'LV Bestandesbegründung (o.Pfl.)'!C95:F95</f>
        <v>0</v>
      </c>
      <c r="D95" s="1457"/>
      <c r="E95" s="1457"/>
      <c r="F95" s="1457"/>
      <c r="G95" s="198">
        <f>'LV Bestandesbegründung (o.Pfl.)'!G95</f>
        <v>0</v>
      </c>
      <c r="H95" s="559"/>
      <c r="I95" s="180"/>
      <c r="J95" s="181"/>
      <c r="K95" s="181"/>
      <c r="L95" s="181"/>
      <c r="M95" s="1471"/>
      <c r="N95" s="575"/>
      <c r="O95" s="110">
        <f t="shared" si="8"/>
        <v>0</v>
      </c>
      <c r="P95" s="1449"/>
    </row>
    <row r="96" spans="1:16" ht="27" hidden="1" customHeight="1" thickBot="1" x14ac:dyDescent="0.35">
      <c r="A96" s="1458">
        <v>10</v>
      </c>
      <c r="B96" s="1462">
        <f>'LV Bestandesbegründung (o.Pfl.)'!B96:B104</f>
        <v>0</v>
      </c>
      <c r="C96" s="1465">
        <f>'LV Bestandesbegründung (o.Pfl.)'!C96:F96</f>
        <v>0</v>
      </c>
      <c r="D96" s="1465"/>
      <c r="E96" s="1465"/>
      <c r="F96" s="1465"/>
      <c r="G96" s="197">
        <f>'LV Bestandesbegründung (o.Pfl.)'!G96</f>
        <v>0</v>
      </c>
      <c r="H96" s="560"/>
      <c r="I96" s="182"/>
      <c r="J96" s="121"/>
      <c r="K96" s="121"/>
      <c r="L96" s="121"/>
      <c r="M96" s="1468">
        <f>'LV Bestandesbegründung (o.Pfl.)'!M96:M104</f>
        <v>0</v>
      </c>
      <c r="N96" s="115"/>
      <c r="O96" s="119">
        <f t="shared" si="8"/>
        <v>0</v>
      </c>
      <c r="P96" s="1448">
        <f t="shared" ref="P96" si="10">SUBTOTAL(109,O96:O104)</f>
        <v>0</v>
      </c>
    </row>
    <row r="97" spans="1:20" ht="27" hidden="1" customHeight="1" thickBot="1" x14ac:dyDescent="0.35">
      <c r="A97" s="1459"/>
      <c r="B97" s="1463"/>
      <c r="C97" s="1288">
        <f>'LV Bestandesbegründung (o.Pfl.)'!C97:F97</f>
        <v>0</v>
      </c>
      <c r="D97" s="1288"/>
      <c r="E97" s="1288"/>
      <c r="F97" s="1288"/>
      <c r="G97" s="195">
        <f>'LV Bestandesbegründung (o.Pfl.)'!G97</f>
        <v>0</v>
      </c>
      <c r="H97" s="558"/>
      <c r="I97" s="179"/>
      <c r="J97" s="82"/>
      <c r="K97" s="82"/>
      <c r="L97" s="82"/>
      <c r="M97" s="1469"/>
      <c r="N97" s="26"/>
      <c r="O97" s="29">
        <f t="shared" si="8"/>
        <v>0</v>
      </c>
      <c r="P97" s="1449"/>
    </row>
    <row r="98" spans="1:20" ht="27" hidden="1" customHeight="1" thickBot="1" x14ac:dyDescent="0.35">
      <c r="A98" s="1459"/>
      <c r="B98" s="1463"/>
      <c r="C98" s="1288">
        <f>'LV Bestandesbegründung (o.Pfl.)'!C98:F98</f>
        <v>0</v>
      </c>
      <c r="D98" s="1288"/>
      <c r="E98" s="1288"/>
      <c r="F98" s="1288"/>
      <c r="G98" s="195">
        <f>'LV Bestandesbegründung (o.Pfl.)'!G98</f>
        <v>0</v>
      </c>
      <c r="H98" s="558"/>
      <c r="I98" s="179"/>
      <c r="J98" s="82"/>
      <c r="K98" s="82"/>
      <c r="L98" s="82"/>
      <c r="M98" s="1469"/>
      <c r="N98" s="26"/>
      <c r="O98" s="29">
        <f t="shared" si="8"/>
        <v>0</v>
      </c>
      <c r="P98" s="1449"/>
    </row>
    <row r="99" spans="1:20" ht="27" hidden="1" customHeight="1" thickBot="1" x14ac:dyDescent="0.35">
      <c r="A99" s="1459"/>
      <c r="B99" s="1463"/>
      <c r="C99" s="1288">
        <f>'LV Bestandesbegründung (o.Pfl.)'!C99:F99</f>
        <v>0</v>
      </c>
      <c r="D99" s="1288"/>
      <c r="E99" s="1288"/>
      <c r="F99" s="1288"/>
      <c r="G99" s="195">
        <f>'LV Bestandesbegründung (o.Pfl.)'!G99</f>
        <v>0</v>
      </c>
      <c r="H99" s="558"/>
      <c r="I99" s="179"/>
      <c r="J99" s="82"/>
      <c r="K99" s="82"/>
      <c r="L99" s="82"/>
      <c r="M99" s="1469"/>
      <c r="N99" s="26"/>
      <c r="O99" s="29">
        <f t="shared" si="8"/>
        <v>0</v>
      </c>
      <c r="P99" s="1449"/>
    </row>
    <row r="100" spans="1:20" ht="27" hidden="1" customHeight="1" thickBot="1" x14ac:dyDescent="0.35">
      <c r="A100" s="1459"/>
      <c r="B100" s="1463"/>
      <c r="C100" s="1288">
        <f>'LV Bestandesbegründung (o.Pfl.)'!C100:F100</f>
        <v>0</v>
      </c>
      <c r="D100" s="1288"/>
      <c r="E100" s="1288"/>
      <c r="F100" s="1288"/>
      <c r="G100" s="195">
        <f>'LV Bestandesbegründung (o.Pfl.)'!G100</f>
        <v>0</v>
      </c>
      <c r="H100" s="558"/>
      <c r="I100" s="179"/>
      <c r="J100" s="82"/>
      <c r="K100" s="82"/>
      <c r="L100" s="82"/>
      <c r="M100" s="1469"/>
      <c r="N100" s="26"/>
      <c r="O100" s="29">
        <f t="shared" si="8"/>
        <v>0</v>
      </c>
      <c r="P100" s="1449"/>
    </row>
    <row r="101" spans="1:20" ht="27" hidden="1" customHeight="1" thickBot="1" x14ac:dyDescent="0.35">
      <c r="A101" s="1460"/>
      <c r="B101" s="1463"/>
      <c r="C101" s="1288">
        <f>'LV Bestandesbegründung (o.Pfl.)'!C101:F101</f>
        <v>0</v>
      </c>
      <c r="D101" s="1288"/>
      <c r="E101" s="1288"/>
      <c r="F101" s="1288"/>
      <c r="G101" s="195">
        <f>'LV Bestandesbegründung (o.Pfl.)'!G101</f>
        <v>0</v>
      </c>
      <c r="H101" s="558"/>
      <c r="I101" s="179"/>
      <c r="J101" s="82"/>
      <c r="K101" s="82"/>
      <c r="L101" s="82"/>
      <c r="M101" s="1469"/>
      <c r="N101" s="26"/>
      <c r="O101" s="29">
        <f t="shared" si="8"/>
        <v>0</v>
      </c>
      <c r="P101" s="1449"/>
    </row>
    <row r="102" spans="1:20" ht="27" hidden="1" customHeight="1" thickBot="1" x14ac:dyDescent="0.35">
      <c r="A102" s="1460"/>
      <c r="B102" s="1463"/>
      <c r="C102" s="1288">
        <f>'LV Bestandesbegründung (o.Pfl.)'!C102:F102</f>
        <v>0</v>
      </c>
      <c r="D102" s="1288"/>
      <c r="E102" s="1288"/>
      <c r="F102" s="1288"/>
      <c r="G102" s="195">
        <f>'LV Bestandesbegründung (o.Pfl.)'!G102</f>
        <v>0</v>
      </c>
      <c r="H102" s="558"/>
      <c r="I102" s="179"/>
      <c r="J102" s="82"/>
      <c r="K102" s="82"/>
      <c r="L102" s="82"/>
      <c r="M102" s="1469"/>
      <c r="N102" s="26"/>
      <c r="O102" s="29">
        <f t="shared" si="8"/>
        <v>0</v>
      </c>
      <c r="P102" s="1449"/>
    </row>
    <row r="103" spans="1:20" ht="27" hidden="1" customHeight="1" thickBot="1" x14ac:dyDescent="0.35">
      <c r="A103" s="1460"/>
      <c r="B103" s="1463"/>
      <c r="C103" s="1288">
        <f>'LV Bestandesbegründung (o.Pfl.)'!C103:F103</f>
        <v>0</v>
      </c>
      <c r="D103" s="1288"/>
      <c r="E103" s="1288"/>
      <c r="F103" s="1288"/>
      <c r="G103" s="195">
        <f>'LV Bestandesbegründung (o.Pfl.)'!G103</f>
        <v>0</v>
      </c>
      <c r="H103" s="558"/>
      <c r="I103" s="179"/>
      <c r="J103" s="82"/>
      <c r="K103" s="82"/>
      <c r="L103" s="82"/>
      <c r="M103" s="1469"/>
      <c r="N103" s="26"/>
      <c r="O103" s="29">
        <f t="shared" si="8"/>
        <v>0</v>
      </c>
      <c r="P103" s="1449"/>
    </row>
    <row r="104" spans="1:20" ht="27" hidden="1" customHeight="1" x14ac:dyDescent="0.3">
      <c r="A104" s="1461"/>
      <c r="B104" s="1464"/>
      <c r="C104" s="1288">
        <f>'LV Bestandesbegründung (o.Pfl.)'!C104:F104</f>
        <v>0</v>
      </c>
      <c r="D104" s="1288"/>
      <c r="E104" s="1288"/>
      <c r="F104" s="1288"/>
      <c r="G104" s="195">
        <f>'LV Bestandesbegründung (o.Pfl.)'!G104</f>
        <v>0</v>
      </c>
      <c r="H104" s="558"/>
      <c r="I104" s="179"/>
      <c r="J104" s="82"/>
      <c r="K104" s="82"/>
      <c r="L104" s="82"/>
      <c r="M104" s="1470"/>
      <c r="N104" s="594"/>
      <c r="O104" s="29">
        <f t="shared" si="8"/>
        <v>0</v>
      </c>
      <c r="P104" s="1456"/>
    </row>
    <row r="105" spans="1:20" ht="5.0999999999999996" customHeight="1" thickBot="1" x14ac:dyDescent="0.35">
      <c r="A105" s="139"/>
      <c r="B105" s="139"/>
      <c r="C105" s="139"/>
      <c r="D105" s="139"/>
      <c r="E105" s="139"/>
      <c r="F105" s="139"/>
      <c r="G105" s="139"/>
      <c r="H105" s="139"/>
      <c r="I105" s="139"/>
      <c r="J105" s="139"/>
      <c r="K105" s="139"/>
      <c r="L105" s="139"/>
      <c r="M105" s="139"/>
      <c r="N105" s="139"/>
      <c r="O105" s="139"/>
      <c r="P105" s="139"/>
    </row>
    <row r="106" spans="1:20" ht="16.2" customHeight="1" thickTop="1" x14ac:dyDescent="0.3">
      <c r="A106" s="1446" t="s">
        <v>41</v>
      </c>
      <c r="B106" s="1446"/>
      <c r="C106" s="1446"/>
      <c r="D106" s="1446"/>
      <c r="E106" s="134"/>
      <c r="F106" s="1455">
        <f>SUBTOTAL(109,G15:G105)</f>
        <v>0</v>
      </c>
      <c r="G106" s="1455"/>
      <c r="I106" s="31"/>
      <c r="J106" s="5"/>
      <c r="K106" s="5"/>
      <c r="L106" s="5"/>
      <c r="M106" s="53" t="s">
        <v>45</v>
      </c>
      <c r="N106" s="1445">
        <f>SUBTOTAL(109,O15:O104)</f>
        <v>0</v>
      </c>
      <c r="O106" s="1445"/>
      <c r="P106" s="481"/>
    </row>
    <row r="107" spans="1:20" ht="4.95" customHeight="1" x14ac:dyDescent="0.3">
      <c r="A107" s="470"/>
      <c r="B107" s="470"/>
      <c r="C107" s="470"/>
      <c r="D107" s="470"/>
      <c r="F107" s="484"/>
      <c r="G107" s="484"/>
      <c r="N107" s="476"/>
      <c r="O107" s="476"/>
      <c r="P107" s="476"/>
    </row>
    <row r="108" spans="1:20" x14ac:dyDescent="0.3">
      <c r="A108" s="1198"/>
      <c r="B108" s="1198"/>
      <c r="C108" s="1198"/>
      <c r="D108" s="1198"/>
      <c r="E108" s="1198"/>
      <c r="F108" s="133"/>
      <c r="G108" s="1198"/>
      <c r="H108" s="1198"/>
      <c r="I108" s="1198"/>
      <c r="J108" s="1198"/>
      <c r="K108" s="1198"/>
      <c r="N108" s="1205" t="s">
        <v>82</v>
      </c>
      <c r="O108" s="1399"/>
      <c r="P108" s="1246" t="s">
        <v>47</v>
      </c>
      <c r="Q108" s="1248"/>
    </row>
    <row r="109" spans="1:20" ht="15" customHeight="1" x14ac:dyDescent="0.3">
      <c r="A109" s="1344" t="s">
        <v>22</v>
      </c>
      <c r="B109" s="1344"/>
      <c r="C109" s="1344"/>
      <c r="D109" s="1344"/>
      <c r="E109" s="1344"/>
      <c r="F109" s="133"/>
      <c r="G109" s="1344" t="s">
        <v>23</v>
      </c>
      <c r="H109" s="1344"/>
      <c r="I109" s="1344"/>
      <c r="J109" s="1344"/>
      <c r="K109" s="1344"/>
      <c r="T109" s="7"/>
    </row>
    <row r="110" spans="1:20" ht="9" customHeight="1" x14ac:dyDescent="0.3">
      <c r="A110" s="1245" t="str">
        <f>'LB Bestandesbegründung (m.Pfl.)'!L17</f>
        <v>Version 16.03.2023</v>
      </c>
      <c r="B110" s="1245"/>
      <c r="C110" s="1245"/>
      <c r="D110" s="1245"/>
      <c r="E110" s="1245"/>
      <c r="F110" s="1245"/>
      <c r="G110" s="1245"/>
      <c r="H110" s="1245"/>
      <c r="I110" s="1245"/>
      <c r="J110" s="1245"/>
      <c r="K110" s="1245"/>
      <c r="L110" s="1245"/>
      <c r="M110" s="1245"/>
      <c r="N110" s="1245"/>
      <c r="O110" s="1245"/>
      <c r="P110" s="1245"/>
      <c r="Q110" s="1245"/>
      <c r="R110" s="1245"/>
      <c r="S110" s="1245"/>
    </row>
  </sheetData>
  <sheetProtection password="CC59" sheet="1" objects="1" scenarios="1" selectLockedCells="1"/>
  <dataConsolidate/>
  <mergeCells count="169">
    <mergeCell ref="A5:D6"/>
    <mergeCell ref="E5:F6"/>
    <mergeCell ref="J5:P5"/>
    <mergeCell ref="I6:L6"/>
    <mergeCell ref="N6:P6"/>
    <mergeCell ref="A1:Q1"/>
    <mergeCell ref="A2:C2"/>
    <mergeCell ref="D2:G2"/>
    <mergeCell ref="H2:I2"/>
    <mergeCell ref="J2:M2"/>
    <mergeCell ref="A3:C3"/>
    <mergeCell ref="D3:G3"/>
    <mergeCell ref="H3:I3"/>
    <mergeCell ref="J3:M3"/>
    <mergeCell ref="A9:S9"/>
    <mergeCell ref="C11:M11"/>
    <mergeCell ref="A12:A14"/>
    <mergeCell ref="B12:B14"/>
    <mergeCell ref="C12:F14"/>
    <mergeCell ref="G12:G14"/>
    <mergeCell ref="H12:H14"/>
    <mergeCell ref="I12:I14"/>
    <mergeCell ref="J12:J14"/>
    <mergeCell ref="K12:K14"/>
    <mergeCell ref="L12:L14"/>
    <mergeCell ref="M12:M14"/>
    <mergeCell ref="N12:N14"/>
    <mergeCell ref="O12:O14"/>
    <mergeCell ref="P12:P14"/>
    <mergeCell ref="A15:A23"/>
    <mergeCell ref="B15:B23"/>
    <mergeCell ref="C15:F15"/>
    <mergeCell ref="M15:M23"/>
    <mergeCell ref="P15:P23"/>
    <mergeCell ref="C22:F22"/>
    <mergeCell ref="C23:F23"/>
    <mergeCell ref="A24:A32"/>
    <mergeCell ref="B24:B32"/>
    <mergeCell ref="C24:F24"/>
    <mergeCell ref="M24:M32"/>
    <mergeCell ref="C16:F16"/>
    <mergeCell ref="C17:F17"/>
    <mergeCell ref="C18:F18"/>
    <mergeCell ref="C19:F19"/>
    <mergeCell ref="C20:F20"/>
    <mergeCell ref="C21:F21"/>
    <mergeCell ref="M33:M41"/>
    <mergeCell ref="P33:P41"/>
    <mergeCell ref="C34:F34"/>
    <mergeCell ref="C35:F35"/>
    <mergeCell ref="C36:F36"/>
    <mergeCell ref="C37:F37"/>
    <mergeCell ref="C38:F38"/>
    <mergeCell ref="P24:P32"/>
    <mergeCell ref="C25:F25"/>
    <mergeCell ref="C26:F26"/>
    <mergeCell ref="C27:F27"/>
    <mergeCell ref="C28:F28"/>
    <mergeCell ref="C29:F29"/>
    <mergeCell ref="C30:F30"/>
    <mergeCell ref="C31:F31"/>
    <mergeCell ref="C32:F32"/>
    <mergeCell ref="C39:F39"/>
    <mergeCell ref="C40:F40"/>
    <mergeCell ref="C41:F41"/>
    <mergeCell ref="A42:A50"/>
    <mergeCell ref="B42:B50"/>
    <mergeCell ref="C42:F42"/>
    <mergeCell ref="A33:A41"/>
    <mergeCell ref="B33:B41"/>
    <mergeCell ref="C33:F33"/>
    <mergeCell ref="M51:M59"/>
    <mergeCell ref="P51:P59"/>
    <mergeCell ref="C52:F52"/>
    <mergeCell ref="C53:F53"/>
    <mergeCell ref="C54:F54"/>
    <mergeCell ref="C55:F55"/>
    <mergeCell ref="C56:F56"/>
    <mergeCell ref="M42:M50"/>
    <mergeCell ref="P42:P50"/>
    <mergeCell ref="C43:F43"/>
    <mergeCell ref="C44:F44"/>
    <mergeCell ref="C45:F45"/>
    <mergeCell ref="C46:F46"/>
    <mergeCell ref="C47:F47"/>
    <mergeCell ref="C48:F48"/>
    <mergeCell ref="C49:F49"/>
    <mergeCell ref="C50:F50"/>
    <mergeCell ref="C57:F57"/>
    <mergeCell ref="C58:F58"/>
    <mergeCell ref="C59:F59"/>
    <mergeCell ref="A60:A68"/>
    <mergeCell ref="B60:B68"/>
    <mergeCell ref="C60:F60"/>
    <mergeCell ref="A51:A59"/>
    <mergeCell ref="B51:B59"/>
    <mergeCell ref="C51:F51"/>
    <mergeCell ref="M69:M77"/>
    <mergeCell ref="P69:P77"/>
    <mergeCell ref="C70:F70"/>
    <mergeCell ref="C71:F71"/>
    <mergeCell ref="C72:F72"/>
    <mergeCell ref="C73:F73"/>
    <mergeCell ref="C74:F74"/>
    <mergeCell ref="M60:M68"/>
    <mergeCell ref="P60:P68"/>
    <mergeCell ref="C61:F61"/>
    <mergeCell ref="C62:F62"/>
    <mergeCell ref="C63:F63"/>
    <mergeCell ref="C64:F64"/>
    <mergeCell ref="C65:F65"/>
    <mergeCell ref="C66:F66"/>
    <mergeCell ref="C67:F67"/>
    <mergeCell ref="C68:F68"/>
    <mergeCell ref="C75:F75"/>
    <mergeCell ref="C76:F76"/>
    <mergeCell ref="C77:F77"/>
    <mergeCell ref="A78:A86"/>
    <mergeCell ref="B78:B86"/>
    <mergeCell ref="C78:F78"/>
    <mergeCell ref="A69:A77"/>
    <mergeCell ref="B69:B77"/>
    <mergeCell ref="C69:F69"/>
    <mergeCell ref="M87:M95"/>
    <mergeCell ref="P87:P95"/>
    <mergeCell ref="C88:F88"/>
    <mergeCell ref="C89:F89"/>
    <mergeCell ref="C90:F90"/>
    <mergeCell ref="C91:F91"/>
    <mergeCell ref="C92:F92"/>
    <mergeCell ref="M78:M86"/>
    <mergeCell ref="P78:P86"/>
    <mergeCell ref="C79:F79"/>
    <mergeCell ref="C80:F80"/>
    <mergeCell ref="C81:F81"/>
    <mergeCell ref="C82:F82"/>
    <mergeCell ref="C83:F83"/>
    <mergeCell ref="C84:F84"/>
    <mergeCell ref="C85:F85"/>
    <mergeCell ref="C86:F86"/>
    <mergeCell ref="C93:F93"/>
    <mergeCell ref="C94:F94"/>
    <mergeCell ref="C95:F95"/>
    <mergeCell ref="A96:A104"/>
    <mergeCell ref="B96:B104"/>
    <mergeCell ref="C96:F96"/>
    <mergeCell ref="A87:A95"/>
    <mergeCell ref="B87:B95"/>
    <mergeCell ref="C87:F87"/>
    <mergeCell ref="M96:M104"/>
    <mergeCell ref="P96:P104"/>
    <mergeCell ref="C97:F97"/>
    <mergeCell ref="C98:F98"/>
    <mergeCell ref="C99:F99"/>
    <mergeCell ref="C100:F100"/>
    <mergeCell ref="C101:F101"/>
    <mergeCell ref="C102:F102"/>
    <mergeCell ref="C103:F103"/>
    <mergeCell ref="C104:F104"/>
    <mergeCell ref="A110:S110"/>
    <mergeCell ref="N108:O108"/>
    <mergeCell ref="A108:E108"/>
    <mergeCell ref="G108:K108"/>
    <mergeCell ref="A109:E109"/>
    <mergeCell ref="G109:K109"/>
    <mergeCell ref="P108:Q108"/>
    <mergeCell ref="A106:D106"/>
    <mergeCell ref="F106:G106"/>
    <mergeCell ref="N106:O106"/>
  </mergeCells>
  <conditionalFormatting sqref="D2:G3 J2:M3 E5:F6 I6:L6 N6:P6">
    <cfRule type="cellIs" dxfId="18" priority="2" operator="equal">
      <formula>0</formula>
    </cfRule>
  </conditionalFormatting>
  <conditionalFormatting sqref="B15:M104">
    <cfRule type="cellIs" dxfId="17" priority="1" operator="equal">
      <formula>0</formula>
    </cfRule>
  </conditionalFormatting>
  <dataValidations count="2">
    <dataValidation type="decimal" operator="greaterThan" allowBlank="1" showInputMessage="1" showErrorMessage="1" error="Bitte tragen Sie Ihr Gebot je Baumart und Stück ein (0-20)!" promptTitle="Angebotspreis (nur Pflanze!)" prompt="Bitte tragen Sie Ihr Gebot je Baumart und Stück ein!" sqref="N15:N104" xr:uid="{00000000-0002-0000-1500-000000000000}">
      <formula1>0</formula1>
    </dataValidation>
    <dataValidation type="whole" allowBlank="1" showInputMessage="1" showErrorMessage="1" error="Bitte geben Sie die Herkunftsnummer je Baumart an!" promptTitle="Angabe der Herkunft" prompt="Bitte geben Sie die Herkunft je Baumart an!" sqref="H15:H104" xr:uid="{00000000-0002-0000-1500-000001000000}">
      <formula1>10000</formula1>
      <formula2>99999</formula2>
    </dataValidation>
  </dataValidations>
  <pageMargins left="0.23622047244094491" right="0.23622047244094491" top="0.23622047244094491" bottom="0.23622047244094491" header="0" footer="0"/>
  <pageSetup paperSize="9" scale="75"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Bitte geben Sie das Alter je Baumart an!_x000a_(Auswahl aus Liste)" promptTitle="Angabe des Alters" prompt="Bitte geben Sie das Alter je Baumart an!_x000a_(Auswahl aus Liste)" xr:uid="{00000000-0002-0000-1500-000002000000}">
          <x14:formula1>
            <xm:f>'Steuerelemente Bestandesbegr.'!$F$2:$F$22</xm:f>
          </x14:formula1>
          <xm:sqref>I15:I104</xm:sqref>
        </x14:dataValidation>
        <x14:dataValidation type="list" allowBlank="1" showInputMessage="1" showErrorMessage="1" error="Bitte wählen Sie die Höhe der Pflanzen aus!_x000a_(Auswahl aus Liste)" promptTitle="Angabe der Höhe" prompt="Bitte wählen Sie die Höhe der Pflanzen aus!_x000a_(Auswahl aus Liste)" xr:uid="{00000000-0002-0000-1500-000003000000}">
          <x14:formula1>
            <xm:f>'Steuerelemente Bestandesbegr.'!$I$2:$I$13</xm:f>
          </x14:formula1>
          <xm:sqref>J15:J104</xm:sqref>
        </x14:dataValidation>
        <x14:dataValidation type="list" allowBlank="1" showInputMessage="1" showErrorMessage="1" error="Bitte geben Sie an, ob Sie Containerpflanzen oder wurzelnackte Pflanzen liefern können!_x000a_(Auswahl aus Liste)" prompt="Bitte geben Sie an, ob Sie Containerpflanzen oder wurzelnackte Pflanzen liefern können!_x000a_(Auswahl aus Liste)" xr:uid="{00000000-0002-0000-1500-000004000000}">
          <x14:formula1>
            <xm:f>'Steuerelemente Bestandesbegr.'!$K$2:$K$3</xm:f>
          </x14:formula1>
          <xm:sqref>K15:K104</xm:sqref>
        </x14:dataValidation>
        <x14:dataValidation type="list" allowBlank="1" showInputMessage="1" showErrorMessage="1" error="Bitte geben Sie ggf. an nach welchen Kriterien Ihre Pflanzen zertifiziert sind! _x000a_(Auswahl aus Liste)" promptTitle="ggf. Angabe der Zertifizierung" prompt="Bitte geben Sie ggf. an nach welchen Kriterien Ihre Pflanzen zertifiziert sind! _x000a_(Auswahl aus Liste)" xr:uid="{00000000-0002-0000-1500-000005000000}">
          <x14:formula1>
            <xm:f>'Steuerelemente Bestandesbegr.'!$M$2:$M$7</xm:f>
          </x14:formula1>
          <xm:sqref>L15:L104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9"/>
  <dimension ref="A1:N276"/>
  <sheetViews>
    <sheetView showGridLines="0" topLeftCell="A67" zoomScale="150" zoomScaleNormal="150" workbookViewId="0">
      <selection activeCell="A102" sqref="A102"/>
    </sheetView>
  </sheetViews>
  <sheetFormatPr baseColWidth="10" defaultRowHeight="14.4" x14ac:dyDescent="0.3"/>
  <sheetData>
    <row r="1" spans="1:14" ht="31.95" customHeight="1" x14ac:dyDescent="0.3">
      <c r="A1" s="1295" t="s">
        <v>207</v>
      </c>
      <c r="B1" s="1295"/>
      <c r="C1" s="1296">
        <f>'LV Bestandesbegründung (o.Pfl.)'!D2</f>
        <v>0</v>
      </c>
      <c r="D1" s="1296"/>
    </row>
    <row r="2" spans="1:14" ht="15" customHeight="1" x14ac:dyDescent="0.3">
      <c r="A2" s="1294" t="s">
        <v>1006</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76"/>
      <c r="B102" s="76"/>
      <c r="C102" s="76"/>
      <c r="D102" s="76"/>
      <c r="E102" s="76"/>
      <c r="F102" s="76"/>
      <c r="G102" s="76"/>
      <c r="H102" s="76"/>
      <c r="I102" s="76"/>
      <c r="J102" s="76"/>
      <c r="K102" s="76"/>
      <c r="L102" s="76"/>
      <c r="M102" s="76"/>
      <c r="N102" s="76"/>
    </row>
    <row r="103" spans="1:14" x14ac:dyDescent="0.3">
      <c r="A103" s="76"/>
      <c r="B103" s="76"/>
      <c r="C103" s="76"/>
      <c r="D103" s="76"/>
      <c r="E103" s="76"/>
      <c r="F103" s="76"/>
      <c r="G103" s="76"/>
      <c r="H103" s="76"/>
      <c r="I103" s="76"/>
      <c r="J103" s="76"/>
      <c r="K103" s="76"/>
      <c r="L103" s="76"/>
      <c r="M103" s="76"/>
      <c r="N103" s="76"/>
    </row>
    <row r="104" spans="1:14" x14ac:dyDescent="0.3">
      <c r="A104" s="76"/>
      <c r="B104" s="76"/>
      <c r="C104" s="76"/>
      <c r="D104" s="76"/>
      <c r="E104" s="76"/>
      <c r="F104" s="76"/>
      <c r="G104" s="76"/>
      <c r="H104" s="76"/>
      <c r="I104" s="76"/>
      <c r="J104" s="76"/>
      <c r="K104" s="76"/>
      <c r="L104" s="76"/>
      <c r="M104" s="76"/>
      <c r="N104" s="76"/>
    </row>
    <row r="105" spans="1:14" x14ac:dyDescent="0.3">
      <c r="A105" s="76"/>
      <c r="B105" s="76"/>
      <c r="C105" s="76"/>
      <c r="D105" s="76"/>
      <c r="E105" s="76"/>
      <c r="F105" s="76"/>
      <c r="G105" s="76"/>
      <c r="H105" s="76"/>
      <c r="I105" s="76"/>
      <c r="J105" s="76"/>
      <c r="K105" s="76"/>
      <c r="L105" s="76"/>
      <c r="M105" s="76"/>
      <c r="N105" s="76"/>
    </row>
    <row r="106" spans="1:14" x14ac:dyDescent="0.3">
      <c r="A106" s="76"/>
      <c r="B106" s="76"/>
      <c r="C106" s="76"/>
      <c r="D106" s="76"/>
      <c r="E106" s="76"/>
      <c r="F106" s="76"/>
      <c r="G106" s="76"/>
      <c r="H106" s="76"/>
      <c r="I106" s="76"/>
      <c r="J106" s="76"/>
      <c r="K106" s="76"/>
      <c r="L106" s="76"/>
      <c r="M106" s="76"/>
      <c r="N106" s="76"/>
    </row>
    <row r="107" spans="1:14" x14ac:dyDescent="0.3">
      <c r="A107" s="76"/>
      <c r="B107" s="76"/>
      <c r="C107" s="76"/>
      <c r="D107" s="76"/>
      <c r="E107" s="76"/>
      <c r="F107" s="76"/>
      <c r="G107" s="76"/>
      <c r="H107" s="76"/>
      <c r="I107" s="76"/>
      <c r="J107" s="76"/>
      <c r="K107" s="76"/>
      <c r="L107" s="76"/>
      <c r="M107" s="76"/>
      <c r="N107" s="76"/>
    </row>
    <row r="108" spans="1:14" x14ac:dyDescent="0.3">
      <c r="A108" s="76"/>
      <c r="B108" s="76"/>
      <c r="C108" s="76"/>
      <c r="D108" s="76"/>
      <c r="E108" s="76"/>
      <c r="F108" s="76"/>
      <c r="G108" s="76"/>
      <c r="H108" s="76"/>
      <c r="I108" s="76"/>
      <c r="J108" s="76"/>
      <c r="K108" s="76"/>
      <c r="L108" s="76"/>
      <c r="M108" s="76"/>
      <c r="N108" s="76"/>
    </row>
    <row r="109" spans="1:14" x14ac:dyDescent="0.3">
      <c r="A109" s="76"/>
      <c r="B109" s="76"/>
      <c r="C109" s="76"/>
      <c r="D109" s="76"/>
      <c r="E109" s="76"/>
      <c r="F109" s="76"/>
      <c r="G109" s="76"/>
      <c r="H109" s="76"/>
      <c r="I109" s="76"/>
      <c r="J109" s="76"/>
      <c r="K109" s="76"/>
      <c r="L109" s="76"/>
      <c r="M109" s="76"/>
      <c r="N109" s="76"/>
    </row>
    <row r="110" spans="1:14" x14ac:dyDescent="0.3">
      <c r="A110" s="76"/>
      <c r="B110" s="76"/>
      <c r="C110" s="76"/>
      <c r="D110" s="76"/>
      <c r="E110" s="76"/>
      <c r="F110" s="76"/>
      <c r="G110" s="76"/>
      <c r="H110" s="76"/>
      <c r="I110" s="76"/>
      <c r="J110" s="76"/>
      <c r="K110" s="76"/>
      <c r="L110" s="76"/>
      <c r="M110" s="76"/>
      <c r="N110" s="76"/>
    </row>
    <row r="111" spans="1:14" x14ac:dyDescent="0.3">
      <c r="A111" s="76"/>
      <c r="B111" s="76"/>
      <c r="C111" s="76"/>
      <c r="D111" s="76"/>
      <c r="E111" s="76"/>
      <c r="F111" s="76"/>
      <c r="G111" s="76"/>
      <c r="H111" s="76"/>
      <c r="I111" s="76"/>
      <c r="J111" s="76"/>
      <c r="K111" s="76"/>
      <c r="L111" s="76"/>
      <c r="M111" s="76"/>
      <c r="N111" s="76"/>
    </row>
    <row r="112" spans="1:14" x14ac:dyDescent="0.3">
      <c r="A112" s="76"/>
      <c r="B112" s="76"/>
      <c r="C112" s="76"/>
      <c r="D112" s="76"/>
      <c r="E112" s="76"/>
      <c r="F112" s="76"/>
      <c r="G112" s="76"/>
      <c r="H112" s="76"/>
      <c r="I112" s="76"/>
      <c r="J112" s="76"/>
      <c r="K112" s="76"/>
      <c r="L112" s="76"/>
      <c r="M112" s="76"/>
      <c r="N112" s="76"/>
    </row>
    <row r="113" spans="1:14" x14ac:dyDescent="0.3">
      <c r="A113" s="76"/>
      <c r="B113" s="76"/>
      <c r="C113" s="76"/>
      <c r="D113" s="76"/>
      <c r="E113" s="76"/>
      <c r="F113" s="76"/>
      <c r="G113" s="76"/>
      <c r="H113" s="76"/>
      <c r="I113" s="76"/>
      <c r="J113" s="76"/>
      <c r="K113" s="76"/>
      <c r="L113" s="76"/>
      <c r="M113" s="76"/>
      <c r="N113" s="76"/>
    </row>
    <row r="114" spans="1:14" x14ac:dyDescent="0.3">
      <c r="A114" s="76"/>
      <c r="B114" s="76"/>
      <c r="C114" s="76"/>
      <c r="D114" s="76"/>
      <c r="E114" s="76"/>
      <c r="F114" s="76"/>
      <c r="G114" s="76"/>
      <c r="H114" s="76"/>
      <c r="I114" s="76"/>
      <c r="J114" s="76"/>
      <c r="K114" s="76"/>
      <c r="L114" s="76"/>
      <c r="M114" s="76"/>
      <c r="N114" s="76"/>
    </row>
    <row r="115" spans="1:14" x14ac:dyDescent="0.3">
      <c r="A115" s="76"/>
      <c r="B115" s="76"/>
      <c r="C115" s="76"/>
      <c r="D115" s="76"/>
      <c r="E115" s="76"/>
      <c r="F115" s="76"/>
      <c r="G115" s="76"/>
      <c r="H115" s="76"/>
      <c r="I115" s="76"/>
      <c r="J115" s="76"/>
      <c r="K115" s="76"/>
      <c r="L115" s="76"/>
      <c r="M115" s="76"/>
      <c r="N115" s="76"/>
    </row>
    <row r="116" spans="1:14" x14ac:dyDescent="0.3">
      <c r="A116" s="76"/>
      <c r="B116" s="76"/>
      <c r="C116" s="76"/>
      <c r="D116" s="76"/>
      <c r="E116" s="76"/>
      <c r="F116" s="76"/>
      <c r="G116" s="76"/>
      <c r="H116" s="76"/>
      <c r="I116" s="76"/>
      <c r="J116" s="76"/>
      <c r="K116" s="76"/>
      <c r="L116" s="76"/>
      <c r="M116" s="76"/>
      <c r="N116" s="76"/>
    </row>
    <row r="117" spans="1:14" x14ac:dyDescent="0.3">
      <c r="A117" s="76"/>
      <c r="B117" s="76"/>
      <c r="C117" s="76"/>
      <c r="D117" s="76"/>
      <c r="E117" s="76"/>
      <c r="F117" s="76"/>
      <c r="G117" s="76"/>
      <c r="H117" s="76"/>
      <c r="I117" s="76"/>
      <c r="J117" s="76"/>
      <c r="K117" s="76"/>
      <c r="L117" s="76"/>
      <c r="M117" s="76"/>
      <c r="N117" s="76"/>
    </row>
    <row r="118" spans="1:14" x14ac:dyDescent="0.3">
      <c r="A118" s="76"/>
      <c r="B118" s="76"/>
      <c r="C118" s="76"/>
      <c r="D118" s="76"/>
      <c r="E118" s="76"/>
      <c r="F118" s="76"/>
      <c r="G118" s="76"/>
      <c r="H118" s="76"/>
      <c r="I118" s="76"/>
      <c r="J118" s="76"/>
      <c r="K118" s="76"/>
      <c r="L118" s="76"/>
      <c r="M118" s="76"/>
      <c r="N118" s="76"/>
    </row>
    <row r="119" spans="1:14" x14ac:dyDescent="0.3">
      <c r="A119" s="76"/>
      <c r="B119" s="76"/>
      <c r="C119" s="76"/>
      <c r="D119" s="76"/>
      <c r="E119" s="76"/>
      <c r="F119" s="76"/>
      <c r="G119" s="76"/>
      <c r="H119" s="76"/>
      <c r="I119" s="76"/>
      <c r="J119" s="76"/>
      <c r="K119" s="76"/>
      <c r="L119" s="76"/>
      <c r="M119" s="76"/>
      <c r="N119" s="76"/>
    </row>
    <row r="120" spans="1:14" x14ac:dyDescent="0.3">
      <c r="A120" s="76"/>
      <c r="B120" s="76"/>
      <c r="C120" s="76"/>
      <c r="D120" s="76"/>
      <c r="E120" s="76"/>
      <c r="F120" s="76"/>
      <c r="G120" s="76"/>
      <c r="H120" s="76"/>
      <c r="I120" s="76"/>
      <c r="J120" s="76"/>
      <c r="K120" s="76"/>
      <c r="L120" s="76"/>
      <c r="M120" s="76"/>
      <c r="N120" s="76"/>
    </row>
    <row r="121" spans="1:14" x14ac:dyDescent="0.3">
      <c r="A121" s="76"/>
      <c r="B121" s="76"/>
      <c r="C121" s="76"/>
      <c r="D121" s="76"/>
      <c r="E121" s="76"/>
      <c r="F121" s="76"/>
      <c r="G121" s="76"/>
      <c r="H121" s="76"/>
      <c r="I121" s="76"/>
      <c r="J121" s="76"/>
      <c r="K121" s="76"/>
      <c r="L121" s="76"/>
      <c r="M121" s="76"/>
      <c r="N121" s="76"/>
    </row>
    <row r="122" spans="1:14" x14ac:dyDescent="0.3">
      <c r="A122" s="76"/>
      <c r="B122" s="76"/>
      <c r="C122" s="76"/>
      <c r="D122" s="76"/>
      <c r="E122" s="76"/>
      <c r="F122" s="76"/>
      <c r="G122" s="76"/>
      <c r="H122" s="76"/>
      <c r="I122" s="76"/>
      <c r="J122" s="76"/>
      <c r="K122" s="76"/>
      <c r="L122" s="76"/>
      <c r="M122" s="76"/>
      <c r="N122" s="76"/>
    </row>
    <row r="123" spans="1:14" x14ac:dyDescent="0.3">
      <c r="A123" s="76"/>
      <c r="B123" s="76"/>
      <c r="C123" s="76"/>
      <c r="D123" s="76"/>
      <c r="E123" s="76"/>
      <c r="F123" s="76"/>
      <c r="G123" s="76"/>
      <c r="H123" s="76"/>
      <c r="I123" s="76"/>
      <c r="J123" s="76"/>
      <c r="K123" s="76"/>
      <c r="L123" s="76"/>
      <c r="M123" s="76"/>
      <c r="N123" s="76"/>
    </row>
    <row r="124" spans="1:14" x14ac:dyDescent="0.3">
      <c r="A124" s="76"/>
      <c r="B124" s="76"/>
      <c r="C124" s="76"/>
      <c r="D124" s="76"/>
      <c r="E124" s="76"/>
      <c r="F124" s="76"/>
      <c r="G124" s="76"/>
      <c r="H124" s="76"/>
      <c r="I124" s="76"/>
      <c r="J124" s="76"/>
      <c r="K124" s="76"/>
      <c r="L124" s="76"/>
      <c r="M124" s="76"/>
      <c r="N124" s="76"/>
    </row>
    <row r="125" spans="1:14" x14ac:dyDescent="0.3">
      <c r="A125" s="76"/>
      <c r="B125" s="76"/>
      <c r="C125" s="76"/>
      <c r="D125" s="76"/>
      <c r="E125" s="76"/>
      <c r="F125" s="76"/>
      <c r="G125" s="76"/>
      <c r="H125" s="76"/>
      <c r="I125" s="76"/>
      <c r="J125" s="76"/>
      <c r="K125" s="76"/>
      <c r="L125" s="76"/>
      <c r="M125" s="76"/>
      <c r="N125" s="76"/>
    </row>
    <row r="126" spans="1:14" x14ac:dyDescent="0.3">
      <c r="A126" s="76"/>
      <c r="B126" s="76"/>
      <c r="C126" s="76"/>
      <c r="D126" s="76"/>
      <c r="E126" s="76"/>
      <c r="F126" s="76"/>
      <c r="G126" s="76"/>
      <c r="H126" s="76"/>
      <c r="I126" s="76"/>
      <c r="J126" s="76"/>
      <c r="K126" s="76"/>
      <c r="L126" s="76"/>
      <c r="M126" s="76"/>
      <c r="N126" s="76"/>
    </row>
    <row r="127" spans="1:14" x14ac:dyDescent="0.3">
      <c r="A127" s="76"/>
      <c r="B127" s="76"/>
      <c r="C127" s="76"/>
      <c r="D127" s="76"/>
      <c r="E127" s="76"/>
      <c r="F127" s="76"/>
      <c r="G127" s="76"/>
      <c r="H127" s="76"/>
      <c r="I127" s="76"/>
      <c r="J127" s="76"/>
      <c r="K127" s="76"/>
      <c r="L127" s="76"/>
      <c r="M127" s="76"/>
      <c r="N127" s="76"/>
    </row>
    <row r="128" spans="1:14" x14ac:dyDescent="0.3">
      <c r="A128" s="76"/>
      <c r="B128" s="76"/>
      <c r="C128" s="76"/>
      <c r="D128" s="76"/>
      <c r="E128" s="76"/>
      <c r="F128" s="76"/>
      <c r="G128" s="76"/>
      <c r="H128" s="76"/>
      <c r="I128" s="76"/>
      <c r="J128" s="76"/>
      <c r="K128" s="76"/>
      <c r="L128" s="76"/>
      <c r="M128" s="76"/>
      <c r="N128" s="76"/>
    </row>
    <row r="129" spans="1:14" x14ac:dyDescent="0.3">
      <c r="A129" s="76"/>
      <c r="B129" s="76"/>
      <c r="C129" s="76"/>
      <c r="D129" s="76"/>
      <c r="E129" s="76"/>
      <c r="F129" s="76"/>
      <c r="G129" s="76"/>
      <c r="H129" s="76"/>
      <c r="I129" s="76"/>
      <c r="J129" s="76"/>
      <c r="K129" s="76"/>
      <c r="L129" s="76"/>
      <c r="M129" s="76"/>
      <c r="N129" s="76"/>
    </row>
    <row r="130" spans="1:14" x14ac:dyDescent="0.3">
      <c r="A130" s="76"/>
      <c r="B130" s="76"/>
      <c r="C130" s="76"/>
      <c r="D130" s="76"/>
      <c r="E130" s="76"/>
      <c r="F130" s="76"/>
      <c r="G130" s="76"/>
      <c r="H130" s="76"/>
      <c r="I130" s="76"/>
      <c r="J130" s="76"/>
      <c r="K130" s="76"/>
      <c r="L130" s="76"/>
      <c r="M130" s="76"/>
      <c r="N130" s="76"/>
    </row>
    <row r="131" spans="1:14" x14ac:dyDescent="0.3">
      <c r="A131" s="76"/>
      <c r="B131" s="76"/>
      <c r="C131" s="76"/>
      <c r="D131" s="76"/>
      <c r="E131" s="76"/>
      <c r="F131" s="76"/>
      <c r="G131" s="76"/>
      <c r="H131" s="76"/>
      <c r="I131" s="76"/>
      <c r="J131" s="76"/>
      <c r="K131" s="76"/>
      <c r="L131" s="76"/>
      <c r="M131" s="76"/>
      <c r="N131" s="76"/>
    </row>
    <row r="132" spans="1:14" x14ac:dyDescent="0.3">
      <c r="A132" s="76"/>
      <c r="B132" s="76"/>
      <c r="C132" s="76"/>
      <c r="D132" s="76"/>
      <c r="E132" s="76"/>
      <c r="F132" s="76"/>
      <c r="G132" s="76"/>
      <c r="H132" s="76"/>
    </row>
    <row r="133" spans="1:14" x14ac:dyDescent="0.3">
      <c r="A133" s="76"/>
      <c r="B133" s="76"/>
      <c r="C133" s="76"/>
      <c r="D133" s="76"/>
      <c r="E133" s="76"/>
      <c r="F133" s="76"/>
      <c r="G133" s="76"/>
      <c r="H133" s="76"/>
    </row>
    <row r="134" spans="1:14" x14ac:dyDescent="0.3">
      <c r="A134" s="76"/>
      <c r="B134" s="76"/>
      <c r="C134" s="76"/>
      <c r="D134" s="76"/>
      <c r="E134" s="76"/>
      <c r="F134" s="76"/>
      <c r="G134" s="76"/>
      <c r="H134" s="76"/>
    </row>
    <row r="135" spans="1:14" x14ac:dyDescent="0.3">
      <c r="A135" s="76"/>
      <c r="B135" s="76"/>
      <c r="C135" s="76"/>
      <c r="D135" s="76"/>
      <c r="E135" s="76"/>
      <c r="F135" s="76"/>
      <c r="G135" s="76"/>
      <c r="H135" s="76"/>
    </row>
    <row r="136" spans="1:14" x14ac:dyDescent="0.3">
      <c r="A136" s="76"/>
      <c r="B136" s="76"/>
      <c r="C136" s="76"/>
      <c r="D136" s="76"/>
      <c r="E136" s="76"/>
      <c r="F136" s="76"/>
      <c r="G136" s="76"/>
      <c r="H136" s="76"/>
    </row>
    <row r="137" spans="1:14" x14ac:dyDescent="0.3">
      <c r="A137" s="76"/>
      <c r="B137" s="76"/>
      <c r="C137" s="76"/>
      <c r="D137" s="76"/>
      <c r="E137" s="76"/>
      <c r="F137" s="76"/>
      <c r="G137" s="76"/>
      <c r="H137" s="76"/>
    </row>
    <row r="138" spans="1:14" x14ac:dyDescent="0.3">
      <c r="A138" s="76"/>
      <c r="B138" s="76"/>
      <c r="C138" s="76"/>
      <c r="D138" s="76"/>
      <c r="E138" s="76"/>
      <c r="F138" s="76"/>
      <c r="G138" s="76"/>
      <c r="H138" s="76"/>
    </row>
    <row r="139" spans="1:14" x14ac:dyDescent="0.3">
      <c r="A139" s="76"/>
      <c r="B139" s="76"/>
      <c r="C139" s="76"/>
      <c r="D139" s="76"/>
      <c r="E139" s="76"/>
      <c r="F139" s="76"/>
      <c r="G139" s="76"/>
      <c r="H139" s="76"/>
    </row>
    <row r="140" spans="1:14" x14ac:dyDescent="0.3">
      <c r="A140" s="76"/>
      <c r="B140" s="76"/>
      <c r="C140" s="76"/>
      <c r="D140" s="76"/>
      <c r="E140" s="76"/>
      <c r="F140" s="76"/>
      <c r="G140" s="76"/>
      <c r="H140" s="76"/>
    </row>
    <row r="141" spans="1:14" x14ac:dyDescent="0.3">
      <c r="A141" s="76"/>
      <c r="B141" s="76"/>
      <c r="C141" s="76"/>
      <c r="D141" s="76"/>
      <c r="E141" s="76"/>
      <c r="F141" s="76"/>
      <c r="G141" s="76"/>
      <c r="H141" s="76"/>
    </row>
    <row r="142" spans="1:14" x14ac:dyDescent="0.3">
      <c r="A142" s="76"/>
      <c r="B142" s="76"/>
      <c r="C142" s="76"/>
      <c r="D142" s="76"/>
      <c r="E142" s="76"/>
      <c r="F142" s="76"/>
      <c r="G142" s="76"/>
      <c r="H142" s="76"/>
    </row>
    <row r="143" spans="1:14" x14ac:dyDescent="0.3">
      <c r="A143" s="76"/>
      <c r="B143" s="76"/>
      <c r="C143" s="76"/>
      <c r="D143" s="76"/>
      <c r="E143" s="76"/>
      <c r="F143" s="76"/>
      <c r="G143" s="76"/>
      <c r="H143" s="76"/>
    </row>
    <row r="144" spans="1:14" x14ac:dyDescent="0.3">
      <c r="A144" s="76"/>
      <c r="B144" s="76"/>
      <c r="C144" s="76"/>
      <c r="D144" s="76"/>
      <c r="E144" s="76"/>
      <c r="F144" s="76"/>
      <c r="G144" s="76"/>
      <c r="H144" s="76"/>
    </row>
    <row r="145" spans="1:8" x14ac:dyDescent="0.3">
      <c r="A145" s="76"/>
      <c r="B145" s="76"/>
      <c r="C145" s="76"/>
      <c r="D145" s="76"/>
      <c r="E145" s="76"/>
      <c r="F145" s="76"/>
      <c r="G145" s="76"/>
      <c r="H145" s="76"/>
    </row>
    <row r="146" spans="1:8" x14ac:dyDescent="0.3">
      <c r="A146" s="76"/>
      <c r="B146" s="76"/>
      <c r="C146" s="76"/>
      <c r="D146" s="76"/>
      <c r="E146" s="76"/>
      <c r="F146" s="76"/>
      <c r="G146" s="76"/>
      <c r="H146" s="76"/>
    </row>
    <row r="147" spans="1:8" x14ac:dyDescent="0.3">
      <c r="A147" s="76"/>
      <c r="B147" s="76"/>
      <c r="C147" s="76"/>
      <c r="D147" s="76"/>
      <c r="E147" s="76"/>
      <c r="F147" s="76"/>
      <c r="G147" s="76"/>
      <c r="H147" s="76"/>
    </row>
    <row r="148" spans="1:8" x14ac:dyDescent="0.3">
      <c r="A148" s="76"/>
      <c r="B148" s="76"/>
      <c r="C148" s="76"/>
      <c r="D148" s="76"/>
      <c r="E148" s="76"/>
      <c r="F148" s="76"/>
      <c r="G148" s="76"/>
      <c r="H148" s="76"/>
    </row>
    <row r="149" spans="1:8" x14ac:dyDescent="0.3">
      <c r="A149" s="76"/>
      <c r="B149" s="76"/>
      <c r="C149" s="76"/>
      <c r="D149" s="76"/>
      <c r="E149" s="76"/>
      <c r="F149" s="76"/>
      <c r="G149" s="76"/>
      <c r="H149" s="76"/>
    </row>
    <row r="150" spans="1:8" x14ac:dyDescent="0.3">
      <c r="A150" s="76"/>
      <c r="B150" s="76"/>
      <c r="C150" s="76"/>
      <c r="D150" s="76"/>
      <c r="E150" s="76"/>
      <c r="F150" s="76"/>
      <c r="G150" s="76"/>
      <c r="H150" s="76"/>
    </row>
    <row r="151" spans="1:8" x14ac:dyDescent="0.3">
      <c r="A151" s="76"/>
      <c r="B151" s="76"/>
      <c r="C151" s="76"/>
      <c r="D151" s="76"/>
      <c r="E151" s="76"/>
      <c r="F151" s="76"/>
      <c r="G151" s="76"/>
      <c r="H151" s="76"/>
    </row>
    <row r="152" spans="1:8" x14ac:dyDescent="0.3">
      <c r="A152" s="76"/>
      <c r="B152" s="76"/>
      <c r="C152" s="76"/>
      <c r="D152" s="76"/>
      <c r="E152" s="76"/>
      <c r="F152" s="76"/>
      <c r="G152" s="76"/>
      <c r="H152" s="76"/>
    </row>
    <row r="153" spans="1:8" x14ac:dyDescent="0.3">
      <c r="A153" s="76"/>
      <c r="B153" s="76"/>
      <c r="C153" s="76"/>
      <c r="D153" s="76"/>
      <c r="E153" s="76"/>
      <c r="F153" s="76"/>
      <c r="G153" s="76"/>
      <c r="H153" s="76"/>
    </row>
    <row r="154" spans="1:8" x14ac:dyDescent="0.3">
      <c r="A154" s="76"/>
      <c r="B154" s="76"/>
      <c r="C154" s="76"/>
      <c r="D154" s="76"/>
      <c r="E154" s="76"/>
      <c r="F154" s="76"/>
      <c r="G154" s="76"/>
      <c r="H154" s="76"/>
    </row>
    <row r="155" spans="1:8" x14ac:dyDescent="0.3">
      <c r="A155" s="76"/>
      <c r="B155" s="76"/>
      <c r="C155" s="76"/>
      <c r="D155" s="76"/>
      <c r="E155" s="76"/>
      <c r="F155" s="76"/>
      <c r="G155" s="76"/>
      <c r="H155" s="76"/>
    </row>
    <row r="156" spans="1:8" x14ac:dyDescent="0.3">
      <c r="A156" s="76"/>
      <c r="B156" s="76"/>
      <c r="C156" s="76"/>
      <c r="D156" s="76"/>
      <c r="E156" s="76"/>
      <c r="F156" s="76"/>
      <c r="G156" s="76"/>
      <c r="H156" s="76"/>
    </row>
    <row r="157" spans="1:8" x14ac:dyDescent="0.3">
      <c r="A157" s="76"/>
      <c r="B157" s="76"/>
      <c r="C157" s="76"/>
      <c r="D157" s="76"/>
      <c r="E157" s="76"/>
      <c r="F157" s="76"/>
      <c r="G157" s="76"/>
      <c r="H157" s="76"/>
    </row>
    <row r="158" spans="1:8" x14ac:dyDescent="0.3">
      <c r="A158" s="76"/>
      <c r="B158" s="76"/>
      <c r="C158" s="76"/>
      <c r="D158" s="76"/>
      <c r="E158" s="76"/>
      <c r="F158" s="76"/>
      <c r="G158" s="76"/>
      <c r="H158" s="76"/>
    </row>
    <row r="159" spans="1:8" x14ac:dyDescent="0.3">
      <c r="A159" s="76"/>
      <c r="B159" s="76"/>
      <c r="C159" s="76"/>
      <c r="D159" s="76"/>
      <c r="E159" s="76"/>
      <c r="F159" s="76"/>
      <c r="G159" s="76"/>
      <c r="H159" s="76"/>
    </row>
    <row r="160" spans="1:8" x14ac:dyDescent="0.3">
      <c r="A160" s="76"/>
      <c r="B160" s="76"/>
      <c r="C160" s="76"/>
      <c r="D160" s="76"/>
      <c r="E160" s="76"/>
      <c r="F160" s="76"/>
      <c r="G160" s="76"/>
      <c r="H160" s="76"/>
    </row>
    <row r="161" spans="1:8" x14ac:dyDescent="0.3">
      <c r="A161" s="76"/>
      <c r="B161" s="76"/>
      <c r="C161" s="76"/>
      <c r="D161" s="76"/>
      <c r="E161" s="76"/>
      <c r="F161" s="76"/>
      <c r="G161" s="76"/>
      <c r="H161" s="76"/>
    </row>
    <row r="162" spans="1:8" x14ac:dyDescent="0.3">
      <c r="A162" s="76"/>
      <c r="B162" s="76"/>
      <c r="C162" s="76"/>
      <c r="D162" s="76"/>
      <c r="E162" s="76"/>
      <c r="F162" s="76"/>
      <c r="G162" s="76"/>
      <c r="H162" s="76"/>
    </row>
    <row r="163" spans="1:8" x14ac:dyDescent="0.3">
      <c r="A163" s="76"/>
      <c r="B163" s="76"/>
      <c r="C163" s="76"/>
      <c r="D163" s="76"/>
      <c r="E163" s="76"/>
      <c r="F163" s="76"/>
      <c r="G163" s="76"/>
      <c r="H163" s="76"/>
    </row>
    <row r="164" spans="1:8" x14ac:dyDescent="0.3">
      <c r="A164" s="76"/>
      <c r="B164" s="76"/>
      <c r="C164" s="76"/>
      <c r="D164" s="76"/>
      <c r="E164" s="76"/>
      <c r="F164" s="76"/>
      <c r="G164" s="76"/>
      <c r="H164" s="76"/>
    </row>
    <row r="165" spans="1:8" x14ac:dyDescent="0.3">
      <c r="A165" s="76"/>
      <c r="B165" s="76"/>
      <c r="C165" s="76"/>
      <c r="D165" s="76"/>
      <c r="E165" s="76"/>
      <c r="F165" s="76"/>
      <c r="G165" s="76"/>
      <c r="H165" s="76"/>
    </row>
    <row r="166" spans="1:8" x14ac:dyDescent="0.3">
      <c r="A166" s="76"/>
      <c r="B166" s="76"/>
      <c r="C166" s="76"/>
      <c r="D166" s="76"/>
      <c r="E166" s="76"/>
      <c r="F166" s="76"/>
      <c r="G166" s="76"/>
      <c r="H166" s="76"/>
    </row>
    <row r="167" spans="1:8" x14ac:dyDescent="0.3">
      <c r="A167" s="76"/>
      <c r="B167" s="76"/>
      <c r="C167" s="76"/>
      <c r="D167" s="76"/>
      <c r="E167" s="76"/>
      <c r="F167" s="76"/>
      <c r="G167" s="76"/>
      <c r="H167" s="76"/>
    </row>
    <row r="168" spans="1:8" x14ac:dyDescent="0.3">
      <c r="A168" s="76"/>
      <c r="B168" s="76"/>
      <c r="C168" s="76"/>
      <c r="D168" s="76"/>
      <c r="E168" s="76"/>
      <c r="F168" s="76"/>
      <c r="G168" s="76"/>
      <c r="H168" s="76"/>
    </row>
    <row r="169" spans="1:8" x14ac:dyDescent="0.3">
      <c r="A169" s="76"/>
      <c r="B169" s="76"/>
      <c r="C169" s="76"/>
      <c r="D169" s="76"/>
      <c r="E169" s="76"/>
      <c r="F169" s="76"/>
      <c r="G169" s="76"/>
      <c r="H169" s="76"/>
    </row>
    <row r="170" spans="1:8" x14ac:dyDescent="0.3">
      <c r="A170" s="76"/>
      <c r="B170" s="76"/>
      <c r="C170" s="76"/>
      <c r="D170" s="76"/>
      <c r="E170" s="76"/>
      <c r="F170" s="76"/>
      <c r="G170" s="76"/>
      <c r="H170" s="76"/>
    </row>
    <row r="171" spans="1:8" x14ac:dyDescent="0.3">
      <c r="A171" s="76"/>
      <c r="B171" s="76"/>
      <c r="C171" s="76"/>
      <c r="D171" s="76"/>
      <c r="E171" s="76"/>
      <c r="F171" s="76"/>
      <c r="G171" s="76"/>
      <c r="H171" s="76"/>
    </row>
    <row r="172" spans="1:8" x14ac:dyDescent="0.3">
      <c r="A172" s="76"/>
      <c r="B172" s="76"/>
      <c r="C172" s="76"/>
      <c r="D172" s="76"/>
      <c r="E172" s="76"/>
      <c r="F172" s="76"/>
      <c r="G172" s="76"/>
      <c r="H172" s="76"/>
    </row>
    <row r="173" spans="1:8" x14ac:dyDescent="0.3">
      <c r="A173" s="76"/>
      <c r="B173" s="76"/>
      <c r="C173" s="76"/>
      <c r="D173" s="76"/>
      <c r="E173" s="76"/>
      <c r="F173" s="76"/>
      <c r="G173" s="76"/>
      <c r="H173" s="76"/>
    </row>
    <row r="174" spans="1:8" x14ac:dyDescent="0.3">
      <c r="A174" s="76"/>
      <c r="B174" s="76"/>
      <c r="C174" s="76"/>
      <c r="D174" s="76"/>
      <c r="E174" s="76"/>
      <c r="F174" s="76"/>
      <c r="G174" s="76"/>
      <c r="H174" s="76"/>
    </row>
    <row r="175" spans="1:8" x14ac:dyDescent="0.3">
      <c r="A175" s="76"/>
      <c r="B175" s="76"/>
      <c r="C175" s="76"/>
      <c r="D175" s="76"/>
      <c r="E175" s="76"/>
      <c r="F175" s="76"/>
      <c r="G175" s="76"/>
      <c r="H175" s="76"/>
    </row>
    <row r="176" spans="1:8" x14ac:dyDescent="0.3">
      <c r="A176" s="76"/>
      <c r="B176" s="76"/>
      <c r="C176" s="76"/>
      <c r="D176" s="76"/>
      <c r="E176" s="76"/>
      <c r="F176" s="76"/>
      <c r="G176" s="76"/>
      <c r="H176" s="76"/>
    </row>
    <row r="177" spans="1:8" x14ac:dyDescent="0.3">
      <c r="A177" s="76"/>
      <c r="B177" s="76"/>
      <c r="C177" s="76"/>
      <c r="D177" s="76"/>
      <c r="E177" s="76"/>
      <c r="F177" s="76"/>
      <c r="G177" s="76"/>
      <c r="H177" s="76"/>
    </row>
    <row r="178" spans="1:8" x14ac:dyDescent="0.3">
      <c r="A178" s="76"/>
      <c r="B178" s="76"/>
      <c r="C178" s="76"/>
      <c r="D178" s="76"/>
      <c r="E178" s="76"/>
      <c r="F178" s="76"/>
      <c r="G178" s="76"/>
      <c r="H178" s="76"/>
    </row>
    <row r="179" spans="1:8" x14ac:dyDescent="0.3">
      <c r="A179" s="76"/>
      <c r="B179" s="76"/>
      <c r="C179" s="76"/>
      <c r="D179" s="76"/>
      <c r="E179" s="76"/>
      <c r="F179" s="76"/>
      <c r="G179" s="76"/>
      <c r="H179" s="76"/>
    </row>
    <row r="180" spans="1:8" x14ac:dyDescent="0.3">
      <c r="A180" s="76"/>
      <c r="B180" s="76"/>
      <c r="C180" s="76"/>
      <c r="D180" s="76"/>
      <c r="E180" s="76"/>
      <c r="F180" s="76"/>
      <c r="G180" s="76"/>
      <c r="H180" s="76"/>
    </row>
    <row r="181" spans="1:8" x14ac:dyDescent="0.3">
      <c r="A181" s="76"/>
      <c r="B181" s="76"/>
      <c r="C181" s="76"/>
      <c r="D181" s="76"/>
      <c r="E181" s="76"/>
      <c r="F181" s="76"/>
      <c r="G181" s="76"/>
      <c r="H181" s="76"/>
    </row>
    <row r="182" spans="1:8" x14ac:dyDescent="0.3">
      <c r="A182" s="76"/>
      <c r="B182" s="76"/>
      <c r="C182" s="76"/>
      <c r="D182" s="76"/>
      <c r="E182" s="76"/>
      <c r="F182" s="76"/>
      <c r="G182" s="76"/>
      <c r="H182" s="76"/>
    </row>
    <row r="183" spans="1:8" x14ac:dyDescent="0.3">
      <c r="A183" s="76"/>
      <c r="B183" s="76"/>
      <c r="C183" s="76"/>
      <c r="D183" s="76"/>
      <c r="E183" s="76"/>
      <c r="F183" s="76"/>
      <c r="G183" s="76"/>
      <c r="H183" s="76"/>
    </row>
    <row r="184" spans="1:8" x14ac:dyDescent="0.3">
      <c r="A184" s="76"/>
      <c r="B184" s="76"/>
      <c r="C184" s="76"/>
      <c r="D184" s="76"/>
      <c r="E184" s="76"/>
      <c r="F184" s="76"/>
      <c r="G184" s="76"/>
      <c r="H184" s="76"/>
    </row>
    <row r="185" spans="1:8" x14ac:dyDescent="0.3">
      <c r="A185" s="76"/>
      <c r="B185" s="76"/>
      <c r="C185" s="76"/>
      <c r="D185" s="76"/>
      <c r="E185" s="76"/>
      <c r="F185" s="76"/>
      <c r="G185" s="76"/>
      <c r="H185" s="76"/>
    </row>
    <row r="186" spans="1:8" x14ac:dyDescent="0.3">
      <c r="A186" s="76"/>
      <c r="B186" s="76"/>
      <c r="C186" s="76"/>
      <c r="D186" s="76"/>
      <c r="E186" s="76"/>
      <c r="F186" s="76"/>
      <c r="G186" s="76"/>
      <c r="H186" s="76"/>
    </row>
    <row r="187" spans="1:8" x14ac:dyDescent="0.3">
      <c r="A187" s="76"/>
      <c r="B187" s="76"/>
      <c r="C187" s="76"/>
      <c r="D187" s="76"/>
      <c r="E187" s="76"/>
      <c r="F187" s="76"/>
      <c r="G187" s="76"/>
      <c r="H187" s="76"/>
    </row>
    <row r="188" spans="1:8" x14ac:dyDescent="0.3">
      <c r="A188" s="76"/>
      <c r="B188" s="76"/>
      <c r="C188" s="76"/>
      <c r="D188" s="76"/>
      <c r="E188" s="76"/>
      <c r="F188" s="76"/>
      <c r="G188" s="76"/>
      <c r="H188" s="76"/>
    </row>
    <row r="189" spans="1:8" x14ac:dyDescent="0.3">
      <c r="A189" s="76"/>
      <c r="B189" s="76"/>
      <c r="C189" s="76"/>
      <c r="D189" s="76"/>
      <c r="E189" s="76"/>
      <c r="F189" s="76"/>
      <c r="G189" s="76"/>
      <c r="H189" s="76"/>
    </row>
    <row r="190" spans="1:8" x14ac:dyDescent="0.3">
      <c r="A190" s="76"/>
      <c r="B190" s="76"/>
      <c r="C190" s="76"/>
      <c r="D190" s="76"/>
      <c r="E190" s="76"/>
      <c r="F190" s="76"/>
      <c r="G190" s="76"/>
      <c r="H190" s="76"/>
    </row>
    <row r="191" spans="1:8" x14ac:dyDescent="0.3">
      <c r="A191" s="76"/>
      <c r="B191" s="76"/>
      <c r="C191" s="76"/>
      <c r="D191" s="76"/>
      <c r="E191" s="76"/>
      <c r="F191" s="76"/>
      <c r="G191" s="76"/>
      <c r="H191" s="76"/>
    </row>
    <row r="192" spans="1:8" x14ac:dyDescent="0.3">
      <c r="A192" s="76"/>
      <c r="B192" s="76"/>
      <c r="C192" s="76"/>
      <c r="D192" s="76"/>
      <c r="E192" s="76"/>
      <c r="F192" s="76"/>
      <c r="G192" s="76"/>
      <c r="H192" s="76"/>
    </row>
    <row r="193" spans="1:8" x14ac:dyDescent="0.3">
      <c r="A193" s="76"/>
      <c r="B193" s="76"/>
      <c r="C193" s="76"/>
      <c r="D193" s="76"/>
      <c r="E193" s="76"/>
      <c r="F193" s="76"/>
      <c r="G193" s="76"/>
      <c r="H193" s="76"/>
    </row>
    <row r="194" spans="1:8" x14ac:dyDescent="0.3">
      <c r="A194" s="76"/>
      <c r="B194" s="76"/>
      <c r="C194" s="76"/>
      <c r="D194" s="76"/>
      <c r="E194" s="76"/>
      <c r="F194" s="76"/>
      <c r="G194" s="76"/>
      <c r="H194" s="76"/>
    </row>
    <row r="195" spans="1:8" x14ac:dyDescent="0.3">
      <c r="A195" s="76"/>
      <c r="B195" s="76"/>
      <c r="C195" s="76"/>
      <c r="D195" s="76"/>
      <c r="E195" s="76"/>
      <c r="F195" s="76"/>
      <c r="G195" s="76"/>
      <c r="H195" s="76"/>
    </row>
    <row r="196" spans="1:8" x14ac:dyDescent="0.3">
      <c r="A196" s="76"/>
      <c r="B196" s="76"/>
      <c r="C196" s="76"/>
      <c r="D196" s="76"/>
      <c r="E196" s="76"/>
      <c r="F196" s="76"/>
      <c r="G196" s="76"/>
      <c r="H196" s="76"/>
    </row>
    <row r="197" spans="1:8" x14ac:dyDescent="0.3">
      <c r="A197" s="76"/>
      <c r="B197" s="76"/>
      <c r="C197" s="76"/>
      <c r="D197" s="76"/>
      <c r="E197" s="76"/>
      <c r="F197" s="76"/>
      <c r="G197" s="76"/>
      <c r="H197" s="76"/>
    </row>
    <row r="198" spans="1:8" x14ac:dyDescent="0.3">
      <c r="A198" s="76"/>
      <c r="B198" s="76"/>
      <c r="C198" s="76"/>
      <c r="D198" s="76"/>
      <c r="E198" s="76"/>
      <c r="F198" s="76"/>
      <c r="G198" s="76"/>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row r="274" spans="1:8" x14ac:dyDescent="0.3">
      <c r="A274" s="76"/>
      <c r="B274" s="76"/>
      <c r="C274" s="76"/>
      <c r="D274" s="76"/>
      <c r="E274" s="76"/>
      <c r="F274" s="76"/>
      <c r="G274" s="76"/>
      <c r="H274" s="76"/>
    </row>
    <row r="275" spans="1:8" x14ac:dyDescent="0.3">
      <c r="A275" s="76"/>
      <c r="B275" s="76"/>
      <c r="C275" s="76"/>
      <c r="D275" s="76"/>
      <c r="E275" s="76"/>
      <c r="F275" s="76"/>
      <c r="G275" s="76"/>
      <c r="H275" s="76"/>
    </row>
    <row r="276" spans="1:8" x14ac:dyDescent="0.3">
      <c r="A276" s="76"/>
      <c r="B276" s="76"/>
      <c r="C276" s="76"/>
      <c r="D276" s="76"/>
      <c r="E276" s="76"/>
      <c r="F276" s="76"/>
      <c r="G276" s="76"/>
      <c r="H276" s="76"/>
    </row>
  </sheetData>
  <sheetProtection algorithmName="SHA-512" hashValue="dfnEK3AQj1+Ws2QQlVmeBxrlw3/VsEsrGr/hPT+qD/+9VUhowASL/ZpqLszll2O9qrg1Q8VL53ni1jKo0XEzWA==" saltValue="uQebGM3krPRcASu4Nu/8ew==" spinCount="100000" sheet="1" objects="1" scenarios="1" selectLockedCells="1"/>
  <mergeCells count="3">
    <mergeCell ref="A2:G101"/>
    <mergeCell ref="A1:B1"/>
    <mergeCell ref="C1:D1"/>
  </mergeCells>
  <conditionalFormatting sqref="C1:D1">
    <cfRule type="cellIs" dxfId="16" priority="1" operator="equal">
      <formula>0</formula>
    </cfRule>
  </conditionalFormatting>
  <pageMargins left="0.98425196850393704" right="0.78740157480314965" top="0.78740157480314965" bottom="0.43307086614173229" header="0" footer="0"/>
  <pageSetup paperSize="9"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4"/>
  <dimension ref="A1:O51"/>
  <sheetViews>
    <sheetView showGridLines="0" zoomScaleNormal="100" workbookViewId="0">
      <selection activeCell="B2" sqref="B2:J2"/>
    </sheetView>
  </sheetViews>
  <sheetFormatPr baseColWidth="10" defaultRowHeight="14.4" x14ac:dyDescent="0.3"/>
  <cols>
    <col min="1" max="1" width="31.33203125" customWidth="1"/>
    <col min="2" max="2" width="7.109375" customWidth="1"/>
    <col min="3" max="10" width="6.5546875" customWidth="1"/>
  </cols>
  <sheetData>
    <row r="1" spans="1:15" ht="15.6" x14ac:dyDescent="0.3">
      <c r="A1" s="1513" t="s">
        <v>966</v>
      </c>
      <c r="B1" s="1513"/>
      <c r="C1" s="1513"/>
      <c r="D1" s="1513"/>
      <c r="E1" s="1513"/>
      <c r="F1" s="1513"/>
      <c r="G1" s="1513"/>
      <c r="H1" s="1513"/>
      <c r="I1" s="1513"/>
      <c r="J1" s="1513"/>
    </row>
    <row r="2" spans="1:15" ht="18" customHeight="1" x14ac:dyDescent="0.3">
      <c r="A2" s="793" t="s">
        <v>340</v>
      </c>
      <c r="B2" s="1514"/>
      <c r="C2" s="1514"/>
      <c r="D2" s="1514"/>
      <c r="E2" s="1514"/>
      <c r="F2" s="1514"/>
      <c r="G2" s="1514"/>
      <c r="H2" s="1514"/>
      <c r="I2" s="1514"/>
      <c r="J2" s="1514"/>
    </row>
    <row r="3" spans="1:15" ht="18" customHeight="1" x14ac:dyDescent="0.3">
      <c r="A3" s="793" t="s">
        <v>931</v>
      </c>
      <c r="B3" s="1515"/>
      <c r="C3" s="1515"/>
      <c r="D3" s="1515"/>
      <c r="E3" s="1515"/>
      <c r="F3" s="1515"/>
      <c r="G3" s="1515"/>
      <c r="H3" s="1515"/>
      <c r="I3" s="1515"/>
      <c r="J3" s="1515"/>
    </row>
    <row r="4" spans="1:15" ht="18" customHeight="1" x14ac:dyDescent="0.3">
      <c r="A4" s="793" t="s">
        <v>932</v>
      </c>
      <c r="B4" s="1515"/>
      <c r="C4" s="1515"/>
      <c r="D4" s="1515"/>
      <c r="E4" s="1515"/>
      <c r="F4" s="1515"/>
      <c r="G4" s="1515"/>
      <c r="H4" s="1515"/>
      <c r="I4" s="1515"/>
      <c r="J4" s="1515"/>
    </row>
    <row r="5" spans="1:15" ht="18" customHeight="1" x14ac:dyDescent="0.3">
      <c r="A5" s="793" t="s">
        <v>933</v>
      </c>
      <c r="B5" s="1515"/>
      <c r="C5" s="1515"/>
      <c r="D5" s="1515"/>
      <c r="E5" s="1515"/>
      <c r="F5" s="1515"/>
      <c r="G5" s="1515"/>
      <c r="H5" s="1515"/>
      <c r="I5" s="1515"/>
      <c r="J5" s="1515"/>
      <c r="K5" s="77"/>
      <c r="L5" s="77"/>
      <c r="M5" s="77"/>
      <c r="N5" s="77"/>
      <c r="O5" s="77"/>
    </row>
    <row r="6" spans="1:15" ht="3" customHeight="1" thickBot="1" x14ac:dyDescent="0.35">
      <c r="A6" s="794"/>
      <c r="B6" s="795"/>
      <c r="C6" s="796"/>
      <c r="D6" s="796"/>
      <c r="E6" s="796"/>
      <c r="F6" s="796"/>
      <c r="G6" s="796"/>
      <c r="H6" s="796"/>
      <c r="I6" s="796"/>
      <c r="J6" s="796"/>
      <c r="K6" s="77"/>
      <c r="L6" s="77"/>
      <c r="M6" s="77"/>
      <c r="N6" s="77"/>
      <c r="O6" s="77"/>
    </row>
    <row r="7" spans="1:15" ht="3" customHeight="1" x14ac:dyDescent="0.3">
      <c r="A7" s="793"/>
      <c r="B7" s="790"/>
      <c r="C7" s="790"/>
      <c r="D7" s="790"/>
      <c r="E7" s="790"/>
      <c r="F7" s="790"/>
      <c r="G7" s="790"/>
      <c r="H7" s="790"/>
      <c r="I7" s="790"/>
      <c r="J7" s="790"/>
      <c r="K7" s="824"/>
      <c r="L7" s="824"/>
      <c r="M7" s="77"/>
      <c r="N7" s="77"/>
      <c r="O7" s="77"/>
    </row>
    <row r="8" spans="1:15" ht="15" customHeight="1" x14ac:dyDescent="0.3">
      <c r="A8" s="1503" t="s">
        <v>934</v>
      </c>
      <c r="B8" s="1503"/>
      <c r="C8" s="1511"/>
      <c r="D8" s="1512"/>
      <c r="E8" s="1512"/>
      <c r="F8" s="1512"/>
      <c r="G8" s="1512"/>
      <c r="H8" s="1512"/>
      <c r="I8" s="1512"/>
      <c r="J8" s="1516"/>
      <c r="K8" s="824"/>
      <c r="L8" s="824"/>
      <c r="M8" s="77"/>
      <c r="N8" s="77"/>
      <c r="O8" s="77"/>
    </row>
    <row r="9" spans="1:15" ht="40.200000000000003" customHeight="1" x14ac:dyDescent="0.3">
      <c r="A9" s="1503" t="s">
        <v>935</v>
      </c>
      <c r="B9" s="1503"/>
      <c r="C9" s="1504"/>
      <c r="D9" s="1505"/>
      <c r="E9" s="1505"/>
      <c r="F9" s="1505"/>
      <c r="G9" s="1505"/>
      <c r="H9" s="1505"/>
      <c r="I9" s="1505"/>
      <c r="J9" s="1506"/>
      <c r="K9" s="77"/>
      <c r="L9" s="77"/>
      <c r="M9" s="77"/>
      <c r="N9" s="77"/>
      <c r="O9" s="77"/>
    </row>
    <row r="10" spans="1:15" ht="40.200000000000003" customHeight="1" x14ac:dyDescent="0.3">
      <c r="A10" s="1507" t="s">
        <v>936</v>
      </c>
      <c r="B10" s="1507"/>
      <c r="C10" s="1508"/>
      <c r="D10" s="1509"/>
      <c r="E10" s="1510"/>
      <c r="F10" s="1510"/>
      <c r="G10" s="1510"/>
      <c r="H10" s="1510"/>
      <c r="I10" s="1508"/>
      <c r="J10" s="1509"/>
      <c r="K10" s="77"/>
      <c r="L10" s="77"/>
      <c r="M10" s="77"/>
      <c r="N10" s="77"/>
      <c r="O10" s="77"/>
    </row>
    <row r="11" spans="1:15" ht="3" customHeight="1" x14ac:dyDescent="0.3">
      <c r="A11" s="797"/>
      <c r="B11" s="798"/>
      <c r="C11" s="798"/>
      <c r="D11" s="798"/>
      <c r="E11" s="799"/>
      <c r="F11" s="798"/>
      <c r="G11" s="799"/>
      <c r="H11" s="800"/>
      <c r="I11" s="801"/>
      <c r="J11" s="801"/>
    </row>
    <row r="12" spans="1:15" ht="3" customHeight="1" x14ac:dyDescent="0.3">
      <c r="A12" s="802"/>
      <c r="B12" s="790"/>
      <c r="C12" s="790"/>
      <c r="D12" s="790"/>
      <c r="E12" s="803"/>
      <c r="F12" s="790"/>
      <c r="G12" s="803"/>
      <c r="H12" s="804"/>
      <c r="I12" s="149"/>
      <c r="J12" s="149"/>
    </row>
    <row r="13" spans="1:15" ht="19.95" customHeight="1" x14ac:dyDescent="0.3">
      <c r="A13" s="805"/>
      <c r="B13" s="805"/>
      <c r="C13" s="1500" t="s">
        <v>937</v>
      </c>
      <c r="D13" s="1500" t="s">
        <v>938</v>
      </c>
      <c r="E13" s="1501" t="s">
        <v>937</v>
      </c>
      <c r="F13" s="1500" t="s">
        <v>938</v>
      </c>
      <c r="G13" s="1501" t="s">
        <v>937</v>
      </c>
      <c r="H13" s="1502" t="s">
        <v>938</v>
      </c>
      <c r="I13" s="1500" t="s">
        <v>937</v>
      </c>
      <c r="J13" s="1500" t="s">
        <v>938</v>
      </c>
    </row>
    <row r="14" spans="1:15" ht="19.95" customHeight="1" x14ac:dyDescent="0.3">
      <c r="A14" s="173" t="s">
        <v>939</v>
      </c>
      <c r="B14" s="173"/>
      <c r="C14" s="1500"/>
      <c r="D14" s="1500"/>
      <c r="E14" s="1501"/>
      <c r="F14" s="1500"/>
      <c r="G14" s="1501"/>
      <c r="H14" s="1502"/>
      <c r="I14" s="1500"/>
      <c r="J14" s="1500"/>
    </row>
    <row r="15" spans="1:15" ht="18" customHeight="1" x14ac:dyDescent="0.3">
      <c r="A15" s="1497" t="s">
        <v>940</v>
      </c>
      <c r="B15" s="1497"/>
      <c r="C15" s="875"/>
      <c r="D15" s="875"/>
      <c r="E15" s="1482"/>
      <c r="F15" s="875"/>
      <c r="G15" s="1482"/>
      <c r="H15" s="875"/>
      <c r="I15" s="1482"/>
      <c r="J15" s="875"/>
    </row>
    <row r="16" spans="1:15" ht="18" customHeight="1" x14ac:dyDescent="0.3">
      <c r="A16" s="1498"/>
      <c r="B16" s="1498"/>
      <c r="C16" s="875"/>
      <c r="D16" s="875"/>
      <c r="E16" s="1482"/>
      <c r="F16" s="875"/>
      <c r="G16" s="1482"/>
      <c r="H16" s="875"/>
      <c r="I16" s="1482"/>
      <c r="J16" s="875"/>
    </row>
    <row r="17" spans="1:10" ht="18" customHeight="1" x14ac:dyDescent="0.3">
      <c r="A17" s="1498"/>
      <c r="B17" s="1498"/>
      <c r="C17" s="875"/>
      <c r="D17" s="875"/>
      <c r="E17" s="1482"/>
      <c r="F17" s="875"/>
      <c r="G17" s="1482"/>
      <c r="H17" s="875"/>
      <c r="I17" s="1482"/>
      <c r="J17" s="875"/>
    </row>
    <row r="18" spans="1:10" ht="18" customHeight="1" x14ac:dyDescent="0.3">
      <c r="A18" s="1498" t="s">
        <v>941</v>
      </c>
      <c r="B18" s="1498"/>
      <c r="C18" s="875"/>
      <c r="D18" s="875"/>
      <c r="E18" s="1482"/>
      <c r="F18" s="875"/>
      <c r="G18" s="1482"/>
      <c r="H18" s="875"/>
      <c r="I18" s="1482"/>
      <c r="J18" s="875"/>
    </row>
    <row r="19" spans="1:10" ht="18" customHeight="1" x14ac:dyDescent="0.3">
      <c r="A19" s="1499"/>
      <c r="B19" s="1499"/>
      <c r="C19" s="875"/>
      <c r="D19" s="875"/>
      <c r="E19" s="1482"/>
      <c r="F19" s="875"/>
      <c r="G19" s="1482"/>
      <c r="H19" s="875"/>
      <c r="I19" s="1482"/>
      <c r="J19" s="875"/>
    </row>
    <row r="20" spans="1:10" ht="18" customHeight="1" x14ac:dyDescent="0.3">
      <c r="A20" s="1497" t="s">
        <v>942</v>
      </c>
      <c r="B20" s="1497"/>
      <c r="C20" s="875"/>
      <c r="D20" s="875"/>
      <c r="E20" s="1482"/>
      <c r="F20" s="875"/>
      <c r="G20" s="1482"/>
      <c r="H20" s="875"/>
      <c r="I20" s="1482"/>
      <c r="J20" s="875"/>
    </row>
    <row r="21" spans="1:10" ht="18" customHeight="1" x14ac:dyDescent="0.3">
      <c r="A21" s="1498"/>
      <c r="B21" s="1498"/>
      <c r="C21" s="875"/>
      <c r="D21" s="875"/>
      <c r="E21" s="1482"/>
      <c r="F21" s="875"/>
      <c r="G21" s="1482"/>
      <c r="H21" s="875"/>
      <c r="I21" s="1482"/>
      <c r="J21" s="875"/>
    </row>
    <row r="22" spans="1:10" ht="18" customHeight="1" x14ac:dyDescent="0.3">
      <c r="A22" s="1498"/>
      <c r="B22" s="1498"/>
      <c r="C22" s="875"/>
      <c r="D22" s="875"/>
      <c r="E22" s="1482"/>
      <c r="F22" s="875"/>
      <c r="G22" s="1482"/>
      <c r="H22" s="875"/>
      <c r="I22" s="1482"/>
      <c r="J22" s="875"/>
    </row>
    <row r="23" spans="1:10" ht="18" customHeight="1" x14ac:dyDescent="0.3">
      <c r="A23" s="1498"/>
      <c r="B23" s="1498"/>
      <c r="C23" s="875"/>
      <c r="D23" s="875"/>
      <c r="E23" s="1482"/>
      <c r="F23" s="875"/>
      <c r="G23" s="1482"/>
      <c r="H23" s="875"/>
      <c r="I23" s="1482"/>
      <c r="J23" s="875"/>
    </row>
    <row r="24" spans="1:10" ht="18" customHeight="1" x14ac:dyDescent="0.3">
      <c r="A24" s="1498"/>
      <c r="B24" s="1498"/>
      <c r="C24" s="875"/>
      <c r="D24" s="875"/>
      <c r="E24" s="1482"/>
      <c r="F24" s="875"/>
      <c r="G24" s="1482"/>
      <c r="H24" s="875"/>
      <c r="I24" s="1482"/>
      <c r="J24" s="875"/>
    </row>
    <row r="25" spans="1:10" ht="18" customHeight="1" x14ac:dyDescent="0.3">
      <c r="A25" s="1495" t="s">
        <v>943</v>
      </c>
      <c r="B25" s="1495"/>
      <c r="C25" s="149"/>
      <c r="D25" s="149"/>
      <c r="E25" s="806"/>
      <c r="F25" s="149"/>
      <c r="G25" s="806"/>
      <c r="H25" s="149"/>
      <c r="I25" s="806"/>
      <c r="J25" s="149"/>
    </row>
    <row r="26" spans="1:10" ht="18" customHeight="1" x14ac:dyDescent="0.3">
      <c r="A26" s="1496" t="s">
        <v>944</v>
      </c>
      <c r="B26" s="1496"/>
      <c r="C26" s="875"/>
      <c r="D26" s="875"/>
      <c r="E26" s="1482"/>
      <c r="F26" s="875"/>
      <c r="G26" s="1482"/>
      <c r="H26" s="875"/>
      <c r="I26" s="1482"/>
      <c r="J26" s="875"/>
    </row>
    <row r="27" spans="1:10" ht="18" customHeight="1" x14ac:dyDescent="0.3">
      <c r="A27" s="1492"/>
      <c r="B27" s="1492"/>
      <c r="C27" s="875"/>
      <c r="D27" s="875"/>
      <c r="E27" s="1482"/>
      <c r="F27" s="875"/>
      <c r="G27" s="1482"/>
      <c r="H27" s="875"/>
      <c r="I27" s="1482"/>
      <c r="J27" s="875"/>
    </row>
    <row r="28" spans="1:10" ht="9.9" customHeight="1" x14ac:dyDescent="0.3">
      <c r="A28" s="793"/>
      <c r="B28" s="793"/>
      <c r="C28" s="149"/>
      <c r="D28" s="149"/>
      <c r="E28" s="806"/>
      <c r="F28" s="149"/>
      <c r="G28" s="806"/>
      <c r="H28" s="804"/>
      <c r="I28" s="77"/>
      <c r="J28" s="77"/>
    </row>
    <row r="29" spans="1:10" ht="18" customHeight="1" x14ac:dyDescent="0.3">
      <c r="A29" s="173" t="s">
        <v>945</v>
      </c>
      <c r="B29" s="173"/>
      <c r="C29" s="149"/>
      <c r="D29" s="149"/>
      <c r="E29" s="806"/>
      <c r="F29" s="149"/>
      <c r="G29" s="806"/>
      <c r="H29" s="804"/>
      <c r="I29" s="77"/>
      <c r="J29" s="77"/>
    </row>
    <row r="30" spans="1:10" ht="18" customHeight="1" x14ac:dyDescent="0.3">
      <c r="A30" s="1483" t="s">
        <v>946</v>
      </c>
      <c r="B30" s="1483"/>
      <c r="C30" s="149"/>
      <c r="D30" s="149"/>
      <c r="E30" s="806"/>
      <c r="F30" s="149"/>
      <c r="G30" s="806"/>
      <c r="H30" s="149"/>
      <c r="I30" s="806"/>
      <c r="J30" s="149"/>
    </row>
    <row r="31" spans="1:10" ht="18" customHeight="1" x14ac:dyDescent="0.3">
      <c r="A31" s="1484" t="s">
        <v>947</v>
      </c>
      <c r="B31" s="1484"/>
      <c r="C31" s="875"/>
      <c r="D31" s="875"/>
      <c r="E31" s="1482"/>
      <c r="F31" s="875"/>
      <c r="G31" s="1482"/>
      <c r="H31" s="875"/>
      <c r="I31" s="1482"/>
      <c r="J31" s="875"/>
    </row>
    <row r="32" spans="1:10" ht="18" customHeight="1" x14ac:dyDescent="0.3">
      <c r="A32" s="1484"/>
      <c r="B32" s="1484"/>
      <c r="C32" s="875"/>
      <c r="D32" s="875"/>
      <c r="E32" s="1482"/>
      <c r="F32" s="875"/>
      <c r="G32" s="1482"/>
      <c r="H32" s="875"/>
      <c r="I32" s="1482"/>
      <c r="J32" s="875"/>
    </row>
    <row r="33" spans="1:10" ht="18.899999999999999" customHeight="1" x14ac:dyDescent="0.3">
      <c r="A33" s="1484" t="s">
        <v>967</v>
      </c>
      <c r="B33" s="1494"/>
      <c r="C33" s="875"/>
      <c r="D33" s="875"/>
      <c r="E33" s="1482"/>
      <c r="F33" s="875"/>
      <c r="G33" s="1482"/>
      <c r="H33" s="875"/>
      <c r="I33" s="1482"/>
      <c r="J33" s="875"/>
    </row>
    <row r="34" spans="1:10" ht="18.899999999999999" customHeight="1" x14ac:dyDescent="0.3">
      <c r="A34" s="1494"/>
      <c r="B34" s="1494"/>
      <c r="C34" s="875"/>
      <c r="D34" s="875"/>
      <c r="E34" s="1482"/>
      <c r="F34" s="875"/>
      <c r="G34" s="1482"/>
      <c r="H34" s="875"/>
      <c r="I34" s="1482"/>
      <c r="J34" s="875"/>
    </row>
    <row r="35" spans="1:10" ht="18.899999999999999" customHeight="1" x14ac:dyDescent="0.3">
      <c r="A35" s="1494"/>
      <c r="B35" s="1494"/>
      <c r="C35" s="875"/>
      <c r="D35" s="875"/>
      <c r="E35" s="1482"/>
      <c r="F35" s="875"/>
      <c r="G35" s="1482"/>
      <c r="H35" s="875"/>
      <c r="I35" s="1482"/>
      <c r="J35" s="875"/>
    </row>
    <row r="36" spans="1:10" ht="18" customHeight="1" x14ac:dyDescent="0.3">
      <c r="A36" s="1484" t="s">
        <v>948</v>
      </c>
      <c r="B36" s="1484"/>
      <c r="C36" s="790"/>
      <c r="D36" s="790"/>
      <c r="E36" s="803"/>
      <c r="F36" s="790"/>
      <c r="G36" s="803"/>
      <c r="H36" s="790"/>
      <c r="I36" s="803"/>
      <c r="J36" s="790"/>
    </row>
    <row r="37" spans="1:10" ht="18" customHeight="1" x14ac:dyDescent="0.3">
      <c r="A37" s="1491" t="s">
        <v>949</v>
      </c>
      <c r="B37" s="1491"/>
      <c r="C37" s="875"/>
      <c r="D37" s="875"/>
      <c r="E37" s="1482"/>
      <c r="F37" s="875"/>
      <c r="G37" s="1482"/>
      <c r="H37" s="875"/>
      <c r="I37" s="1482"/>
      <c r="J37" s="875"/>
    </row>
    <row r="38" spans="1:10" ht="18" customHeight="1" x14ac:dyDescent="0.3">
      <c r="A38" s="1492"/>
      <c r="B38" s="1492"/>
      <c r="C38" s="875"/>
      <c r="D38" s="875"/>
      <c r="E38" s="1482"/>
      <c r="F38" s="875"/>
      <c r="G38" s="1482"/>
      <c r="H38" s="875"/>
      <c r="I38" s="1482"/>
      <c r="J38" s="875"/>
    </row>
    <row r="39" spans="1:10" ht="18" customHeight="1" thickBot="1" x14ac:dyDescent="0.35">
      <c r="A39" s="1493"/>
      <c r="B39" s="1493"/>
      <c r="C39" s="1486"/>
      <c r="D39" s="1486"/>
      <c r="E39" s="1485"/>
      <c r="F39" s="1486"/>
      <c r="G39" s="1485"/>
      <c r="H39" s="1486"/>
      <c r="I39" s="1485"/>
      <c r="J39" s="1486"/>
    </row>
    <row r="40" spans="1:10" ht="14.4" customHeight="1" thickTop="1" x14ac:dyDescent="0.3">
      <c r="A40" s="1487" t="s">
        <v>950</v>
      </c>
      <c r="B40" s="1487"/>
      <c r="C40" s="807" t="s">
        <v>100</v>
      </c>
      <c r="D40" s="807" t="s">
        <v>66</v>
      </c>
      <c r="E40" s="808" t="s">
        <v>100</v>
      </c>
      <c r="F40" s="807" t="s">
        <v>66</v>
      </c>
      <c r="G40" s="808" t="s">
        <v>100</v>
      </c>
      <c r="H40" s="807" t="s">
        <v>66</v>
      </c>
      <c r="I40" s="808" t="s">
        <v>100</v>
      </c>
      <c r="J40" s="807" t="s">
        <v>66</v>
      </c>
    </row>
    <row r="41" spans="1:10" ht="16.2" customHeight="1" x14ac:dyDescent="0.3">
      <c r="A41" s="1488"/>
      <c r="B41" s="1488"/>
      <c r="C41" s="77"/>
      <c r="D41" s="77"/>
      <c r="E41" s="806"/>
      <c r="F41" s="77"/>
      <c r="G41" s="806"/>
      <c r="H41" s="77"/>
      <c r="I41" s="806"/>
      <c r="J41" s="77"/>
    </row>
    <row r="42" spans="1:10" ht="15" customHeight="1" x14ac:dyDescent="0.3">
      <c r="A42" s="792"/>
      <c r="B42" s="77"/>
      <c r="C42" s="77"/>
      <c r="D42" s="77"/>
      <c r="E42" s="149"/>
      <c r="F42" s="77"/>
      <c r="G42" s="149"/>
      <c r="H42" s="77"/>
      <c r="I42" s="149"/>
      <c r="J42" s="77"/>
    </row>
    <row r="43" spans="1:10" ht="15" customHeight="1" x14ac:dyDescent="0.3">
      <c r="A43" s="809"/>
      <c r="B43" s="77"/>
      <c r="C43" s="1198"/>
      <c r="D43" s="1198"/>
      <c r="E43" s="1198"/>
      <c r="F43" s="1198"/>
      <c r="G43" s="1198"/>
      <c r="H43" s="1198"/>
      <c r="I43" s="1198"/>
      <c r="J43" s="1198"/>
    </row>
    <row r="44" spans="1:10" ht="13.2" customHeight="1" x14ac:dyDescent="0.3">
      <c r="A44" s="791" t="s">
        <v>22</v>
      </c>
      <c r="B44" s="791"/>
      <c r="C44" s="1489" t="s">
        <v>951</v>
      </c>
      <c r="D44" s="1489"/>
      <c r="E44" s="1489"/>
      <c r="F44" s="1489"/>
      <c r="G44" s="1489"/>
      <c r="H44" s="1489"/>
      <c r="I44" s="1489"/>
      <c r="J44" s="1489"/>
    </row>
    <row r="45" spans="1:10" ht="12" customHeight="1" x14ac:dyDescent="0.3">
      <c r="A45" s="1490" t="s">
        <v>952</v>
      </c>
      <c r="B45" s="1490"/>
      <c r="C45" s="1490"/>
      <c r="D45" s="1490"/>
      <c r="E45" s="1490"/>
      <c r="F45" s="1490"/>
      <c r="G45" s="1490"/>
      <c r="H45" s="1490"/>
      <c r="I45" s="1490"/>
      <c r="J45" s="1490"/>
    </row>
    <row r="46" spans="1:10" ht="21" customHeight="1" x14ac:dyDescent="0.3"/>
    <row r="47" spans="1:10" ht="21" customHeight="1" x14ac:dyDescent="0.3"/>
    <row r="48" spans="1:10" ht="29.25" customHeight="1" x14ac:dyDescent="0.3"/>
    <row r="49" ht="18" customHeight="1" x14ac:dyDescent="0.3"/>
    <row r="50" ht="18" customHeight="1" x14ac:dyDescent="0.3"/>
    <row r="51" ht="18" customHeight="1" x14ac:dyDescent="0.3"/>
  </sheetData>
  <sheetProtection password="CC59" sheet="1" objects="1" scenarios="1" selectLockedCells="1"/>
  <mergeCells count="98">
    <mergeCell ref="A8:B8"/>
    <mergeCell ref="C8:D8"/>
    <mergeCell ref="E8:F8"/>
    <mergeCell ref="G8:H8"/>
    <mergeCell ref="A1:J1"/>
    <mergeCell ref="B2:J2"/>
    <mergeCell ref="B3:J3"/>
    <mergeCell ref="B4:J4"/>
    <mergeCell ref="B5:J5"/>
    <mergeCell ref="I8:J8"/>
    <mergeCell ref="A10:B10"/>
    <mergeCell ref="C10:D10"/>
    <mergeCell ref="E10:F10"/>
    <mergeCell ref="G10:H10"/>
    <mergeCell ref="I10:J10"/>
    <mergeCell ref="A9:B9"/>
    <mergeCell ref="C9:D9"/>
    <mergeCell ref="E9:F9"/>
    <mergeCell ref="G9:H9"/>
    <mergeCell ref="I9:J9"/>
    <mergeCell ref="I13:I14"/>
    <mergeCell ref="J13:J14"/>
    <mergeCell ref="A15:B17"/>
    <mergeCell ref="C15:C17"/>
    <mergeCell ref="D15:D17"/>
    <mergeCell ref="E15:E17"/>
    <mergeCell ref="F15:F17"/>
    <mergeCell ref="G15:G17"/>
    <mergeCell ref="H15:H17"/>
    <mergeCell ref="I15:I17"/>
    <mergeCell ref="C13:C14"/>
    <mergeCell ref="D13:D14"/>
    <mergeCell ref="E13:E14"/>
    <mergeCell ref="F13:F14"/>
    <mergeCell ref="G13:G14"/>
    <mergeCell ref="H13:H14"/>
    <mergeCell ref="J15:J17"/>
    <mergeCell ref="A18:B19"/>
    <mergeCell ref="C18:C19"/>
    <mergeCell ref="D18:D19"/>
    <mergeCell ref="E18:E19"/>
    <mergeCell ref="F18:F19"/>
    <mergeCell ref="G18:G19"/>
    <mergeCell ref="H18:H19"/>
    <mergeCell ref="I18:I19"/>
    <mergeCell ref="J18:J19"/>
    <mergeCell ref="H20:H24"/>
    <mergeCell ref="I20:I24"/>
    <mergeCell ref="J20:J24"/>
    <mergeCell ref="A25:B25"/>
    <mergeCell ref="A26:B27"/>
    <mergeCell ref="C26:C27"/>
    <mergeCell ref="D26:D27"/>
    <mergeCell ref="E26:E27"/>
    <mergeCell ref="F26:F27"/>
    <mergeCell ref="G26:G27"/>
    <mergeCell ref="A20:B24"/>
    <mergeCell ref="C20:C24"/>
    <mergeCell ref="D20:D24"/>
    <mergeCell ref="E20:E24"/>
    <mergeCell ref="F20:F24"/>
    <mergeCell ref="G20:G24"/>
    <mergeCell ref="C44:J44"/>
    <mergeCell ref="A45:J45"/>
    <mergeCell ref="I33:I35"/>
    <mergeCell ref="J33:J35"/>
    <mergeCell ref="A36:B36"/>
    <mergeCell ref="A37:B39"/>
    <mergeCell ref="C37:C39"/>
    <mergeCell ref="D37:D39"/>
    <mergeCell ref="E37:E39"/>
    <mergeCell ref="F37:F39"/>
    <mergeCell ref="G37:G39"/>
    <mergeCell ref="H37:H39"/>
    <mergeCell ref="A33:B35"/>
    <mergeCell ref="C33:C35"/>
    <mergeCell ref="D33:D35"/>
    <mergeCell ref="E33:E35"/>
    <mergeCell ref="I37:I39"/>
    <mergeCell ref="J37:J39"/>
    <mergeCell ref="A40:B41"/>
    <mergeCell ref="C43:J43"/>
    <mergeCell ref="H31:H32"/>
    <mergeCell ref="I31:I32"/>
    <mergeCell ref="J31:J32"/>
    <mergeCell ref="F33:F35"/>
    <mergeCell ref="G33:G35"/>
    <mergeCell ref="H33:H35"/>
    <mergeCell ref="C31:C32"/>
    <mergeCell ref="D31:D32"/>
    <mergeCell ref="E31:E32"/>
    <mergeCell ref="F31:F32"/>
    <mergeCell ref="G31:G32"/>
    <mergeCell ref="H26:H27"/>
    <mergeCell ref="I26:I27"/>
    <mergeCell ref="J26:J27"/>
    <mergeCell ref="A30:B30"/>
    <mergeCell ref="A31:B32"/>
  </mergeCells>
  <conditionalFormatting sqref="B2">
    <cfRule type="cellIs" dxfId="15" priority="1" operator="equal">
      <formula>0</formula>
    </cfRule>
  </conditionalFormatting>
  <pageMargins left="0.23622047244094491" right="0.23622047244094491" top="0.35433070866141736"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Check Box 1">
              <controlPr defaultSize="0" autoFill="0" autoLine="0" autoPict="0">
                <anchor moveWithCells="1">
                  <from>
                    <xdr:col>2</xdr:col>
                    <xdr:colOff>152400</xdr:colOff>
                    <xdr:row>14</xdr:row>
                    <xdr:rowOff>190500</xdr:rowOff>
                  </from>
                  <to>
                    <xdr:col>2</xdr:col>
                    <xdr:colOff>327660</xdr:colOff>
                    <xdr:row>16</xdr:row>
                    <xdr:rowOff>22860</xdr:rowOff>
                  </to>
                </anchor>
              </controlPr>
            </control>
          </mc:Choice>
        </mc:AlternateContent>
        <mc:AlternateContent xmlns:mc="http://schemas.openxmlformats.org/markup-compatibility/2006">
          <mc:Choice Requires="x14">
            <control shapeId="189442" r:id="rId5" name="Check Box 2">
              <controlPr defaultSize="0" autoFill="0" autoLine="0" autoPict="0">
                <anchor moveWithCells="1">
                  <from>
                    <xdr:col>2</xdr:col>
                    <xdr:colOff>175260</xdr:colOff>
                    <xdr:row>39</xdr:row>
                    <xdr:rowOff>160020</xdr:rowOff>
                  </from>
                  <to>
                    <xdr:col>2</xdr:col>
                    <xdr:colOff>342900</xdr:colOff>
                    <xdr:row>41</xdr:row>
                    <xdr:rowOff>60960</xdr:rowOff>
                  </to>
                </anchor>
              </controlPr>
            </control>
          </mc:Choice>
        </mc:AlternateContent>
        <mc:AlternateContent xmlns:mc="http://schemas.openxmlformats.org/markup-compatibility/2006">
          <mc:Choice Requires="x14">
            <control shapeId="189443" r:id="rId6" name="Check Box 3">
              <controlPr defaultSize="0" autoFill="0" autoLine="0" autoPict="0">
                <anchor moveWithCells="1">
                  <from>
                    <xdr:col>3</xdr:col>
                    <xdr:colOff>175260</xdr:colOff>
                    <xdr:row>39</xdr:row>
                    <xdr:rowOff>160020</xdr:rowOff>
                  </from>
                  <to>
                    <xdr:col>3</xdr:col>
                    <xdr:colOff>342900</xdr:colOff>
                    <xdr:row>41</xdr:row>
                    <xdr:rowOff>60960</xdr:rowOff>
                  </to>
                </anchor>
              </controlPr>
            </control>
          </mc:Choice>
        </mc:AlternateContent>
        <mc:AlternateContent xmlns:mc="http://schemas.openxmlformats.org/markup-compatibility/2006">
          <mc:Choice Requires="x14">
            <control shapeId="189444" r:id="rId7" name="Check Box 4">
              <controlPr defaultSize="0" autoFill="0" autoLine="0" autoPict="0">
                <anchor moveWithCells="1">
                  <from>
                    <xdr:col>4</xdr:col>
                    <xdr:colOff>175260</xdr:colOff>
                    <xdr:row>39</xdr:row>
                    <xdr:rowOff>160020</xdr:rowOff>
                  </from>
                  <to>
                    <xdr:col>4</xdr:col>
                    <xdr:colOff>342900</xdr:colOff>
                    <xdr:row>41</xdr:row>
                    <xdr:rowOff>60960</xdr:rowOff>
                  </to>
                </anchor>
              </controlPr>
            </control>
          </mc:Choice>
        </mc:AlternateContent>
        <mc:AlternateContent xmlns:mc="http://schemas.openxmlformats.org/markup-compatibility/2006">
          <mc:Choice Requires="x14">
            <control shapeId="189445" r:id="rId8" name="Check Box 5">
              <controlPr defaultSize="0" autoFill="0" autoLine="0" autoPict="0">
                <anchor moveWithCells="1">
                  <from>
                    <xdr:col>5</xdr:col>
                    <xdr:colOff>175260</xdr:colOff>
                    <xdr:row>39</xdr:row>
                    <xdr:rowOff>160020</xdr:rowOff>
                  </from>
                  <to>
                    <xdr:col>5</xdr:col>
                    <xdr:colOff>342900</xdr:colOff>
                    <xdr:row>41</xdr:row>
                    <xdr:rowOff>60960</xdr:rowOff>
                  </to>
                </anchor>
              </controlPr>
            </control>
          </mc:Choice>
        </mc:AlternateContent>
        <mc:AlternateContent xmlns:mc="http://schemas.openxmlformats.org/markup-compatibility/2006">
          <mc:Choice Requires="x14">
            <control shapeId="189446" r:id="rId9" name="Check Box 6">
              <controlPr defaultSize="0" autoFill="0" autoLine="0" autoPict="0">
                <anchor moveWithCells="1">
                  <from>
                    <xdr:col>6</xdr:col>
                    <xdr:colOff>175260</xdr:colOff>
                    <xdr:row>39</xdr:row>
                    <xdr:rowOff>160020</xdr:rowOff>
                  </from>
                  <to>
                    <xdr:col>6</xdr:col>
                    <xdr:colOff>342900</xdr:colOff>
                    <xdr:row>41</xdr:row>
                    <xdr:rowOff>60960</xdr:rowOff>
                  </to>
                </anchor>
              </controlPr>
            </control>
          </mc:Choice>
        </mc:AlternateContent>
        <mc:AlternateContent xmlns:mc="http://schemas.openxmlformats.org/markup-compatibility/2006">
          <mc:Choice Requires="x14">
            <control shapeId="189447" r:id="rId10" name="Check Box 7">
              <controlPr defaultSize="0" autoFill="0" autoLine="0" autoPict="0">
                <anchor moveWithCells="1">
                  <from>
                    <xdr:col>7</xdr:col>
                    <xdr:colOff>175260</xdr:colOff>
                    <xdr:row>39</xdr:row>
                    <xdr:rowOff>160020</xdr:rowOff>
                  </from>
                  <to>
                    <xdr:col>7</xdr:col>
                    <xdr:colOff>342900</xdr:colOff>
                    <xdr:row>41</xdr:row>
                    <xdr:rowOff>60960</xdr:rowOff>
                  </to>
                </anchor>
              </controlPr>
            </control>
          </mc:Choice>
        </mc:AlternateContent>
        <mc:AlternateContent xmlns:mc="http://schemas.openxmlformats.org/markup-compatibility/2006">
          <mc:Choice Requires="x14">
            <control shapeId="189448" r:id="rId11" name="Check Box 8">
              <controlPr defaultSize="0" autoFill="0" autoLine="0" autoPict="0">
                <anchor moveWithCells="1">
                  <from>
                    <xdr:col>8</xdr:col>
                    <xdr:colOff>175260</xdr:colOff>
                    <xdr:row>39</xdr:row>
                    <xdr:rowOff>160020</xdr:rowOff>
                  </from>
                  <to>
                    <xdr:col>8</xdr:col>
                    <xdr:colOff>342900</xdr:colOff>
                    <xdr:row>41</xdr:row>
                    <xdr:rowOff>60960</xdr:rowOff>
                  </to>
                </anchor>
              </controlPr>
            </control>
          </mc:Choice>
        </mc:AlternateContent>
        <mc:AlternateContent xmlns:mc="http://schemas.openxmlformats.org/markup-compatibility/2006">
          <mc:Choice Requires="x14">
            <control shapeId="189449" r:id="rId12" name="Check Box 9">
              <controlPr defaultSize="0" autoFill="0" autoLine="0" autoPict="0">
                <anchor moveWithCells="1">
                  <from>
                    <xdr:col>9</xdr:col>
                    <xdr:colOff>175260</xdr:colOff>
                    <xdr:row>39</xdr:row>
                    <xdr:rowOff>160020</xdr:rowOff>
                  </from>
                  <to>
                    <xdr:col>9</xdr:col>
                    <xdr:colOff>342900</xdr:colOff>
                    <xdr:row>41</xdr:row>
                    <xdr:rowOff>60960</xdr:rowOff>
                  </to>
                </anchor>
              </controlPr>
            </control>
          </mc:Choice>
        </mc:AlternateContent>
        <mc:AlternateContent xmlns:mc="http://schemas.openxmlformats.org/markup-compatibility/2006">
          <mc:Choice Requires="x14">
            <control shapeId="189450" r:id="rId13" name="Check Box 10">
              <controlPr defaultSize="0" autoFill="0" autoLine="0" autoPict="0">
                <anchor moveWithCells="1">
                  <from>
                    <xdr:col>3</xdr:col>
                    <xdr:colOff>152400</xdr:colOff>
                    <xdr:row>14</xdr:row>
                    <xdr:rowOff>190500</xdr:rowOff>
                  </from>
                  <to>
                    <xdr:col>3</xdr:col>
                    <xdr:colOff>327660</xdr:colOff>
                    <xdr:row>16</xdr:row>
                    <xdr:rowOff>22860</xdr:rowOff>
                  </to>
                </anchor>
              </controlPr>
            </control>
          </mc:Choice>
        </mc:AlternateContent>
        <mc:AlternateContent xmlns:mc="http://schemas.openxmlformats.org/markup-compatibility/2006">
          <mc:Choice Requires="x14">
            <control shapeId="189451" r:id="rId14" name="Check Box 11">
              <controlPr defaultSize="0" autoFill="0" autoLine="0" autoPict="0">
                <anchor moveWithCells="1">
                  <from>
                    <xdr:col>4</xdr:col>
                    <xdr:colOff>152400</xdr:colOff>
                    <xdr:row>14</xdr:row>
                    <xdr:rowOff>190500</xdr:rowOff>
                  </from>
                  <to>
                    <xdr:col>4</xdr:col>
                    <xdr:colOff>327660</xdr:colOff>
                    <xdr:row>16</xdr:row>
                    <xdr:rowOff>22860</xdr:rowOff>
                  </to>
                </anchor>
              </controlPr>
            </control>
          </mc:Choice>
        </mc:AlternateContent>
        <mc:AlternateContent xmlns:mc="http://schemas.openxmlformats.org/markup-compatibility/2006">
          <mc:Choice Requires="x14">
            <control shapeId="189452" r:id="rId15" name="Check Box 12">
              <controlPr defaultSize="0" autoFill="0" autoLine="0" autoPict="0">
                <anchor moveWithCells="1">
                  <from>
                    <xdr:col>5</xdr:col>
                    <xdr:colOff>152400</xdr:colOff>
                    <xdr:row>14</xdr:row>
                    <xdr:rowOff>190500</xdr:rowOff>
                  </from>
                  <to>
                    <xdr:col>5</xdr:col>
                    <xdr:colOff>327660</xdr:colOff>
                    <xdr:row>16</xdr:row>
                    <xdr:rowOff>22860</xdr:rowOff>
                  </to>
                </anchor>
              </controlPr>
            </control>
          </mc:Choice>
        </mc:AlternateContent>
        <mc:AlternateContent xmlns:mc="http://schemas.openxmlformats.org/markup-compatibility/2006">
          <mc:Choice Requires="x14">
            <control shapeId="189453" r:id="rId16" name="Check Box 13">
              <controlPr defaultSize="0" autoFill="0" autoLine="0" autoPict="0">
                <anchor moveWithCells="1">
                  <from>
                    <xdr:col>6</xdr:col>
                    <xdr:colOff>152400</xdr:colOff>
                    <xdr:row>14</xdr:row>
                    <xdr:rowOff>190500</xdr:rowOff>
                  </from>
                  <to>
                    <xdr:col>6</xdr:col>
                    <xdr:colOff>327660</xdr:colOff>
                    <xdr:row>16</xdr:row>
                    <xdr:rowOff>22860</xdr:rowOff>
                  </to>
                </anchor>
              </controlPr>
            </control>
          </mc:Choice>
        </mc:AlternateContent>
        <mc:AlternateContent xmlns:mc="http://schemas.openxmlformats.org/markup-compatibility/2006">
          <mc:Choice Requires="x14">
            <control shapeId="189454" r:id="rId17" name="Check Box 14">
              <controlPr defaultSize="0" autoFill="0" autoLine="0" autoPict="0">
                <anchor moveWithCells="1">
                  <from>
                    <xdr:col>7</xdr:col>
                    <xdr:colOff>152400</xdr:colOff>
                    <xdr:row>14</xdr:row>
                    <xdr:rowOff>190500</xdr:rowOff>
                  </from>
                  <to>
                    <xdr:col>7</xdr:col>
                    <xdr:colOff>327660</xdr:colOff>
                    <xdr:row>16</xdr:row>
                    <xdr:rowOff>22860</xdr:rowOff>
                  </to>
                </anchor>
              </controlPr>
            </control>
          </mc:Choice>
        </mc:AlternateContent>
        <mc:AlternateContent xmlns:mc="http://schemas.openxmlformats.org/markup-compatibility/2006">
          <mc:Choice Requires="x14">
            <control shapeId="189455" r:id="rId18" name="Check Box 15">
              <controlPr defaultSize="0" autoFill="0" autoLine="0" autoPict="0">
                <anchor moveWithCells="1">
                  <from>
                    <xdr:col>8</xdr:col>
                    <xdr:colOff>152400</xdr:colOff>
                    <xdr:row>14</xdr:row>
                    <xdr:rowOff>190500</xdr:rowOff>
                  </from>
                  <to>
                    <xdr:col>8</xdr:col>
                    <xdr:colOff>327660</xdr:colOff>
                    <xdr:row>16</xdr:row>
                    <xdr:rowOff>22860</xdr:rowOff>
                  </to>
                </anchor>
              </controlPr>
            </control>
          </mc:Choice>
        </mc:AlternateContent>
        <mc:AlternateContent xmlns:mc="http://schemas.openxmlformats.org/markup-compatibility/2006">
          <mc:Choice Requires="x14">
            <control shapeId="189456" r:id="rId19" name="Check Box 16">
              <controlPr defaultSize="0" autoFill="0" autoLine="0" autoPict="0">
                <anchor moveWithCells="1">
                  <from>
                    <xdr:col>9</xdr:col>
                    <xdr:colOff>152400</xdr:colOff>
                    <xdr:row>14</xdr:row>
                    <xdr:rowOff>190500</xdr:rowOff>
                  </from>
                  <to>
                    <xdr:col>9</xdr:col>
                    <xdr:colOff>327660</xdr:colOff>
                    <xdr:row>16</xdr:row>
                    <xdr:rowOff>22860</xdr:rowOff>
                  </to>
                </anchor>
              </controlPr>
            </control>
          </mc:Choice>
        </mc:AlternateContent>
        <mc:AlternateContent xmlns:mc="http://schemas.openxmlformats.org/markup-compatibility/2006">
          <mc:Choice Requires="x14">
            <control shapeId="189457" r:id="rId20" name="Check Box 17">
              <controlPr defaultSize="0" autoFill="0" autoLine="0" autoPict="0">
                <anchor moveWithCells="1">
                  <from>
                    <xdr:col>2</xdr:col>
                    <xdr:colOff>152400</xdr:colOff>
                    <xdr:row>17</xdr:row>
                    <xdr:rowOff>83820</xdr:rowOff>
                  </from>
                  <to>
                    <xdr:col>2</xdr:col>
                    <xdr:colOff>327660</xdr:colOff>
                    <xdr:row>18</xdr:row>
                    <xdr:rowOff>144780</xdr:rowOff>
                  </to>
                </anchor>
              </controlPr>
            </control>
          </mc:Choice>
        </mc:AlternateContent>
        <mc:AlternateContent xmlns:mc="http://schemas.openxmlformats.org/markup-compatibility/2006">
          <mc:Choice Requires="x14">
            <control shapeId="189458" r:id="rId21" name="Check Box 18">
              <controlPr defaultSize="0" autoFill="0" autoLine="0" autoPict="0">
                <anchor moveWithCells="1">
                  <from>
                    <xdr:col>3</xdr:col>
                    <xdr:colOff>152400</xdr:colOff>
                    <xdr:row>17</xdr:row>
                    <xdr:rowOff>83820</xdr:rowOff>
                  </from>
                  <to>
                    <xdr:col>3</xdr:col>
                    <xdr:colOff>327660</xdr:colOff>
                    <xdr:row>18</xdr:row>
                    <xdr:rowOff>144780</xdr:rowOff>
                  </to>
                </anchor>
              </controlPr>
            </control>
          </mc:Choice>
        </mc:AlternateContent>
        <mc:AlternateContent xmlns:mc="http://schemas.openxmlformats.org/markup-compatibility/2006">
          <mc:Choice Requires="x14">
            <control shapeId="189459" r:id="rId22" name="Check Box 19">
              <controlPr defaultSize="0" autoFill="0" autoLine="0" autoPict="0">
                <anchor moveWithCells="1">
                  <from>
                    <xdr:col>4</xdr:col>
                    <xdr:colOff>152400</xdr:colOff>
                    <xdr:row>17</xdr:row>
                    <xdr:rowOff>83820</xdr:rowOff>
                  </from>
                  <to>
                    <xdr:col>4</xdr:col>
                    <xdr:colOff>327660</xdr:colOff>
                    <xdr:row>18</xdr:row>
                    <xdr:rowOff>144780</xdr:rowOff>
                  </to>
                </anchor>
              </controlPr>
            </control>
          </mc:Choice>
        </mc:AlternateContent>
        <mc:AlternateContent xmlns:mc="http://schemas.openxmlformats.org/markup-compatibility/2006">
          <mc:Choice Requires="x14">
            <control shapeId="189460" r:id="rId23" name="Check Box 20">
              <controlPr defaultSize="0" autoFill="0" autoLine="0" autoPict="0">
                <anchor moveWithCells="1">
                  <from>
                    <xdr:col>5</xdr:col>
                    <xdr:colOff>152400</xdr:colOff>
                    <xdr:row>17</xdr:row>
                    <xdr:rowOff>83820</xdr:rowOff>
                  </from>
                  <to>
                    <xdr:col>5</xdr:col>
                    <xdr:colOff>327660</xdr:colOff>
                    <xdr:row>18</xdr:row>
                    <xdr:rowOff>144780</xdr:rowOff>
                  </to>
                </anchor>
              </controlPr>
            </control>
          </mc:Choice>
        </mc:AlternateContent>
        <mc:AlternateContent xmlns:mc="http://schemas.openxmlformats.org/markup-compatibility/2006">
          <mc:Choice Requires="x14">
            <control shapeId="189461" r:id="rId24" name="Check Box 21">
              <controlPr defaultSize="0" autoFill="0" autoLine="0" autoPict="0">
                <anchor moveWithCells="1">
                  <from>
                    <xdr:col>6</xdr:col>
                    <xdr:colOff>152400</xdr:colOff>
                    <xdr:row>17</xdr:row>
                    <xdr:rowOff>83820</xdr:rowOff>
                  </from>
                  <to>
                    <xdr:col>6</xdr:col>
                    <xdr:colOff>327660</xdr:colOff>
                    <xdr:row>18</xdr:row>
                    <xdr:rowOff>144780</xdr:rowOff>
                  </to>
                </anchor>
              </controlPr>
            </control>
          </mc:Choice>
        </mc:AlternateContent>
        <mc:AlternateContent xmlns:mc="http://schemas.openxmlformats.org/markup-compatibility/2006">
          <mc:Choice Requires="x14">
            <control shapeId="189462" r:id="rId25" name="Check Box 22">
              <controlPr defaultSize="0" autoFill="0" autoLine="0" autoPict="0">
                <anchor moveWithCells="1">
                  <from>
                    <xdr:col>7</xdr:col>
                    <xdr:colOff>152400</xdr:colOff>
                    <xdr:row>17</xdr:row>
                    <xdr:rowOff>83820</xdr:rowOff>
                  </from>
                  <to>
                    <xdr:col>7</xdr:col>
                    <xdr:colOff>327660</xdr:colOff>
                    <xdr:row>18</xdr:row>
                    <xdr:rowOff>144780</xdr:rowOff>
                  </to>
                </anchor>
              </controlPr>
            </control>
          </mc:Choice>
        </mc:AlternateContent>
        <mc:AlternateContent xmlns:mc="http://schemas.openxmlformats.org/markup-compatibility/2006">
          <mc:Choice Requires="x14">
            <control shapeId="189463" r:id="rId26" name="Check Box 23">
              <controlPr defaultSize="0" autoFill="0" autoLine="0" autoPict="0">
                <anchor moveWithCells="1">
                  <from>
                    <xdr:col>8</xdr:col>
                    <xdr:colOff>152400</xdr:colOff>
                    <xdr:row>17</xdr:row>
                    <xdr:rowOff>83820</xdr:rowOff>
                  </from>
                  <to>
                    <xdr:col>8</xdr:col>
                    <xdr:colOff>327660</xdr:colOff>
                    <xdr:row>18</xdr:row>
                    <xdr:rowOff>144780</xdr:rowOff>
                  </to>
                </anchor>
              </controlPr>
            </control>
          </mc:Choice>
        </mc:AlternateContent>
        <mc:AlternateContent xmlns:mc="http://schemas.openxmlformats.org/markup-compatibility/2006">
          <mc:Choice Requires="x14">
            <control shapeId="189464" r:id="rId27" name="Check Box 24">
              <controlPr defaultSize="0" autoFill="0" autoLine="0" autoPict="0">
                <anchor moveWithCells="1">
                  <from>
                    <xdr:col>9</xdr:col>
                    <xdr:colOff>152400</xdr:colOff>
                    <xdr:row>17</xdr:row>
                    <xdr:rowOff>83820</xdr:rowOff>
                  </from>
                  <to>
                    <xdr:col>9</xdr:col>
                    <xdr:colOff>327660</xdr:colOff>
                    <xdr:row>18</xdr:row>
                    <xdr:rowOff>144780</xdr:rowOff>
                  </to>
                </anchor>
              </controlPr>
            </control>
          </mc:Choice>
        </mc:AlternateContent>
        <mc:AlternateContent xmlns:mc="http://schemas.openxmlformats.org/markup-compatibility/2006">
          <mc:Choice Requires="x14">
            <control shapeId="189465" r:id="rId28" name="Check Box 25">
              <controlPr defaultSize="0" autoFill="0" autoLine="0" autoPict="0">
                <anchor moveWithCells="1">
                  <from>
                    <xdr:col>2</xdr:col>
                    <xdr:colOff>152400</xdr:colOff>
                    <xdr:row>20</xdr:row>
                    <xdr:rowOff>182880</xdr:rowOff>
                  </from>
                  <to>
                    <xdr:col>2</xdr:col>
                    <xdr:colOff>327660</xdr:colOff>
                    <xdr:row>22</xdr:row>
                    <xdr:rowOff>22860</xdr:rowOff>
                  </to>
                </anchor>
              </controlPr>
            </control>
          </mc:Choice>
        </mc:AlternateContent>
        <mc:AlternateContent xmlns:mc="http://schemas.openxmlformats.org/markup-compatibility/2006">
          <mc:Choice Requires="x14">
            <control shapeId="189466" r:id="rId29" name="Check Box 26">
              <controlPr defaultSize="0" autoFill="0" autoLine="0" autoPict="0">
                <anchor moveWithCells="1">
                  <from>
                    <xdr:col>3</xdr:col>
                    <xdr:colOff>152400</xdr:colOff>
                    <xdr:row>20</xdr:row>
                    <xdr:rowOff>182880</xdr:rowOff>
                  </from>
                  <to>
                    <xdr:col>3</xdr:col>
                    <xdr:colOff>327660</xdr:colOff>
                    <xdr:row>22</xdr:row>
                    <xdr:rowOff>22860</xdr:rowOff>
                  </to>
                </anchor>
              </controlPr>
            </control>
          </mc:Choice>
        </mc:AlternateContent>
        <mc:AlternateContent xmlns:mc="http://schemas.openxmlformats.org/markup-compatibility/2006">
          <mc:Choice Requires="x14">
            <control shapeId="189467" r:id="rId30" name="Check Box 27">
              <controlPr defaultSize="0" autoFill="0" autoLine="0" autoPict="0">
                <anchor moveWithCells="1">
                  <from>
                    <xdr:col>4</xdr:col>
                    <xdr:colOff>152400</xdr:colOff>
                    <xdr:row>20</xdr:row>
                    <xdr:rowOff>182880</xdr:rowOff>
                  </from>
                  <to>
                    <xdr:col>4</xdr:col>
                    <xdr:colOff>327660</xdr:colOff>
                    <xdr:row>22</xdr:row>
                    <xdr:rowOff>22860</xdr:rowOff>
                  </to>
                </anchor>
              </controlPr>
            </control>
          </mc:Choice>
        </mc:AlternateContent>
        <mc:AlternateContent xmlns:mc="http://schemas.openxmlformats.org/markup-compatibility/2006">
          <mc:Choice Requires="x14">
            <control shapeId="189468" r:id="rId31" name="Check Box 28">
              <controlPr defaultSize="0" autoFill="0" autoLine="0" autoPict="0">
                <anchor moveWithCells="1">
                  <from>
                    <xdr:col>5</xdr:col>
                    <xdr:colOff>152400</xdr:colOff>
                    <xdr:row>20</xdr:row>
                    <xdr:rowOff>182880</xdr:rowOff>
                  </from>
                  <to>
                    <xdr:col>5</xdr:col>
                    <xdr:colOff>327660</xdr:colOff>
                    <xdr:row>22</xdr:row>
                    <xdr:rowOff>22860</xdr:rowOff>
                  </to>
                </anchor>
              </controlPr>
            </control>
          </mc:Choice>
        </mc:AlternateContent>
        <mc:AlternateContent xmlns:mc="http://schemas.openxmlformats.org/markup-compatibility/2006">
          <mc:Choice Requires="x14">
            <control shapeId="189469" r:id="rId32" name="Check Box 29">
              <controlPr defaultSize="0" autoFill="0" autoLine="0" autoPict="0">
                <anchor moveWithCells="1">
                  <from>
                    <xdr:col>6</xdr:col>
                    <xdr:colOff>152400</xdr:colOff>
                    <xdr:row>20</xdr:row>
                    <xdr:rowOff>182880</xdr:rowOff>
                  </from>
                  <to>
                    <xdr:col>6</xdr:col>
                    <xdr:colOff>327660</xdr:colOff>
                    <xdr:row>22</xdr:row>
                    <xdr:rowOff>22860</xdr:rowOff>
                  </to>
                </anchor>
              </controlPr>
            </control>
          </mc:Choice>
        </mc:AlternateContent>
        <mc:AlternateContent xmlns:mc="http://schemas.openxmlformats.org/markup-compatibility/2006">
          <mc:Choice Requires="x14">
            <control shapeId="189470" r:id="rId33" name="Check Box 30">
              <controlPr defaultSize="0" autoFill="0" autoLine="0" autoPict="0">
                <anchor moveWithCells="1">
                  <from>
                    <xdr:col>7</xdr:col>
                    <xdr:colOff>152400</xdr:colOff>
                    <xdr:row>20</xdr:row>
                    <xdr:rowOff>182880</xdr:rowOff>
                  </from>
                  <to>
                    <xdr:col>7</xdr:col>
                    <xdr:colOff>327660</xdr:colOff>
                    <xdr:row>22</xdr:row>
                    <xdr:rowOff>22860</xdr:rowOff>
                  </to>
                </anchor>
              </controlPr>
            </control>
          </mc:Choice>
        </mc:AlternateContent>
        <mc:AlternateContent xmlns:mc="http://schemas.openxmlformats.org/markup-compatibility/2006">
          <mc:Choice Requires="x14">
            <control shapeId="189471" r:id="rId34" name="Check Box 31">
              <controlPr defaultSize="0" autoFill="0" autoLine="0" autoPict="0">
                <anchor moveWithCells="1">
                  <from>
                    <xdr:col>8</xdr:col>
                    <xdr:colOff>152400</xdr:colOff>
                    <xdr:row>20</xdr:row>
                    <xdr:rowOff>182880</xdr:rowOff>
                  </from>
                  <to>
                    <xdr:col>8</xdr:col>
                    <xdr:colOff>327660</xdr:colOff>
                    <xdr:row>22</xdr:row>
                    <xdr:rowOff>22860</xdr:rowOff>
                  </to>
                </anchor>
              </controlPr>
            </control>
          </mc:Choice>
        </mc:AlternateContent>
        <mc:AlternateContent xmlns:mc="http://schemas.openxmlformats.org/markup-compatibility/2006">
          <mc:Choice Requires="x14">
            <control shapeId="189472" r:id="rId35" name="Check Box 32">
              <controlPr defaultSize="0" autoFill="0" autoLine="0" autoPict="0">
                <anchor moveWithCells="1">
                  <from>
                    <xdr:col>9</xdr:col>
                    <xdr:colOff>152400</xdr:colOff>
                    <xdr:row>20</xdr:row>
                    <xdr:rowOff>182880</xdr:rowOff>
                  </from>
                  <to>
                    <xdr:col>9</xdr:col>
                    <xdr:colOff>327660</xdr:colOff>
                    <xdr:row>22</xdr:row>
                    <xdr:rowOff>22860</xdr:rowOff>
                  </to>
                </anchor>
              </controlPr>
            </control>
          </mc:Choice>
        </mc:AlternateContent>
        <mc:AlternateContent xmlns:mc="http://schemas.openxmlformats.org/markup-compatibility/2006">
          <mc:Choice Requires="x14">
            <control shapeId="189473" r:id="rId36" name="Check Box 33">
              <controlPr defaultSize="0" autoFill="0" autoLine="0" autoPict="0">
                <anchor moveWithCells="1">
                  <from>
                    <xdr:col>2</xdr:col>
                    <xdr:colOff>152400</xdr:colOff>
                    <xdr:row>23</xdr:row>
                    <xdr:rowOff>198120</xdr:rowOff>
                  </from>
                  <to>
                    <xdr:col>2</xdr:col>
                    <xdr:colOff>327660</xdr:colOff>
                    <xdr:row>25</xdr:row>
                    <xdr:rowOff>30480</xdr:rowOff>
                  </to>
                </anchor>
              </controlPr>
            </control>
          </mc:Choice>
        </mc:AlternateContent>
        <mc:AlternateContent xmlns:mc="http://schemas.openxmlformats.org/markup-compatibility/2006">
          <mc:Choice Requires="x14">
            <control shapeId="189474" r:id="rId37" name="Check Box 34">
              <controlPr defaultSize="0" autoFill="0" autoLine="0" autoPict="0">
                <anchor moveWithCells="1">
                  <from>
                    <xdr:col>3</xdr:col>
                    <xdr:colOff>152400</xdr:colOff>
                    <xdr:row>23</xdr:row>
                    <xdr:rowOff>198120</xdr:rowOff>
                  </from>
                  <to>
                    <xdr:col>3</xdr:col>
                    <xdr:colOff>327660</xdr:colOff>
                    <xdr:row>25</xdr:row>
                    <xdr:rowOff>30480</xdr:rowOff>
                  </to>
                </anchor>
              </controlPr>
            </control>
          </mc:Choice>
        </mc:AlternateContent>
        <mc:AlternateContent xmlns:mc="http://schemas.openxmlformats.org/markup-compatibility/2006">
          <mc:Choice Requires="x14">
            <control shapeId="189475" r:id="rId38" name="Check Box 35">
              <controlPr defaultSize="0" autoFill="0" autoLine="0" autoPict="0">
                <anchor moveWithCells="1">
                  <from>
                    <xdr:col>4</xdr:col>
                    <xdr:colOff>152400</xdr:colOff>
                    <xdr:row>23</xdr:row>
                    <xdr:rowOff>198120</xdr:rowOff>
                  </from>
                  <to>
                    <xdr:col>4</xdr:col>
                    <xdr:colOff>327660</xdr:colOff>
                    <xdr:row>25</xdr:row>
                    <xdr:rowOff>30480</xdr:rowOff>
                  </to>
                </anchor>
              </controlPr>
            </control>
          </mc:Choice>
        </mc:AlternateContent>
        <mc:AlternateContent xmlns:mc="http://schemas.openxmlformats.org/markup-compatibility/2006">
          <mc:Choice Requires="x14">
            <control shapeId="189476" r:id="rId39" name="Check Box 36">
              <controlPr defaultSize="0" autoFill="0" autoLine="0" autoPict="0">
                <anchor moveWithCells="1">
                  <from>
                    <xdr:col>5</xdr:col>
                    <xdr:colOff>152400</xdr:colOff>
                    <xdr:row>23</xdr:row>
                    <xdr:rowOff>198120</xdr:rowOff>
                  </from>
                  <to>
                    <xdr:col>5</xdr:col>
                    <xdr:colOff>327660</xdr:colOff>
                    <xdr:row>25</xdr:row>
                    <xdr:rowOff>30480</xdr:rowOff>
                  </to>
                </anchor>
              </controlPr>
            </control>
          </mc:Choice>
        </mc:AlternateContent>
        <mc:AlternateContent xmlns:mc="http://schemas.openxmlformats.org/markup-compatibility/2006">
          <mc:Choice Requires="x14">
            <control shapeId="189477" r:id="rId40" name="Check Box 37">
              <controlPr defaultSize="0" autoFill="0" autoLine="0" autoPict="0">
                <anchor moveWithCells="1">
                  <from>
                    <xdr:col>6</xdr:col>
                    <xdr:colOff>152400</xdr:colOff>
                    <xdr:row>23</xdr:row>
                    <xdr:rowOff>198120</xdr:rowOff>
                  </from>
                  <to>
                    <xdr:col>6</xdr:col>
                    <xdr:colOff>327660</xdr:colOff>
                    <xdr:row>25</xdr:row>
                    <xdr:rowOff>30480</xdr:rowOff>
                  </to>
                </anchor>
              </controlPr>
            </control>
          </mc:Choice>
        </mc:AlternateContent>
        <mc:AlternateContent xmlns:mc="http://schemas.openxmlformats.org/markup-compatibility/2006">
          <mc:Choice Requires="x14">
            <control shapeId="189478" r:id="rId41" name="Check Box 38">
              <controlPr defaultSize="0" autoFill="0" autoLine="0" autoPict="0">
                <anchor moveWithCells="1">
                  <from>
                    <xdr:col>7</xdr:col>
                    <xdr:colOff>152400</xdr:colOff>
                    <xdr:row>23</xdr:row>
                    <xdr:rowOff>198120</xdr:rowOff>
                  </from>
                  <to>
                    <xdr:col>7</xdr:col>
                    <xdr:colOff>327660</xdr:colOff>
                    <xdr:row>25</xdr:row>
                    <xdr:rowOff>30480</xdr:rowOff>
                  </to>
                </anchor>
              </controlPr>
            </control>
          </mc:Choice>
        </mc:AlternateContent>
        <mc:AlternateContent xmlns:mc="http://schemas.openxmlformats.org/markup-compatibility/2006">
          <mc:Choice Requires="x14">
            <control shapeId="189479" r:id="rId42" name="Check Box 39">
              <controlPr defaultSize="0" autoFill="0" autoLine="0" autoPict="0">
                <anchor moveWithCells="1">
                  <from>
                    <xdr:col>8</xdr:col>
                    <xdr:colOff>152400</xdr:colOff>
                    <xdr:row>23</xdr:row>
                    <xdr:rowOff>198120</xdr:rowOff>
                  </from>
                  <to>
                    <xdr:col>8</xdr:col>
                    <xdr:colOff>327660</xdr:colOff>
                    <xdr:row>25</xdr:row>
                    <xdr:rowOff>30480</xdr:rowOff>
                  </to>
                </anchor>
              </controlPr>
            </control>
          </mc:Choice>
        </mc:AlternateContent>
        <mc:AlternateContent xmlns:mc="http://schemas.openxmlformats.org/markup-compatibility/2006">
          <mc:Choice Requires="x14">
            <control shapeId="189480" r:id="rId43" name="Check Box 40">
              <controlPr defaultSize="0" autoFill="0" autoLine="0" autoPict="0">
                <anchor moveWithCells="1">
                  <from>
                    <xdr:col>9</xdr:col>
                    <xdr:colOff>152400</xdr:colOff>
                    <xdr:row>23</xdr:row>
                    <xdr:rowOff>198120</xdr:rowOff>
                  </from>
                  <to>
                    <xdr:col>9</xdr:col>
                    <xdr:colOff>327660</xdr:colOff>
                    <xdr:row>25</xdr:row>
                    <xdr:rowOff>30480</xdr:rowOff>
                  </to>
                </anchor>
              </controlPr>
            </control>
          </mc:Choice>
        </mc:AlternateContent>
        <mc:AlternateContent xmlns:mc="http://schemas.openxmlformats.org/markup-compatibility/2006">
          <mc:Choice Requires="x14">
            <control shapeId="189481" r:id="rId44" name="Check Box 41">
              <controlPr defaultSize="0" autoFill="0" autoLine="0" autoPict="0">
                <anchor moveWithCells="1">
                  <from>
                    <xdr:col>2</xdr:col>
                    <xdr:colOff>152400</xdr:colOff>
                    <xdr:row>25</xdr:row>
                    <xdr:rowOff>76200</xdr:rowOff>
                  </from>
                  <to>
                    <xdr:col>2</xdr:col>
                    <xdr:colOff>327660</xdr:colOff>
                    <xdr:row>26</xdr:row>
                    <xdr:rowOff>137160</xdr:rowOff>
                  </to>
                </anchor>
              </controlPr>
            </control>
          </mc:Choice>
        </mc:AlternateContent>
        <mc:AlternateContent xmlns:mc="http://schemas.openxmlformats.org/markup-compatibility/2006">
          <mc:Choice Requires="x14">
            <control shapeId="189482" r:id="rId45" name="Check Box 42">
              <controlPr defaultSize="0" autoFill="0" autoLine="0" autoPict="0">
                <anchor moveWithCells="1">
                  <from>
                    <xdr:col>3</xdr:col>
                    <xdr:colOff>152400</xdr:colOff>
                    <xdr:row>25</xdr:row>
                    <xdr:rowOff>76200</xdr:rowOff>
                  </from>
                  <to>
                    <xdr:col>3</xdr:col>
                    <xdr:colOff>327660</xdr:colOff>
                    <xdr:row>26</xdr:row>
                    <xdr:rowOff>137160</xdr:rowOff>
                  </to>
                </anchor>
              </controlPr>
            </control>
          </mc:Choice>
        </mc:AlternateContent>
        <mc:AlternateContent xmlns:mc="http://schemas.openxmlformats.org/markup-compatibility/2006">
          <mc:Choice Requires="x14">
            <control shapeId="189483" r:id="rId46" name="Check Box 43">
              <controlPr defaultSize="0" autoFill="0" autoLine="0" autoPict="0">
                <anchor moveWithCells="1">
                  <from>
                    <xdr:col>4</xdr:col>
                    <xdr:colOff>152400</xdr:colOff>
                    <xdr:row>25</xdr:row>
                    <xdr:rowOff>76200</xdr:rowOff>
                  </from>
                  <to>
                    <xdr:col>4</xdr:col>
                    <xdr:colOff>327660</xdr:colOff>
                    <xdr:row>26</xdr:row>
                    <xdr:rowOff>137160</xdr:rowOff>
                  </to>
                </anchor>
              </controlPr>
            </control>
          </mc:Choice>
        </mc:AlternateContent>
        <mc:AlternateContent xmlns:mc="http://schemas.openxmlformats.org/markup-compatibility/2006">
          <mc:Choice Requires="x14">
            <control shapeId="189484" r:id="rId47" name="Check Box 44">
              <controlPr defaultSize="0" autoFill="0" autoLine="0" autoPict="0">
                <anchor moveWithCells="1">
                  <from>
                    <xdr:col>5</xdr:col>
                    <xdr:colOff>152400</xdr:colOff>
                    <xdr:row>25</xdr:row>
                    <xdr:rowOff>76200</xdr:rowOff>
                  </from>
                  <to>
                    <xdr:col>5</xdr:col>
                    <xdr:colOff>327660</xdr:colOff>
                    <xdr:row>26</xdr:row>
                    <xdr:rowOff>137160</xdr:rowOff>
                  </to>
                </anchor>
              </controlPr>
            </control>
          </mc:Choice>
        </mc:AlternateContent>
        <mc:AlternateContent xmlns:mc="http://schemas.openxmlformats.org/markup-compatibility/2006">
          <mc:Choice Requires="x14">
            <control shapeId="189485" r:id="rId48" name="Check Box 45">
              <controlPr defaultSize="0" autoFill="0" autoLine="0" autoPict="0">
                <anchor moveWithCells="1">
                  <from>
                    <xdr:col>6</xdr:col>
                    <xdr:colOff>152400</xdr:colOff>
                    <xdr:row>25</xdr:row>
                    <xdr:rowOff>76200</xdr:rowOff>
                  </from>
                  <to>
                    <xdr:col>6</xdr:col>
                    <xdr:colOff>327660</xdr:colOff>
                    <xdr:row>26</xdr:row>
                    <xdr:rowOff>137160</xdr:rowOff>
                  </to>
                </anchor>
              </controlPr>
            </control>
          </mc:Choice>
        </mc:AlternateContent>
        <mc:AlternateContent xmlns:mc="http://schemas.openxmlformats.org/markup-compatibility/2006">
          <mc:Choice Requires="x14">
            <control shapeId="189486" r:id="rId49" name="Check Box 46">
              <controlPr defaultSize="0" autoFill="0" autoLine="0" autoPict="0">
                <anchor moveWithCells="1">
                  <from>
                    <xdr:col>7</xdr:col>
                    <xdr:colOff>152400</xdr:colOff>
                    <xdr:row>25</xdr:row>
                    <xdr:rowOff>76200</xdr:rowOff>
                  </from>
                  <to>
                    <xdr:col>7</xdr:col>
                    <xdr:colOff>327660</xdr:colOff>
                    <xdr:row>26</xdr:row>
                    <xdr:rowOff>137160</xdr:rowOff>
                  </to>
                </anchor>
              </controlPr>
            </control>
          </mc:Choice>
        </mc:AlternateContent>
        <mc:AlternateContent xmlns:mc="http://schemas.openxmlformats.org/markup-compatibility/2006">
          <mc:Choice Requires="x14">
            <control shapeId="189487" r:id="rId50" name="Check Box 47">
              <controlPr defaultSize="0" autoFill="0" autoLine="0" autoPict="0">
                <anchor moveWithCells="1">
                  <from>
                    <xdr:col>8</xdr:col>
                    <xdr:colOff>152400</xdr:colOff>
                    <xdr:row>25</xdr:row>
                    <xdr:rowOff>76200</xdr:rowOff>
                  </from>
                  <to>
                    <xdr:col>8</xdr:col>
                    <xdr:colOff>327660</xdr:colOff>
                    <xdr:row>26</xdr:row>
                    <xdr:rowOff>137160</xdr:rowOff>
                  </to>
                </anchor>
              </controlPr>
            </control>
          </mc:Choice>
        </mc:AlternateContent>
        <mc:AlternateContent xmlns:mc="http://schemas.openxmlformats.org/markup-compatibility/2006">
          <mc:Choice Requires="x14">
            <control shapeId="189488" r:id="rId51" name="Check Box 48">
              <controlPr defaultSize="0" autoFill="0" autoLine="0" autoPict="0">
                <anchor moveWithCells="1">
                  <from>
                    <xdr:col>9</xdr:col>
                    <xdr:colOff>152400</xdr:colOff>
                    <xdr:row>25</xdr:row>
                    <xdr:rowOff>76200</xdr:rowOff>
                  </from>
                  <to>
                    <xdr:col>9</xdr:col>
                    <xdr:colOff>327660</xdr:colOff>
                    <xdr:row>26</xdr:row>
                    <xdr:rowOff>137160</xdr:rowOff>
                  </to>
                </anchor>
              </controlPr>
            </control>
          </mc:Choice>
        </mc:AlternateContent>
        <mc:AlternateContent xmlns:mc="http://schemas.openxmlformats.org/markup-compatibility/2006">
          <mc:Choice Requires="x14">
            <control shapeId="189489" r:id="rId52" name="Check Box 49">
              <controlPr defaultSize="0" autoFill="0" autoLine="0" autoPict="0">
                <anchor moveWithCells="1">
                  <from>
                    <xdr:col>2</xdr:col>
                    <xdr:colOff>152400</xdr:colOff>
                    <xdr:row>28</xdr:row>
                    <xdr:rowOff>198120</xdr:rowOff>
                  </from>
                  <to>
                    <xdr:col>2</xdr:col>
                    <xdr:colOff>327660</xdr:colOff>
                    <xdr:row>30</xdr:row>
                    <xdr:rowOff>30480</xdr:rowOff>
                  </to>
                </anchor>
              </controlPr>
            </control>
          </mc:Choice>
        </mc:AlternateContent>
        <mc:AlternateContent xmlns:mc="http://schemas.openxmlformats.org/markup-compatibility/2006">
          <mc:Choice Requires="x14">
            <control shapeId="189490" r:id="rId53" name="Check Box 50">
              <controlPr defaultSize="0" autoFill="0" autoLine="0" autoPict="0">
                <anchor moveWithCells="1">
                  <from>
                    <xdr:col>3</xdr:col>
                    <xdr:colOff>152400</xdr:colOff>
                    <xdr:row>28</xdr:row>
                    <xdr:rowOff>198120</xdr:rowOff>
                  </from>
                  <to>
                    <xdr:col>3</xdr:col>
                    <xdr:colOff>327660</xdr:colOff>
                    <xdr:row>30</xdr:row>
                    <xdr:rowOff>30480</xdr:rowOff>
                  </to>
                </anchor>
              </controlPr>
            </control>
          </mc:Choice>
        </mc:AlternateContent>
        <mc:AlternateContent xmlns:mc="http://schemas.openxmlformats.org/markup-compatibility/2006">
          <mc:Choice Requires="x14">
            <control shapeId="189491" r:id="rId54" name="Check Box 51">
              <controlPr defaultSize="0" autoFill="0" autoLine="0" autoPict="0">
                <anchor moveWithCells="1">
                  <from>
                    <xdr:col>4</xdr:col>
                    <xdr:colOff>152400</xdr:colOff>
                    <xdr:row>28</xdr:row>
                    <xdr:rowOff>198120</xdr:rowOff>
                  </from>
                  <to>
                    <xdr:col>4</xdr:col>
                    <xdr:colOff>327660</xdr:colOff>
                    <xdr:row>30</xdr:row>
                    <xdr:rowOff>30480</xdr:rowOff>
                  </to>
                </anchor>
              </controlPr>
            </control>
          </mc:Choice>
        </mc:AlternateContent>
        <mc:AlternateContent xmlns:mc="http://schemas.openxmlformats.org/markup-compatibility/2006">
          <mc:Choice Requires="x14">
            <control shapeId="189492" r:id="rId55" name="Check Box 52">
              <controlPr defaultSize="0" autoFill="0" autoLine="0" autoPict="0">
                <anchor moveWithCells="1">
                  <from>
                    <xdr:col>5</xdr:col>
                    <xdr:colOff>152400</xdr:colOff>
                    <xdr:row>28</xdr:row>
                    <xdr:rowOff>198120</xdr:rowOff>
                  </from>
                  <to>
                    <xdr:col>5</xdr:col>
                    <xdr:colOff>327660</xdr:colOff>
                    <xdr:row>30</xdr:row>
                    <xdr:rowOff>30480</xdr:rowOff>
                  </to>
                </anchor>
              </controlPr>
            </control>
          </mc:Choice>
        </mc:AlternateContent>
        <mc:AlternateContent xmlns:mc="http://schemas.openxmlformats.org/markup-compatibility/2006">
          <mc:Choice Requires="x14">
            <control shapeId="189493" r:id="rId56" name="Check Box 53">
              <controlPr defaultSize="0" autoFill="0" autoLine="0" autoPict="0">
                <anchor moveWithCells="1">
                  <from>
                    <xdr:col>6</xdr:col>
                    <xdr:colOff>152400</xdr:colOff>
                    <xdr:row>28</xdr:row>
                    <xdr:rowOff>198120</xdr:rowOff>
                  </from>
                  <to>
                    <xdr:col>6</xdr:col>
                    <xdr:colOff>327660</xdr:colOff>
                    <xdr:row>30</xdr:row>
                    <xdr:rowOff>30480</xdr:rowOff>
                  </to>
                </anchor>
              </controlPr>
            </control>
          </mc:Choice>
        </mc:AlternateContent>
        <mc:AlternateContent xmlns:mc="http://schemas.openxmlformats.org/markup-compatibility/2006">
          <mc:Choice Requires="x14">
            <control shapeId="189494" r:id="rId57" name="Check Box 54">
              <controlPr defaultSize="0" autoFill="0" autoLine="0" autoPict="0">
                <anchor moveWithCells="1">
                  <from>
                    <xdr:col>7</xdr:col>
                    <xdr:colOff>152400</xdr:colOff>
                    <xdr:row>28</xdr:row>
                    <xdr:rowOff>198120</xdr:rowOff>
                  </from>
                  <to>
                    <xdr:col>7</xdr:col>
                    <xdr:colOff>327660</xdr:colOff>
                    <xdr:row>30</xdr:row>
                    <xdr:rowOff>30480</xdr:rowOff>
                  </to>
                </anchor>
              </controlPr>
            </control>
          </mc:Choice>
        </mc:AlternateContent>
        <mc:AlternateContent xmlns:mc="http://schemas.openxmlformats.org/markup-compatibility/2006">
          <mc:Choice Requires="x14">
            <control shapeId="189495" r:id="rId58" name="Check Box 55">
              <controlPr defaultSize="0" autoFill="0" autoLine="0" autoPict="0">
                <anchor moveWithCells="1">
                  <from>
                    <xdr:col>8</xdr:col>
                    <xdr:colOff>152400</xdr:colOff>
                    <xdr:row>28</xdr:row>
                    <xdr:rowOff>198120</xdr:rowOff>
                  </from>
                  <to>
                    <xdr:col>8</xdr:col>
                    <xdr:colOff>327660</xdr:colOff>
                    <xdr:row>30</xdr:row>
                    <xdr:rowOff>30480</xdr:rowOff>
                  </to>
                </anchor>
              </controlPr>
            </control>
          </mc:Choice>
        </mc:AlternateContent>
        <mc:AlternateContent xmlns:mc="http://schemas.openxmlformats.org/markup-compatibility/2006">
          <mc:Choice Requires="x14">
            <control shapeId="189496" r:id="rId59" name="Check Box 56">
              <controlPr defaultSize="0" autoFill="0" autoLine="0" autoPict="0">
                <anchor moveWithCells="1">
                  <from>
                    <xdr:col>9</xdr:col>
                    <xdr:colOff>152400</xdr:colOff>
                    <xdr:row>28</xdr:row>
                    <xdr:rowOff>198120</xdr:rowOff>
                  </from>
                  <to>
                    <xdr:col>9</xdr:col>
                    <xdr:colOff>327660</xdr:colOff>
                    <xdr:row>30</xdr:row>
                    <xdr:rowOff>30480</xdr:rowOff>
                  </to>
                </anchor>
              </controlPr>
            </control>
          </mc:Choice>
        </mc:AlternateContent>
        <mc:AlternateContent xmlns:mc="http://schemas.openxmlformats.org/markup-compatibility/2006">
          <mc:Choice Requires="x14">
            <control shapeId="189497" r:id="rId60" name="Check Box 57">
              <controlPr defaultSize="0" autoFill="0" autoLine="0" autoPict="0">
                <anchor moveWithCells="1">
                  <from>
                    <xdr:col>2</xdr:col>
                    <xdr:colOff>152400</xdr:colOff>
                    <xdr:row>30</xdr:row>
                    <xdr:rowOff>76200</xdr:rowOff>
                  </from>
                  <to>
                    <xdr:col>2</xdr:col>
                    <xdr:colOff>327660</xdr:colOff>
                    <xdr:row>31</xdr:row>
                    <xdr:rowOff>137160</xdr:rowOff>
                  </to>
                </anchor>
              </controlPr>
            </control>
          </mc:Choice>
        </mc:AlternateContent>
        <mc:AlternateContent xmlns:mc="http://schemas.openxmlformats.org/markup-compatibility/2006">
          <mc:Choice Requires="x14">
            <control shapeId="189498" r:id="rId61" name="Check Box 58">
              <controlPr defaultSize="0" autoFill="0" autoLine="0" autoPict="0">
                <anchor moveWithCells="1">
                  <from>
                    <xdr:col>3</xdr:col>
                    <xdr:colOff>152400</xdr:colOff>
                    <xdr:row>30</xdr:row>
                    <xdr:rowOff>76200</xdr:rowOff>
                  </from>
                  <to>
                    <xdr:col>3</xdr:col>
                    <xdr:colOff>327660</xdr:colOff>
                    <xdr:row>31</xdr:row>
                    <xdr:rowOff>137160</xdr:rowOff>
                  </to>
                </anchor>
              </controlPr>
            </control>
          </mc:Choice>
        </mc:AlternateContent>
        <mc:AlternateContent xmlns:mc="http://schemas.openxmlformats.org/markup-compatibility/2006">
          <mc:Choice Requires="x14">
            <control shapeId="189499" r:id="rId62" name="Check Box 59">
              <controlPr defaultSize="0" autoFill="0" autoLine="0" autoPict="0">
                <anchor moveWithCells="1">
                  <from>
                    <xdr:col>4</xdr:col>
                    <xdr:colOff>152400</xdr:colOff>
                    <xdr:row>30</xdr:row>
                    <xdr:rowOff>76200</xdr:rowOff>
                  </from>
                  <to>
                    <xdr:col>4</xdr:col>
                    <xdr:colOff>327660</xdr:colOff>
                    <xdr:row>31</xdr:row>
                    <xdr:rowOff>137160</xdr:rowOff>
                  </to>
                </anchor>
              </controlPr>
            </control>
          </mc:Choice>
        </mc:AlternateContent>
        <mc:AlternateContent xmlns:mc="http://schemas.openxmlformats.org/markup-compatibility/2006">
          <mc:Choice Requires="x14">
            <control shapeId="189500" r:id="rId63" name="Check Box 60">
              <controlPr defaultSize="0" autoFill="0" autoLine="0" autoPict="0">
                <anchor moveWithCells="1">
                  <from>
                    <xdr:col>5</xdr:col>
                    <xdr:colOff>152400</xdr:colOff>
                    <xdr:row>30</xdr:row>
                    <xdr:rowOff>76200</xdr:rowOff>
                  </from>
                  <to>
                    <xdr:col>5</xdr:col>
                    <xdr:colOff>327660</xdr:colOff>
                    <xdr:row>31</xdr:row>
                    <xdr:rowOff>137160</xdr:rowOff>
                  </to>
                </anchor>
              </controlPr>
            </control>
          </mc:Choice>
        </mc:AlternateContent>
        <mc:AlternateContent xmlns:mc="http://schemas.openxmlformats.org/markup-compatibility/2006">
          <mc:Choice Requires="x14">
            <control shapeId="189501" r:id="rId64" name="Check Box 61">
              <controlPr defaultSize="0" autoFill="0" autoLine="0" autoPict="0">
                <anchor moveWithCells="1">
                  <from>
                    <xdr:col>6</xdr:col>
                    <xdr:colOff>152400</xdr:colOff>
                    <xdr:row>30</xdr:row>
                    <xdr:rowOff>76200</xdr:rowOff>
                  </from>
                  <to>
                    <xdr:col>6</xdr:col>
                    <xdr:colOff>327660</xdr:colOff>
                    <xdr:row>31</xdr:row>
                    <xdr:rowOff>137160</xdr:rowOff>
                  </to>
                </anchor>
              </controlPr>
            </control>
          </mc:Choice>
        </mc:AlternateContent>
        <mc:AlternateContent xmlns:mc="http://schemas.openxmlformats.org/markup-compatibility/2006">
          <mc:Choice Requires="x14">
            <control shapeId="189502" r:id="rId65" name="Check Box 62">
              <controlPr defaultSize="0" autoFill="0" autoLine="0" autoPict="0">
                <anchor moveWithCells="1">
                  <from>
                    <xdr:col>7</xdr:col>
                    <xdr:colOff>152400</xdr:colOff>
                    <xdr:row>30</xdr:row>
                    <xdr:rowOff>76200</xdr:rowOff>
                  </from>
                  <to>
                    <xdr:col>7</xdr:col>
                    <xdr:colOff>327660</xdr:colOff>
                    <xdr:row>31</xdr:row>
                    <xdr:rowOff>137160</xdr:rowOff>
                  </to>
                </anchor>
              </controlPr>
            </control>
          </mc:Choice>
        </mc:AlternateContent>
        <mc:AlternateContent xmlns:mc="http://schemas.openxmlformats.org/markup-compatibility/2006">
          <mc:Choice Requires="x14">
            <control shapeId="189503" r:id="rId66" name="Check Box 63">
              <controlPr defaultSize="0" autoFill="0" autoLine="0" autoPict="0">
                <anchor moveWithCells="1">
                  <from>
                    <xdr:col>8</xdr:col>
                    <xdr:colOff>152400</xdr:colOff>
                    <xdr:row>30</xdr:row>
                    <xdr:rowOff>76200</xdr:rowOff>
                  </from>
                  <to>
                    <xdr:col>8</xdr:col>
                    <xdr:colOff>327660</xdr:colOff>
                    <xdr:row>31</xdr:row>
                    <xdr:rowOff>137160</xdr:rowOff>
                  </to>
                </anchor>
              </controlPr>
            </control>
          </mc:Choice>
        </mc:AlternateContent>
        <mc:AlternateContent xmlns:mc="http://schemas.openxmlformats.org/markup-compatibility/2006">
          <mc:Choice Requires="x14">
            <control shapeId="189504" r:id="rId67" name="Check Box 64">
              <controlPr defaultSize="0" autoFill="0" autoLine="0" autoPict="0">
                <anchor moveWithCells="1">
                  <from>
                    <xdr:col>9</xdr:col>
                    <xdr:colOff>152400</xdr:colOff>
                    <xdr:row>30</xdr:row>
                    <xdr:rowOff>76200</xdr:rowOff>
                  </from>
                  <to>
                    <xdr:col>9</xdr:col>
                    <xdr:colOff>327660</xdr:colOff>
                    <xdr:row>31</xdr:row>
                    <xdr:rowOff>137160</xdr:rowOff>
                  </to>
                </anchor>
              </controlPr>
            </control>
          </mc:Choice>
        </mc:AlternateContent>
        <mc:AlternateContent xmlns:mc="http://schemas.openxmlformats.org/markup-compatibility/2006">
          <mc:Choice Requires="x14">
            <control shapeId="189505" r:id="rId68" name="Check Box 65">
              <controlPr defaultSize="0" autoFill="0" autoLine="0" autoPict="0">
                <anchor moveWithCells="1">
                  <from>
                    <xdr:col>2</xdr:col>
                    <xdr:colOff>152400</xdr:colOff>
                    <xdr:row>32</xdr:row>
                    <xdr:rowOff>190500</xdr:rowOff>
                  </from>
                  <to>
                    <xdr:col>2</xdr:col>
                    <xdr:colOff>327660</xdr:colOff>
                    <xdr:row>34</xdr:row>
                    <xdr:rowOff>0</xdr:rowOff>
                  </to>
                </anchor>
              </controlPr>
            </control>
          </mc:Choice>
        </mc:AlternateContent>
        <mc:AlternateContent xmlns:mc="http://schemas.openxmlformats.org/markup-compatibility/2006">
          <mc:Choice Requires="x14">
            <control shapeId="189506" r:id="rId69" name="Check Box 66">
              <controlPr defaultSize="0" autoFill="0" autoLine="0" autoPict="0">
                <anchor moveWithCells="1">
                  <from>
                    <xdr:col>3</xdr:col>
                    <xdr:colOff>152400</xdr:colOff>
                    <xdr:row>32</xdr:row>
                    <xdr:rowOff>190500</xdr:rowOff>
                  </from>
                  <to>
                    <xdr:col>3</xdr:col>
                    <xdr:colOff>327660</xdr:colOff>
                    <xdr:row>34</xdr:row>
                    <xdr:rowOff>0</xdr:rowOff>
                  </to>
                </anchor>
              </controlPr>
            </control>
          </mc:Choice>
        </mc:AlternateContent>
        <mc:AlternateContent xmlns:mc="http://schemas.openxmlformats.org/markup-compatibility/2006">
          <mc:Choice Requires="x14">
            <control shapeId="189507" r:id="rId70" name="Check Box 67">
              <controlPr defaultSize="0" autoFill="0" autoLine="0" autoPict="0">
                <anchor moveWithCells="1">
                  <from>
                    <xdr:col>4</xdr:col>
                    <xdr:colOff>152400</xdr:colOff>
                    <xdr:row>32</xdr:row>
                    <xdr:rowOff>190500</xdr:rowOff>
                  </from>
                  <to>
                    <xdr:col>4</xdr:col>
                    <xdr:colOff>327660</xdr:colOff>
                    <xdr:row>34</xdr:row>
                    <xdr:rowOff>0</xdr:rowOff>
                  </to>
                </anchor>
              </controlPr>
            </control>
          </mc:Choice>
        </mc:AlternateContent>
        <mc:AlternateContent xmlns:mc="http://schemas.openxmlformats.org/markup-compatibility/2006">
          <mc:Choice Requires="x14">
            <control shapeId="189508" r:id="rId71" name="Check Box 68">
              <controlPr defaultSize="0" autoFill="0" autoLine="0" autoPict="0">
                <anchor moveWithCells="1">
                  <from>
                    <xdr:col>5</xdr:col>
                    <xdr:colOff>152400</xdr:colOff>
                    <xdr:row>32</xdr:row>
                    <xdr:rowOff>190500</xdr:rowOff>
                  </from>
                  <to>
                    <xdr:col>5</xdr:col>
                    <xdr:colOff>327660</xdr:colOff>
                    <xdr:row>34</xdr:row>
                    <xdr:rowOff>0</xdr:rowOff>
                  </to>
                </anchor>
              </controlPr>
            </control>
          </mc:Choice>
        </mc:AlternateContent>
        <mc:AlternateContent xmlns:mc="http://schemas.openxmlformats.org/markup-compatibility/2006">
          <mc:Choice Requires="x14">
            <control shapeId="189509" r:id="rId72" name="Check Box 69">
              <controlPr defaultSize="0" autoFill="0" autoLine="0" autoPict="0">
                <anchor moveWithCells="1">
                  <from>
                    <xdr:col>6</xdr:col>
                    <xdr:colOff>152400</xdr:colOff>
                    <xdr:row>32</xdr:row>
                    <xdr:rowOff>190500</xdr:rowOff>
                  </from>
                  <to>
                    <xdr:col>6</xdr:col>
                    <xdr:colOff>327660</xdr:colOff>
                    <xdr:row>34</xdr:row>
                    <xdr:rowOff>0</xdr:rowOff>
                  </to>
                </anchor>
              </controlPr>
            </control>
          </mc:Choice>
        </mc:AlternateContent>
        <mc:AlternateContent xmlns:mc="http://schemas.openxmlformats.org/markup-compatibility/2006">
          <mc:Choice Requires="x14">
            <control shapeId="189510" r:id="rId73" name="Check Box 70">
              <controlPr defaultSize="0" autoFill="0" autoLine="0" autoPict="0">
                <anchor moveWithCells="1">
                  <from>
                    <xdr:col>7</xdr:col>
                    <xdr:colOff>152400</xdr:colOff>
                    <xdr:row>32</xdr:row>
                    <xdr:rowOff>190500</xdr:rowOff>
                  </from>
                  <to>
                    <xdr:col>7</xdr:col>
                    <xdr:colOff>327660</xdr:colOff>
                    <xdr:row>34</xdr:row>
                    <xdr:rowOff>0</xdr:rowOff>
                  </to>
                </anchor>
              </controlPr>
            </control>
          </mc:Choice>
        </mc:AlternateContent>
        <mc:AlternateContent xmlns:mc="http://schemas.openxmlformats.org/markup-compatibility/2006">
          <mc:Choice Requires="x14">
            <control shapeId="189511" r:id="rId74" name="Check Box 71">
              <controlPr defaultSize="0" autoFill="0" autoLine="0" autoPict="0">
                <anchor moveWithCells="1">
                  <from>
                    <xdr:col>8</xdr:col>
                    <xdr:colOff>152400</xdr:colOff>
                    <xdr:row>32</xdr:row>
                    <xdr:rowOff>190500</xdr:rowOff>
                  </from>
                  <to>
                    <xdr:col>8</xdr:col>
                    <xdr:colOff>327660</xdr:colOff>
                    <xdr:row>34</xdr:row>
                    <xdr:rowOff>0</xdr:rowOff>
                  </to>
                </anchor>
              </controlPr>
            </control>
          </mc:Choice>
        </mc:AlternateContent>
        <mc:AlternateContent xmlns:mc="http://schemas.openxmlformats.org/markup-compatibility/2006">
          <mc:Choice Requires="x14">
            <control shapeId="189512" r:id="rId75" name="Check Box 72">
              <controlPr defaultSize="0" autoFill="0" autoLine="0" autoPict="0">
                <anchor moveWithCells="1">
                  <from>
                    <xdr:col>9</xdr:col>
                    <xdr:colOff>152400</xdr:colOff>
                    <xdr:row>32</xdr:row>
                    <xdr:rowOff>190500</xdr:rowOff>
                  </from>
                  <to>
                    <xdr:col>9</xdr:col>
                    <xdr:colOff>327660</xdr:colOff>
                    <xdr:row>34</xdr:row>
                    <xdr:rowOff>0</xdr:rowOff>
                  </to>
                </anchor>
              </controlPr>
            </control>
          </mc:Choice>
        </mc:AlternateContent>
        <mc:AlternateContent xmlns:mc="http://schemas.openxmlformats.org/markup-compatibility/2006">
          <mc:Choice Requires="x14">
            <control shapeId="189513" r:id="rId76" name="Check Box 73">
              <controlPr defaultSize="0" autoFill="0" autoLine="0" autoPict="0">
                <anchor moveWithCells="1">
                  <from>
                    <xdr:col>2</xdr:col>
                    <xdr:colOff>152400</xdr:colOff>
                    <xdr:row>34</xdr:row>
                    <xdr:rowOff>198120</xdr:rowOff>
                  </from>
                  <to>
                    <xdr:col>2</xdr:col>
                    <xdr:colOff>327660</xdr:colOff>
                    <xdr:row>36</xdr:row>
                    <xdr:rowOff>22860</xdr:rowOff>
                  </to>
                </anchor>
              </controlPr>
            </control>
          </mc:Choice>
        </mc:AlternateContent>
        <mc:AlternateContent xmlns:mc="http://schemas.openxmlformats.org/markup-compatibility/2006">
          <mc:Choice Requires="x14">
            <control shapeId="189514" r:id="rId77" name="Check Box 74">
              <controlPr defaultSize="0" autoFill="0" autoLine="0" autoPict="0">
                <anchor moveWithCells="1">
                  <from>
                    <xdr:col>2</xdr:col>
                    <xdr:colOff>152400</xdr:colOff>
                    <xdr:row>36</xdr:row>
                    <xdr:rowOff>182880</xdr:rowOff>
                  </from>
                  <to>
                    <xdr:col>2</xdr:col>
                    <xdr:colOff>327660</xdr:colOff>
                    <xdr:row>38</xdr:row>
                    <xdr:rowOff>22860</xdr:rowOff>
                  </to>
                </anchor>
              </controlPr>
            </control>
          </mc:Choice>
        </mc:AlternateContent>
        <mc:AlternateContent xmlns:mc="http://schemas.openxmlformats.org/markup-compatibility/2006">
          <mc:Choice Requires="x14">
            <control shapeId="189515" r:id="rId78" name="Check Box 75">
              <controlPr defaultSize="0" autoFill="0" autoLine="0" autoPict="0">
                <anchor moveWithCells="1">
                  <from>
                    <xdr:col>3</xdr:col>
                    <xdr:colOff>152400</xdr:colOff>
                    <xdr:row>36</xdr:row>
                    <xdr:rowOff>182880</xdr:rowOff>
                  </from>
                  <to>
                    <xdr:col>3</xdr:col>
                    <xdr:colOff>327660</xdr:colOff>
                    <xdr:row>38</xdr:row>
                    <xdr:rowOff>22860</xdr:rowOff>
                  </to>
                </anchor>
              </controlPr>
            </control>
          </mc:Choice>
        </mc:AlternateContent>
        <mc:AlternateContent xmlns:mc="http://schemas.openxmlformats.org/markup-compatibility/2006">
          <mc:Choice Requires="x14">
            <control shapeId="189516" r:id="rId79" name="Check Box 76">
              <controlPr defaultSize="0" autoFill="0" autoLine="0" autoPict="0">
                <anchor moveWithCells="1">
                  <from>
                    <xdr:col>4</xdr:col>
                    <xdr:colOff>152400</xdr:colOff>
                    <xdr:row>36</xdr:row>
                    <xdr:rowOff>182880</xdr:rowOff>
                  </from>
                  <to>
                    <xdr:col>4</xdr:col>
                    <xdr:colOff>327660</xdr:colOff>
                    <xdr:row>38</xdr:row>
                    <xdr:rowOff>22860</xdr:rowOff>
                  </to>
                </anchor>
              </controlPr>
            </control>
          </mc:Choice>
        </mc:AlternateContent>
        <mc:AlternateContent xmlns:mc="http://schemas.openxmlformats.org/markup-compatibility/2006">
          <mc:Choice Requires="x14">
            <control shapeId="189517" r:id="rId80" name="Check Box 77">
              <controlPr defaultSize="0" autoFill="0" autoLine="0" autoPict="0">
                <anchor moveWithCells="1">
                  <from>
                    <xdr:col>5</xdr:col>
                    <xdr:colOff>152400</xdr:colOff>
                    <xdr:row>36</xdr:row>
                    <xdr:rowOff>182880</xdr:rowOff>
                  </from>
                  <to>
                    <xdr:col>5</xdr:col>
                    <xdr:colOff>327660</xdr:colOff>
                    <xdr:row>38</xdr:row>
                    <xdr:rowOff>22860</xdr:rowOff>
                  </to>
                </anchor>
              </controlPr>
            </control>
          </mc:Choice>
        </mc:AlternateContent>
        <mc:AlternateContent xmlns:mc="http://schemas.openxmlformats.org/markup-compatibility/2006">
          <mc:Choice Requires="x14">
            <control shapeId="189518" r:id="rId81" name="Check Box 78">
              <controlPr defaultSize="0" autoFill="0" autoLine="0" autoPict="0">
                <anchor moveWithCells="1">
                  <from>
                    <xdr:col>6</xdr:col>
                    <xdr:colOff>152400</xdr:colOff>
                    <xdr:row>36</xdr:row>
                    <xdr:rowOff>182880</xdr:rowOff>
                  </from>
                  <to>
                    <xdr:col>6</xdr:col>
                    <xdr:colOff>327660</xdr:colOff>
                    <xdr:row>38</xdr:row>
                    <xdr:rowOff>22860</xdr:rowOff>
                  </to>
                </anchor>
              </controlPr>
            </control>
          </mc:Choice>
        </mc:AlternateContent>
        <mc:AlternateContent xmlns:mc="http://schemas.openxmlformats.org/markup-compatibility/2006">
          <mc:Choice Requires="x14">
            <control shapeId="189519" r:id="rId82" name="Check Box 79">
              <controlPr defaultSize="0" autoFill="0" autoLine="0" autoPict="0">
                <anchor moveWithCells="1">
                  <from>
                    <xdr:col>7</xdr:col>
                    <xdr:colOff>152400</xdr:colOff>
                    <xdr:row>36</xdr:row>
                    <xdr:rowOff>182880</xdr:rowOff>
                  </from>
                  <to>
                    <xdr:col>7</xdr:col>
                    <xdr:colOff>327660</xdr:colOff>
                    <xdr:row>38</xdr:row>
                    <xdr:rowOff>22860</xdr:rowOff>
                  </to>
                </anchor>
              </controlPr>
            </control>
          </mc:Choice>
        </mc:AlternateContent>
        <mc:AlternateContent xmlns:mc="http://schemas.openxmlformats.org/markup-compatibility/2006">
          <mc:Choice Requires="x14">
            <control shapeId="189520" r:id="rId83" name="Check Box 80">
              <controlPr defaultSize="0" autoFill="0" autoLine="0" autoPict="0">
                <anchor moveWithCells="1">
                  <from>
                    <xdr:col>8</xdr:col>
                    <xdr:colOff>152400</xdr:colOff>
                    <xdr:row>36</xdr:row>
                    <xdr:rowOff>182880</xdr:rowOff>
                  </from>
                  <to>
                    <xdr:col>8</xdr:col>
                    <xdr:colOff>327660</xdr:colOff>
                    <xdr:row>38</xdr:row>
                    <xdr:rowOff>22860</xdr:rowOff>
                  </to>
                </anchor>
              </controlPr>
            </control>
          </mc:Choice>
        </mc:AlternateContent>
        <mc:AlternateContent xmlns:mc="http://schemas.openxmlformats.org/markup-compatibility/2006">
          <mc:Choice Requires="x14">
            <control shapeId="189521" r:id="rId84" name="Check Box 81">
              <controlPr defaultSize="0" autoFill="0" autoLine="0" autoPict="0">
                <anchor moveWithCells="1">
                  <from>
                    <xdr:col>9</xdr:col>
                    <xdr:colOff>152400</xdr:colOff>
                    <xdr:row>36</xdr:row>
                    <xdr:rowOff>182880</xdr:rowOff>
                  </from>
                  <to>
                    <xdr:col>9</xdr:col>
                    <xdr:colOff>327660</xdr:colOff>
                    <xdr:row>38</xdr:row>
                    <xdr:rowOff>22860</xdr:rowOff>
                  </to>
                </anchor>
              </controlPr>
            </control>
          </mc:Choice>
        </mc:AlternateContent>
        <mc:AlternateContent xmlns:mc="http://schemas.openxmlformats.org/markup-compatibility/2006">
          <mc:Choice Requires="x14">
            <control shapeId="189522" r:id="rId85" name="Check Box 82">
              <controlPr defaultSize="0" autoFill="0" autoLine="0" autoPict="0">
                <anchor moveWithCells="1">
                  <from>
                    <xdr:col>3</xdr:col>
                    <xdr:colOff>152400</xdr:colOff>
                    <xdr:row>34</xdr:row>
                    <xdr:rowOff>198120</xdr:rowOff>
                  </from>
                  <to>
                    <xdr:col>3</xdr:col>
                    <xdr:colOff>327660</xdr:colOff>
                    <xdr:row>36</xdr:row>
                    <xdr:rowOff>22860</xdr:rowOff>
                  </to>
                </anchor>
              </controlPr>
            </control>
          </mc:Choice>
        </mc:AlternateContent>
        <mc:AlternateContent xmlns:mc="http://schemas.openxmlformats.org/markup-compatibility/2006">
          <mc:Choice Requires="x14">
            <control shapeId="189523" r:id="rId86" name="Check Box 83">
              <controlPr defaultSize="0" autoFill="0" autoLine="0" autoPict="0">
                <anchor moveWithCells="1">
                  <from>
                    <xdr:col>4</xdr:col>
                    <xdr:colOff>152400</xdr:colOff>
                    <xdr:row>34</xdr:row>
                    <xdr:rowOff>198120</xdr:rowOff>
                  </from>
                  <to>
                    <xdr:col>4</xdr:col>
                    <xdr:colOff>327660</xdr:colOff>
                    <xdr:row>36</xdr:row>
                    <xdr:rowOff>22860</xdr:rowOff>
                  </to>
                </anchor>
              </controlPr>
            </control>
          </mc:Choice>
        </mc:AlternateContent>
        <mc:AlternateContent xmlns:mc="http://schemas.openxmlformats.org/markup-compatibility/2006">
          <mc:Choice Requires="x14">
            <control shapeId="189524" r:id="rId87" name="Check Box 84">
              <controlPr defaultSize="0" autoFill="0" autoLine="0" autoPict="0">
                <anchor moveWithCells="1">
                  <from>
                    <xdr:col>5</xdr:col>
                    <xdr:colOff>152400</xdr:colOff>
                    <xdr:row>34</xdr:row>
                    <xdr:rowOff>198120</xdr:rowOff>
                  </from>
                  <to>
                    <xdr:col>5</xdr:col>
                    <xdr:colOff>327660</xdr:colOff>
                    <xdr:row>36</xdr:row>
                    <xdr:rowOff>22860</xdr:rowOff>
                  </to>
                </anchor>
              </controlPr>
            </control>
          </mc:Choice>
        </mc:AlternateContent>
        <mc:AlternateContent xmlns:mc="http://schemas.openxmlformats.org/markup-compatibility/2006">
          <mc:Choice Requires="x14">
            <control shapeId="189525" r:id="rId88" name="Check Box 85">
              <controlPr defaultSize="0" autoFill="0" autoLine="0" autoPict="0">
                <anchor moveWithCells="1">
                  <from>
                    <xdr:col>6</xdr:col>
                    <xdr:colOff>152400</xdr:colOff>
                    <xdr:row>34</xdr:row>
                    <xdr:rowOff>198120</xdr:rowOff>
                  </from>
                  <to>
                    <xdr:col>6</xdr:col>
                    <xdr:colOff>327660</xdr:colOff>
                    <xdr:row>36</xdr:row>
                    <xdr:rowOff>22860</xdr:rowOff>
                  </to>
                </anchor>
              </controlPr>
            </control>
          </mc:Choice>
        </mc:AlternateContent>
        <mc:AlternateContent xmlns:mc="http://schemas.openxmlformats.org/markup-compatibility/2006">
          <mc:Choice Requires="x14">
            <control shapeId="189526" r:id="rId89" name="Check Box 86">
              <controlPr defaultSize="0" autoFill="0" autoLine="0" autoPict="0">
                <anchor moveWithCells="1">
                  <from>
                    <xdr:col>7</xdr:col>
                    <xdr:colOff>152400</xdr:colOff>
                    <xdr:row>34</xdr:row>
                    <xdr:rowOff>198120</xdr:rowOff>
                  </from>
                  <to>
                    <xdr:col>7</xdr:col>
                    <xdr:colOff>327660</xdr:colOff>
                    <xdr:row>36</xdr:row>
                    <xdr:rowOff>22860</xdr:rowOff>
                  </to>
                </anchor>
              </controlPr>
            </control>
          </mc:Choice>
        </mc:AlternateContent>
        <mc:AlternateContent xmlns:mc="http://schemas.openxmlformats.org/markup-compatibility/2006">
          <mc:Choice Requires="x14">
            <control shapeId="189527" r:id="rId90" name="Check Box 87">
              <controlPr defaultSize="0" autoFill="0" autoLine="0" autoPict="0">
                <anchor moveWithCells="1">
                  <from>
                    <xdr:col>8</xdr:col>
                    <xdr:colOff>152400</xdr:colOff>
                    <xdr:row>34</xdr:row>
                    <xdr:rowOff>198120</xdr:rowOff>
                  </from>
                  <to>
                    <xdr:col>8</xdr:col>
                    <xdr:colOff>327660</xdr:colOff>
                    <xdr:row>36</xdr:row>
                    <xdr:rowOff>22860</xdr:rowOff>
                  </to>
                </anchor>
              </controlPr>
            </control>
          </mc:Choice>
        </mc:AlternateContent>
        <mc:AlternateContent xmlns:mc="http://schemas.openxmlformats.org/markup-compatibility/2006">
          <mc:Choice Requires="x14">
            <control shapeId="189528" r:id="rId91" name="Check Box 88">
              <controlPr defaultSize="0" autoFill="0" autoLine="0" autoPict="0">
                <anchor moveWithCells="1">
                  <from>
                    <xdr:col>9</xdr:col>
                    <xdr:colOff>152400</xdr:colOff>
                    <xdr:row>34</xdr:row>
                    <xdr:rowOff>198120</xdr:rowOff>
                  </from>
                  <to>
                    <xdr:col>9</xdr:col>
                    <xdr:colOff>327660</xdr:colOff>
                    <xdr:row>36</xdr:row>
                    <xdr:rowOff>22860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S17"/>
  <sheetViews>
    <sheetView showGridLines="0" zoomScaleNormal="100" workbookViewId="0">
      <selection activeCell="B7" sqref="B7:E7"/>
    </sheetView>
  </sheetViews>
  <sheetFormatPr baseColWidth="10" defaultRowHeight="14.4" x14ac:dyDescent="0.3"/>
  <cols>
    <col min="1" max="1" width="6" customWidth="1"/>
    <col min="2" max="9" width="11.109375" customWidth="1"/>
  </cols>
  <sheetData>
    <row r="1" spans="1:19" s="517" customFormat="1" ht="31.95" customHeight="1" x14ac:dyDescent="0.3">
      <c r="B1" s="1256" t="s">
        <v>267</v>
      </c>
      <c r="C1" s="1256"/>
      <c r="D1" s="1256"/>
      <c r="E1" s="1256"/>
      <c r="F1" s="1256"/>
      <c r="G1" s="1256"/>
      <c r="H1" s="1256"/>
      <c r="I1" s="1256"/>
      <c r="J1" s="1256"/>
      <c r="K1" s="1256"/>
      <c r="L1" s="45"/>
      <c r="M1" s="45"/>
      <c r="N1" s="516"/>
      <c r="O1" s="515"/>
      <c r="P1" s="515"/>
      <c r="Q1" s="515"/>
      <c r="R1" s="515"/>
      <c r="S1" s="515"/>
    </row>
    <row r="2" spans="1:19" ht="15" customHeight="1" x14ac:dyDescent="0.3">
      <c r="A2" s="1128" t="s">
        <v>207</v>
      </c>
      <c r="B2" s="1128"/>
      <c r="C2" s="1134"/>
      <c r="D2" s="1135"/>
      <c r="E2" s="128" t="s">
        <v>54</v>
      </c>
      <c r="F2" s="1129"/>
      <c r="G2" s="1136"/>
      <c r="H2" s="1136"/>
      <c r="I2" s="1130"/>
      <c r="J2" s="1126" t="s">
        <v>269</v>
      </c>
      <c r="K2" s="1127"/>
      <c r="L2" s="1124"/>
    </row>
    <row r="3" spans="1:19" ht="15" customHeight="1" x14ac:dyDescent="0.3">
      <c r="A3" s="1128" t="s">
        <v>56</v>
      </c>
      <c r="B3" s="1128"/>
      <c r="C3" s="1129"/>
      <c r="D3" s="1130"/>
      <c r="E3" s="128" t="s">
        <v>617</v>
      </c>
      <c r="F3" s="1137"/>
      <c r="G3" s="1136"/>
      <c r="H3" s="1136"/>
      <c r="I3" s="1130"/>
      <c r="J3" s="1126"/>
      <c r="K3" s="1127"/>
      <c r="L3" s="1125"/>
    </row>
    <row r="4" spans="1:19" ht="5.0999999999999996" customHeight="1" thickBot="1" x14ac:dyDescent="0.35"/>
    <row r="5" spans="1:19" ht="5.0999999999999996" customHeight="1" x14ac:dyDescent="0.3">
      <c r="A5" s="78"/>
      <c r="B5" s="78"/>
      <c r="C5" s="78"/>
      <c r="D5" s="78"/>
      <c r="E5" s="78"/>
      <c r="F5" s="78"/>
      <c r="G5" s="78"/>
      <c r="H5" s="78"/>
      <c r="I5" s="78"/>
      <c r="J5" s="78"/>
      <c r="K5" s="78"/>
      <c r="L5" s="78"/>
      <c r="M5" s="78"/>
    </row>
    <row r="6" spans="1:19" ht="95.1" customHeight="1" x14ac:dyDescent="0.3">
      <c r="B6" s="1132" t="s">
        <v>994</v>
      </c>
      <c r="C6" s="1133"/>
      <c r="D6" s="1133"/>
      <c r="E6" s="1133"/>
      <c r="F6" s="1138" t="s">
        <v>778</v>
      </c>
      <c r="G6" s="1139"/>
      <c r="H6" s="1139"/>
      <c r="I6" s="1139"/>
      <c r="J6" s="1139"/>
      <c r="K6" s="1139"/>
      <c r="L6" s="1139"/>
      <c r="M6" s="1139"/>
    </row>
    <row r="7" spans="1:19" ht="139.94999999999999" customHeight="1" x14ac:dyDescent="0.3">
      <c r="A7" s="589" t="s">
        <v>259</v>
      </c>
      <c r="B7" s="1116"/>
      <c r="C7" s="1116"/>
      <c r="D7" s="1116"/>
      <c r="E7" s="1116"/>
      <c r="F7" s="1117"/>
      <c r="G7" s="1118"/>
      <c r="H7" s="1118"/>
      <c r="I7" s="1118"/>
      <c r="J7" s="1118"/>
      <c r="K7" s="1118"/>
      <c r="L7" s="1118"/>
      <c r="M7" s="1119"/>
    </row>
    <row r="8" spans="1:19" ht="139.94999999999999" hidden="1" customHeight="1" x14ac:dyDescent="0.3">
      <c r="A8" s="589" t="s">
        <v>260</v>
      </c>
      <c r="B8" s="1116"/>
      <c r="C8" s="1116"/>
      <c r="D8" s="1116"/>
      <c r="E8" s="1116"/>
      <c r="F8" s="1117"/>
      <c r="G8" s="1118"/>
      <c r="H8" s="1118"/>
      <c r="I8" s="1118"/>
      <c r="J8" s="1118"/>
      <c r="K8" s="1118"/>
      <c r="L8" s="1118"/>
      <c r="M8" s="1119"/>
    </row>
    <row r="9" spans="1:19" ht="139.94999999999999" hidden="1" customHeight="1" x14ac:dyDescent="0.3">
      <c r="A9" s="589" t="s">
        <v>261</v>
      </c>
      <c r="B9" s="1116"/>
      <c r="C9" s="1116"/>
      <c r="D9" s="1116"/>
      <c r="E9" s="1116"/>
      <c r="F9" s="1117"/>
      <c r="G9" s="1118"/>
      <c r="H9" s="1118"/>
      <c r="I9" s="1118"/>
      <c r="J9" s="1118"/>
      <c r="K9" s="1118"/>
      <c r="L9" s="1118"/>
      <c r="M9" s="1119"/>
    </row>
    <row r="10" spans="1:19" ht="139.94999999999999" hidden="1" customHeight="1" x14ac:dyDescent="0.3">
      <c r="A10" s="589" t="s">
        <v>262</v>
      </c>
      <c r="B10" s="1116"/>
      <c r="C10" s="1116"/>
      <c r="D10" s="1116"/>
      <c r="E10" s="1116"/>
      <c r="F10" s="1117"/>
      <c r="G10" s="1118"/>
      <c r="H10" s="1118"/>
      <c r="I10" s="1118"/>
      <c r="J10" s="1118"/>
      <c r="K10" s="1118"/>
      <c r="L10" s="1118"/>
      <c r="M10" s="1119"/>
    </row>
    <row r="11" spans="1:19" ht="139.94999999999999" hidden="1" customHeight="1" x14ac:dyDescent="0.3">
      <c r="A11" s="589" t="s">
        <v>271</v>
      </c>
      <c r="B11" s="1116"/>
      <c r="C11" s="1116"/>
      <c r="D11" s="1116"/>
      <c r="E11" s="1116"/>
      <c r="F11" s="1117"/>
      <c r="G11" s="1118"/>
      <c r="H11" s="1118"/>
      <c r="I11" s="1118"/>
      <c r="J11" s="1118"/>
      <c r="K11" s="1118"/>
      <c r="L11" s="1118"/>
      <c r="M11" s="1119"/>
    </row>
    <row r="12" spans="1:19" ht="139.94999999999999" hidden="1" customHeight="1" x14ac:dyDescent="0.3">
      <c r="A12" s="589" t="s">
        <v>272</v>
      </c>
      <c r="B12" s="1116"/>
      <c r="C12" s="1116"/>
      <c r="D12" s="1116"/>
      <c r="E12" s="1116"/>
      <c r="F12" s="1117"/>
      <c r="G12" s="1118"/>
      <c r="H12" s="1118"/>
      <c r="I12" s="1118"/>
      <c r="J12" s="1118"/>
      <c r="K12" s="1118"/>
      <c r="L12" s="1118"/>
      <c r="M12" s="1119"/>
    </row>
    <row r="13" spans="1:19" ht="139.94999999999999" hidden="1" customHeight="1" x14ac:dyDescent="0.3">
      <c r="A13" s="589" t="s">
        <v>273</v>
      </c>
      <c r="B13" s="1116"/>
      <c r="C13" s="1116"/>
      <c r="D13" s="1116"/>
      <c r="E13" s="1116"/>
      <c r="F13" s="1117"/>
      <c r="G13" s="1118"/>
      <c r="H13" s="1118"/>
      <c r="I13" s="1118"/>
      <c r="J13" s="1118"/>
      <c r="K13" s="1118"/>
      <c r="L13" s="1118"/>
      <c r="M13" s="1119"/>
    </row>
    <row r="14" spans="1:19" ht="139.94999999999999" hidden="1" customHeight="1" x14ac:dyDescent="0.3">
      <c r="A14" s="589" t="s">
        <v>274</v>
      </c>
      <c r="B14" s="1116"/>
      <c r="C14" s="1116"/>
      <c r="D14" s="1116"/>
      <c r="E14" s="1116"/>
      <c r="F14" s="1117"/>
      <c r="G14" s="1118"/>
      <c r="H14" s="1118"/>
      <c r="I14" s="1118"/>
      <c r="J14" s="1118"/>
      <c r="K14" s="1118"/>
      <c r="L14" s="1118"/>
      <c r="M14" s="1119"/>
    </row>
    <row r="15" spans="1:19" ht="139.94999999999999" hidden="1" customHeight="1" x14ac:dyDescent="0.3">
      <c r="A15" s="589" t="s">
        <v>275</v>
      </c>
      <c r="B15" s="1116"/>
      <c r="C15" s="1116"/>
      <c r="D15" s="1116"/>
      <c r="E15" s="1116"/>
      <c r="F15" s="1117"/>
      <c r="G15" s="1118"/>
      <c r="H15" s="1118"/>
      <c r="I15" s="1118"/>
      <c r="J15" s="1118"/>
      <c r="K15" s="1118"/>
      <c r="L15" s="1118"/>
      <c r="M15" s="1119"/>
    </row>
    <row r="16" spans="1:19" ht="139.94999999999999" hidden="1" customHeight="1" x14ac:dyDescent="0.3">
      <c r="A16" s="589" t="s">
        <v>276</v>
      </c>
      <c r="B16" s="1116"/>
      <c r="C16" s="1116"/>
      <c r="D16" s="1116"/>
      <c r="E16" s="1116"/>
      <c r="F16" s="1117"/>
      <c r="G16" s="1118"/>
      <c r="H16" s="1118"/>
      <c r="I16" s="1118"/>
      <c r="J16" s="1118"/>
      <c r="K16" s="1118"/>
      <c r="L16" s="1118"/>
      <c r="M16" s="1119"/>
    </row>
    <row r="17" spans="1:13" ht="15" customHeight="1" x14ac:dyDescent="0.3">
      <c r="A17" s="1121" t="s">
        <v>634</v>
      </c>
      <c r="B17" s="1121"/>
      <c r="C17" s="1121"/>
      <c r="D17" s="1121"/>
      <c r="E17" s="1121"/>
      <c r="F17" s="1121"/>
      <c r="G17" s="1121"/>
      <c r="H17" s="1121"/>
      <c r="I17" s="1121"/>
      <c r="J17" s="1121"/>
      <c r="K17" s="1121"/>
      <c r="L17" s="1120" t="str">
        <f>Startseite!A4</f>
        <v>Version 16.03.2023</v>
      </c>
      <c r="M17" s="1120"/>
    </row>
  </sheetData>
  <sheetProtection algorithmName="SHA-512" hashValue="dFC19NaLRifAvg/C3dDjDbCd+SR8iEjZVwxqUgZgRI6Mva2h8PY5R7Bx6LjrLRHxlNWdBR4jJNk0O4U4EVXrEA==" saltValue="vyeww8h4toYyb0QrTFeLJQ==" spinCount="100000" sheet="1" objects="1" scenarios="1" selectLockedCells="1"/>
  <mergeCells count="33">
    <mergeCell ref="B1:K1"/>
    <mergeCell ref="B10:E10"/>
    <mergeCell ref="J2:K3"/>
    <mergeCell ref="L2:L3"/>
    <mergeCell ref="A3:B3"/>
    <mergeCell ref="C3:D3"/>
    <mergeCell ref="F3:I3"/>
    <mergeCell ref="A2:B2"/>
    <mergeCell ref="C2:D2"/>
    <mergeCell ref="F2:I2"/>
    <mergeCell ref="B6:E6"/>
    <mergeCell ref="B7:E7"/>
    <mergeCell ref="F7:M7"/>
    <mergeCell ref="F6:M6"/>
    <mergeCell ref="F8:M8"/>
    <mergeCell ref="F10:M10"/>
    <mergeCell ref="F16:M16"/>
    <mergeCell ref="F9:M9"/>
    <mergeCell ref="L17:M17"/>
    <mergeCell ref="A17:K17"/>
    <mergeCell ref="B16:E16"/>
    <mergeCell ref="B14:E14"/>
    <mergeCell ref="B15:E15"/>
    <mergeCell ref="F11:M11"/>
    <mergeCell ref="F12:M12"/>
    <mergeCell ref="F13:M13"/>
    <mergeCell ref="F15:M15"/>
    <mergeCell ref="F14:M14"/>
    <mergeCell ref="B8:E8"/>
    <mergeCell ref="B9:E9"/>
    <mergeCell ref="B11:E11"/>
    <mergeCell ref="B12:E12"/>
    <mergeCell ref="B13:E13"/>
  </mergeCells>
  <dataValidations count="6">
    <dataValidation allowBlank="1" showInputMessage="1" showErrorMessage="1" promptTitle="Eingabe der Vergabe-Nr." prompt="Bitte geben Sie die Vergabe-Nr. ein._x000a_(i.d.R. durch das Forstamt vergeben)" sqref="C2:D2" xr:uid="{00000000-0002-0000-1800-000000000000}"/>
    <dataValidation allowBlank="1" showInputMessage="1" showErrorMessage="1" promptTitle="Eingabe der Los-Nr." prompt="Bitte vergeben Sie eine fortlaufende Los-Nr.!" sqref="C3:D3" xr:uid="{00000000-0002-0000-1800-000001000000}"/>
    <dataValidation allowBlank="1" showInputMessage="1" showErrorMessage="1" prompt="Bitte tragen Sie Ihr Revier ein!" sqref="F3:I3" xr:uid="{00000000-0002-0000-1800-000002000000}"/>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18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1800-000004000000}">
      <formula1>1</formula1>
      <formula2>10</formula2>
    </dataValidation>
    <dataValidation allowBlank="1" showInputMessage="1" showErrorMessage="1" promptTitle="Sonstiges" prompt="Bitte geben Sie ggf. weitere erforderliche Informationen! _x000a_z. B.: _x000a_- berechtigte Erfordernis besonderer technischer Ausstattung_x000a_- Vorbereitungen der Maßnahme im Gelände_x000a_- besondere Erschwernisse der Maßnahme_x000a_                " sqref="F7:M16" xr:uid="{00000000-0002-0000-1800-000005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1800-000006000000}">
          <x14:formula1>
            <xm:f>'Steuerelemente Bestandespflege'!$A$2:$A$17</xm:f>
          </x14:formula1>
          <xm:sqref>F2:I2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8"/>
  <dimension ref="A1:W114"/>
  <sheetViews>
    <sheetView showGridLines="0" workbookViewId="0">
      <selection activeCell="J9" sqref="J9:P9"/>
    </sheetView>
  </sheetViews>
  <sheetFormatPr baseColWidth="10" defaultRowHeight="14.4" x14ac:dyDescent="0.3"/>
  <cols>
    <col min="1" max="1" width="4.44140625" customWidth="1"/>
    <col min="2" max="2" width="9.44140625" customWidth="1"/>
    <col min="3" max="3" width="5.88671875" customWidth="1"/>
    <col min="4" max="4" width="3.33203125" customWidth="1"/>
    <col min="5" max="6" width="5.6640625" customWidth="1"/>
    <col min="7" max="8" width="2.5546875" customWidth="1"/>
    <col min="9" max="10" width="3" customWidth="1"/>
    <col min="11" max="11" width="2.109375" customWidth="1"/>
    <col min="12" max="12" width="3" customWidth="1"/>
    <col min="13" max="13" width="1.44140625" customWidth="1"/>
    <col min="14" max="14" width="9.109375" customWidth="1"/>
    <col min="15" max="15" width="6.5546875" customWidth="1"/>
    <col min="16" max="16" width="9" customWidth="1"/>
    <col min="17" max="17" width="8.44140625" customWidth="1"/>
    <col min="18" max="18" width="31.109375" customWidth="1"/>
    <col min="19" max="19" width="13.88671875" customWidth="1"/>
    <col min="20" max="20" width="8" customWidth="1"/>
    <col min="21" max="21" width="9.109375" customWidth="1"/>
    <col min="22" max="22" width="11" customWidth="1"/>
    <col min="23" max="23" width="9.6640625" customWidth="1"/>
  </cols>
  <sheetData>
    <row r="1" spans="1:23" ht="20.100000000000001" customHeight="1" x14ac:dyDescent="0.3">
      <c r="A1" s="1256" t="s">
        <v>214</v>
      </c>
      <c r="B1" s="1256"/>
      <c r="C1" s="1256"/>
      <c r="D1" s="1256"/>
      <c r="E1" s="1256"/>
      <c r="F1" s="1256"/>
      <c r="G1" s="1256"/>
      <c r="H1" s="1256"/>
      <c r="I1" s="1256"/>
      <c r="J1" s="1256"/>
      <c r="K1" s="1256"/>
      <c r="L1" s="1256"/>
      <c r="M1" s="1256"/>
      <c r="N1" s="1256"/>
      <c r="O1" s="1256"/>
      <c r="P1" s="1256"/>
      <c r="Q1" s="1256"/>
      <c r="R1" s="1256"/>
      <c r="S1" s="471"/>
      <c r="T1" s="471"/>
      <c r="U1" s="45"/>
      <c r="W1" s="496"/>
    </row>
    <row r="2" spans="1:23" ht="15" customHeight="1" x14ac:dyDescent="0.3">
      <c r="A2" s="1205" t="s">
        <v>207</v>
      </c>
      <c r="B2" s="1205"/>
      <c r="C2" s="1206"/>
      <c r="D2" s="1265">
        <f>'LB Bestandespflege'!C2</f>
        <v>0</v>
      </c>
      <c r="E2" s="1266"/>
      <c r="F2" s="1266"/>
      <c r="G2" s="1266"/>
      <c r="H2" s="1267"/>
      <c r="N2" s="1205" t="s">
        <v>54</v>
      </c>
      <c r="O2" s="1205"/>
      <c r="P2" s="1234">
        <f>'LB Bestandespflege'!F2</f>
        <v>0</v>
      </c>
      <c r="Q2" s="1235"/>
      <c r="R2" s="1236"/>
      <c r="S2" s="475"/>
      <c r="T2" s="475"/>
    </row>
    <row r="3" spans="1:23" ht="15" customHeight="1" x14ac:dyDescent="0.3">
      <c r="A3" s="1205" t="s">
        <v>56</v>
      </c>
      <c r="B3" s="1205"/>
      <c r="C3" s="1206"/>
      <c r="D3" s="1234">
        <f>'LB Bestandespflege'!C3</f>
        <v>0</v>
      </c>
      <c r="E3" s="1235"/>
      <c r="F3" s="1235"/>
      <c r="G3" s="1235"/>
      <c r="H3" s="1236"/>
      <c r="N3" s="1205" t="s">
        <v>616</v>
      </c>
      <c r="O3" s="1205"/>
      <c r="P3" s="1234">
        <f>'LB Bestandespflege'!F3</f>
        <v>0</v>
      </c>
      <c r="Q3" s="1235"/>
      <c r="R3" s="1236"/>
      <c r="S3" s="475"/>
      <c r="T3" s="475"/>
    </row>
    <row r="4" spans="1:23" ht="5.0999999999999996" customHeight="1" x14ac:dyDescent="0.5">
      <c r="A4" s="3"/>
      <c r="B4" s="3"/>
      <c r="C4" s="3"/>
      <c r="D4" s="3"/>
      <c r="E4" s="3"/>
      <c r="F4" s="3"/>
      <c r="G4" s="3"/>
      <c r="H4" s="3"/>
      <c r="I4" s="3"/>
      <c r="J4" s="3"/>
      <c r="K4" s="3"/>
      <c r="L4" s="3"/>
      <c r="M4" s="3"/>
      <c r="N4" s="3"/>
    </row>
    <row r="5" spans="1:23" ht="15" customHeight="1" x14ac:dyDescent="0.3">
      <c r="A5" s="1186" t="s">
        <v>42</v>
      </c>
      <c r="B5" s="1186"/>
      <c r="C5" s="1186"/>
      <c r="D5" s="1186"/>
      <c r="E5" s="1186"/>
      <c r="F5" s="1186"/>
      <c r="G5" s="1186"/>
      <c r="H5" s="1186"/>
      <c r="I5" s="1186"/>
      <c r="J5" s="1186"/>
      <c r="K5" s="1186"/>
      <c r="L5" s="1186"/>
      <c r="M5" s="1186"/>
      <c r="N5" s="1186"/>
      <c r="Q5" s="37"/>
      <c r="R5" s="1237" t="s">
        <v>269</v>
      </c>
      <c r="S5" s="1575">
        <f>'LB Bestandespflege'!L2</f>
        <v>0</v>
      </c>
      <c r="T5" s="474"/>
    </row>
    <row r="6" spans="1:23" ht="15" customHeight="1" x14ac:dyDescent="0.3">
      <c r="A6" s="1239"/>
      <c r="B6" s="1240"/>
      <c r="C6" s="1241"/>
      <c r="D6" s="1242" t="s">
        <v>43</v>
      </c>
      <c r="E6" s="1243"/>
      <c r="F6" s="1243"/>
      <c r="G6" s="1133"/>
      <c r="H6" s="1244"/>
      <c r="I6" s="1239"/>
      <c r="J6" s="1240"/>
      <c r="K6" s="1240"/>
      <c r="L6" s="1240"/>
      <c r="M6" s="1240"/>
      <c r="N6" s="1241"/>
      <c r="P6" s="37"/>
      <c r="Q6" s="37"/>
      <c r="R6" s="1237"/>
      <c r="S6" s="1576"/>
      <c r="T6" s="474"/>
    </row>
    <row r="7" spans="1:23" ht="6.9" customHeight="1" thickBot="1" x14ac:dyDescent="0.35">
      <c r="A7" s="587"/>
      <c r="B7" s="587"/>
      <c r="C7" s="587"/>
      <c r="D7" s="587"/>
      <c r="E7" s="587"/>
      <c r="F7" s="587"/>
      <c r="G7" s="587"/>
      <c r="H7" s="587"/>
      <c r="I7" s="587"/>
      <c r="J7" s="587"/>
      <c r="K7" s="587"/>
      <c r="L7" s="587"/>
      <c r="M7" s="587"/>
      <c r="N7" s="587"/>
      <c r="O7" s="587"/>
      <c r="P7" s="587"/>
      <c r="Q7" s="587"/>
      <c r="R7" s="587"/>
      <c r="S7" s="587"/>
      <c r="T7" s="587"/>
      <c r="U7" s="587"/>
      <c r="V7" s="587"/>
    </row>
    <row r="8" spans="1:23" ht="6.9" customHeight="1" x14ac:dyDescent="0.3">
      <c r="A8" s="4"/>
      <c r="B8" s="4"/>
      <c r="C8" s="4"/>
      <c r="D8" s="4"/>
      <c r="E8" s="4"/>
      <c r="F8" s="4"/>
      <c r="G8" s="4"/>
      <c r="H8" s="4"/>
      <c r="I8" s="4"/>
      <c r="J8" s="4"/>
      <c r="K8" s="4"/>
      <c r="L8" s="4"/>
      <c r="M8" s="4"/>
      <c r="N8" s="4"/>
      <c r="O8" s="4"/>
      <c r="P8" s="4"/>
      <c r="Q8" s="4"/>
      <c r="R8" s="4"/>
      <c r="S8" s="4"/>
      <c r="T8" s="4"/>
      <c r="U8" s="4"/>
    </row>
    <row r="9" spans="1:23" ht="15" customHeight="1" x14ac:dyDescent="0.3">
      <c r="A9" s="1268" t="s">
        <v>141</v>
      </c>
      <c r="B9" s="1268"/>
      <c r="C9" s="1268"/>
      <c r="D9" s="1268"/>
      <c r="E9" s="1268"/>
      <c r="F9" s="1268"/>
      <c r="G9" s="1268"/>
      <c r="H9" s="1268"/>
      <c r="I9" s="1268"/>
      <c r="J9" s="1325"/>
      <c r="K9" s="1326"/>
      <c r="L9" s="1326"/>
      <c r="M9" s="1326"/>
      <c r="N9" s="1326"/>
      <c r="O9" s="1326"/>
      <c r="P9" s="1534"/>
    </row>
    <row r="10" spans="1:23" ht="6.9" customHeight="1" x14ac:dyDescent="0.3">
      <c r="A10" s="4"/>
      <c r="B10" s="4"/>
      <c r="C10" s="4"/>
      <c r="D10" s="4"/>
      <c r="E10" s="4"/>
      <c r="F10" s="4"/>
      <c r="G10" s="4"/>
      <c r="H10" s="4"/>
      <c r="I10" s="4"/>
      <c r="J10" s="4"/>
      <c r="K10" s="4"/>
      <c r="L10" s="4"/>
      <c r="M10" s="4"/>
      <c r="N10" s="4"/>
      <c r="O10" s="4"/>
      <c r="P10" s="4"/>
      <c r="Q10" s="4"/>
      <c r="R10" s="4"/>
      <c r="S10" s="4"/>
      <c r="T10" s="4"/>
      <c r="U10" s="4"/>
    </row>
    <row r="11" spans="1:23" ht="15" customHeight="1" thickBot="1" x14ac:dyDescent="0.35">
      <c r="A11" s="585"/>
      <c r="B11" s="6"/>
      <c r="C11" s="1380" t="s">
        <v>0</v>
      </c>
      <c r="D11" s="1380"/>
      <c r="E11" s="1380"/>
      <c r="F11" s="1380"/>
      <c r="G11" s="1380"/>
      <c r="H11" s="1380"/>
      <c r="I11" s="1380"/>
      <c r="J11" s="1380"/>
      <c r="K11" s="1380"/>
      <c r="L11" s="1380"/>
      <c r="M11" s="1380"/>
      <c r="N11" s="1535"/>
      <c r="O11" s="1536" t="s">
        <v>1</v>
      </c>
      <c r="P11" s="1380"/>
      <c r="Q11" s="1380"/>
      <c r="R11" s="1380"/>
      <c r="S11" s="1380"/>
      <c r="T11" s="1380"/>
      <c r="U11" s="1380"/>
      <c r="V11" s="586"/>
    </row>
    <row r="12" spans="1:23" ht="32.25" customHeight="1" x14ac:dyDescent="0.3">
      <c r="A12" s="1217" t="s">
        <v>75</v>
      </c>
      <c r="B12" s="1258" t="s">
        <v>76</v>
      </c>
      <c r="C12" s="1218" t="s">
        <v>142</v>
      </c>
      <c r="D12" s="1220"/>
      <c r="E12" s="1375" t="s">
        <v>2</v>
      </c>
      <c r="F12" s="1375" t="s">
        <v>143</v>
      </c>
      <c r="G12" s="1218" t="s">
        <v>144</v>
      </c>
      <c r="H12" s="1219"/>
      <c r="I12" s="1219"/>
      <c r="J12" s="1219"/>
      <c r="K12" s="1219"/>
      <c r="L12" s="1219"/>
      <c r="M12" s="1219"/>
      <c r="N12" s="1537" t="s">
        <v>80</v>
      </c>
      <c r="O12" s="1540" t="s">
        <v>145</v>
      </c>
      <c r="P12" s="1218" t="s">
        <v>77</v>
      </c>
      <c r="Q12" s="1220"/>
      <c r="R12" s="1218" t="s">
        <v>146</v>
      </c>
      <c r="S12" s="1219"/>
      <c r="T12" s="1219"/>
      <c r="U12" s="1219"/>
      <c r="V12" s="1278" t="s">
        <v>224</v>
      </c>
    </row>
    <row r="13" spans="1:23" ht="26.25" customHeight="1" x14ac:dyDescent="0.3">
      <c r="A13" s="1217"/>
      <c r="B13" s="1258"/>
      <c r="C13" s="1230"/>
      <c r="D13" s="1269"/>
      <c r="E13" s="1376"/>
      <c r="F13" s="1376"/>
      <c r="G13" s="1230"/>
      <c r="H13" s="1335"/>
      <c r="I13" s="1335"/>
      <c r="J13" s="1335"/>
      <c r="K13" s="1335"/>
      <c r="L13" s="1335"/>
      <c r="M13" s="1335"/>
      <c r="N13" s="1538"/>
      <c r="O13" s="1139"/>
      <c r="P13" s="1230"/>
      <c r="Q13" s="1269"/>
      <c r="R13" s="1230"/>
      <c r="S13" s="1335"/>
      <c r="T13" s="1335"/>
      <c r="U13" s="1335"/>
      <c r="V13" s="1278"/>
    </row>
    <row r="14" spans="1:23" ht="66.75" customHeight="1" x14ac:dyDescent="0.3">
      <c r="A14" s="1250"/>
      <c r="B14" s="1259"/>
      <c r="C14" s="1138"/>
      <c r="D14" s="1374"/>
      <c r="E14" s="1213"/>
      <c r="F14" s="1213"/>
      <c r="G14" s="1138"/>
      <c r="H14" s="1139"/>
      <c r="I14" s="1139"/>
      <c r="J14" s="1139"/>
      <c r="K14" s="1139"/>
      <c r="L14" s="1139"/>
      <c r="M14" s="1139"/>
      <c r="N14" s="1539"/>
      <c r="O14" s="1541"/>
      <c r="P14" s="1138"/>
      <c r="Q14" s="1374"/>
      <c r="R14" s="1138"/>
      <c r="S14" s="1139"/>
      <c r="T14" s="1139"/>
      <c r="U14" s="1139"/>
      <c r="V14" s="1279"/>
    </row>
    <row r="15" spans="1:23" ht="27" customHeight="1" thickBot="1" x14ac:dyDescent="0.35">
      <c r="A15" s="1334">
        <v>1</v>
      </c>
      <c r="B15" s="1177"/>
      <c r="C15" s="1544"/>
      <c r="D15" s="1545"/>
      <c r="E15" s="52"/>
      <c r="F15" s="40"/>
      <c r="G15" s="1517"/>
      <c r="H15" s="1517"/>
      <c r="I15" s="1517"/>
      <c r="J15" s="1517"/>
      <c r="K15" s="1517"/>
      <c r="L15" s="1517"/>
      <c r="M15" s="1517"/>
      <c r="N15" s="1519"/>
      <c r="O15" s="1531"/>
      <c r="P15" s="1176"/>
      <c r="Q15" s="1547"/>
      <c r="R15" s="1555"/>
      <c r="S15" s="1556"/>
      <c r="T15" s="1556"/>
      <c r="U15" s="1556"/>
      <c r="V15" s="1336"/>
    </row>
    <row r="16" spans="1:23" ht="27" customHeight="1" thickBot="1" x14ac:dyDescent="0.35">
      <c r="A16" s="1307"/>
      <c r="B16" s="1158"/>
      <c r="C16" s="1527"/>
      <c r="D16" s="1528"/>
      <c r="E16" s="568"/>
      <c r="F16" s="73"/>
      <c r="G16" s="1518"/>
      <c r="H16" s="1518"/>
      <c r="I16" s="1518"/>
      <c r="J16" s="1518"/>
      <c r="K16" s="1518"/>
      <c r="L16" s="1518"/>
      <c r="M16" s="1518"/>
      <c r="N16" s="1520"/>
      <c r="O16" s="1530"/>
      <c r="P16" s="1149"/>
      <c r="Q16" s="1525"/>
      <c r="R16" s="1553"/>
      <c r="S16" s="1554"/>
      <c r="T16" s="1554"/>
      <c r="U16" s="1554"/>
      <c r="V16" s="1303"/>
    </row>
    <row r="17" spans="1:22" ht="27" customHeight="1" thickBot="1" x14ac:dyDescent="0.35">
      <c r="A17" s="1307"/>
      <c r="B17" s="1158"/>
      <c r="C17" s="1527"/>
      <c r="D17" s="1532"/>
      <c r="E17" s="71"/>
      <c r="F17" s="63"/>
      <c r="G17" s="1518"/>
      <c r="H17" s="1518"/>
      <c r="I17" s="1518"/>
      <c r="J17" s="1518"/>
      <c r="K17" s="1518"/>
      <c r="L17" s="1518"/>
      <c r="M17" s="1518"/>
      <c r="N17" s="1520"/>
      <c r="O17" s="1530"/>
      <c r="P17" s="1149"/>
      <c r="Q17" s="1525"/>
      <c r="R17" s="1553"/>
      <c r="S17" s="1554"/>
      <c r="T17" s="1554"/>
      <c r="U17" s="1554"/>
      <c r="V17" s="1303"/>
    </row>
    <row r="18" spans="1:22" ht="27" hidden="1" customHeight="1" thickBot="1" x14ac:dyDescent="0.35">
      <c r="A18" s="1307"/>
      <c r="B18" s="1158"/>
      <c r="C18" s="1527"/>
      <c r="D18" s="1532"/>
      <c r="E18" s="71"/>
      <c r="F18" s="63"/>
      <c r="G18" s="1518"/>
      <c r="H18" s="1518"/>
      <c r="I18" s="1518"/>
      <c r="J18" s="1518"/>
      <c r="K18" s="1518"/>
      <c r="L18" s="1518"/>
      <c r="M18" s="1518"/>
      <c r="N18" s="1520"/>
      <c r="O18" s="1530"/>
      <c r="P18" s="1149"/>
      <c r="Q18" s="1525"/>
      <c r="R18" s="1553"/>
      <c r="S18" s="1554"/>
      <c r="T18" s="1554"/>
      <c r="U18" s="1554"/>
      <c r="V18" s="1303"/>
    </row>
    <row r="19" spans="1:22" ht="27" hidden="1" customHeight="1" thickBot="1" x14ac:dyDescent="0.35">
      <c r="A19" s="1307"/>
      <c r="B19" s="1158"/>
      <c r="C19" s="1527"/>
      <c r="D19" s="1532"/>
      <c r="E19" s="71"/>
      <c r="F19" s="63"/>
      <c r="G19" s="1518"/>
      <c r="H19" s="1518"/>
      <c r="I19" s="1518"/>
      <c r="J19" s="1518"/>
      <c r="K19" s="1518"/>
      <c r="L19" s="1518"/>
      <c r="M19" s="1518"/>
      <c r="N19" s="1520"/>
      <c r="O19" s="1530"/>
      <c r="P19" s="1149"/>
      <c r="Q19" s="1525"/>
      <c r="R19" s="1553"/>
      <c r="S19" s="1554"/>
      <c r="T19" s="1554"/>
      <c r="U19" s="1554"/>
      <c r="V19" s="1303"/>
    </row>
    <row r="20" spans="1:22" ht="27" hidden="1" customHeight="1" thickBot="1" x14ac:dyDescent="0.35">
      <c r="A20" s="1307"/>
      <c r="B20" s="1158"/>
      <c r="C20" s="1527"/>
      <c r="D20" s="1532"/>
      <c r="E20" s="71"/>
      <c r="F20" s="63"/>
      <c r="G20" s="1518"/>
      <c r="H20" s="1518"/>
      <c r="I20" s="1518"/>
      <c r="J20" s="1518"/>
      <c r="K20" s="1518"/>
      <c r="L20" s="1518"/>
      <c r="M20" s="1518"/>
      <c r="N20" s="1520"/>
      <c r="O20" s="1530"/>
      <c r="P20" s="1149"/>
      <c r="Q20" s="1525"/>
      <c r="R20" s="1553"/>
      <c r="S20" s="1554"/>
      <c r="T20" s="1554"/>
      <c r="U20" s="1554"/>
      <c r="V20" s="1303"/>
    </row>
    <row r="21" spans="1:22" ht="27" hidden="1" customHeight="1" thickBot="1" x14ac:dyDescent="0.35">
      <c r="A21" s="1307"/>
      <c r="B21" s="1158"/>
      <c r="C21" s="1527"/>
      <c r="D21" s="1532"/>
      <c r="E21" s="71"/>
      <c r="F21" s="63"/>
      <c r="G21" s="1518"/>
      <c r="H21" s="1518"/>
      <c r="I21" s="1518"/>
      <c r="J21" s="1518"/>
      <c r="K21" s="1518"/>
      <c r="L21" s="1518"/>
      <c r="M21" s="1518"/>
      <c r="N21" s="1520"/>
      <c r="O21" s="1530"/>
      <c r="P21" s="1149"/>
      <c r="Q21" s="1525"/>
      <c r="R21" s="1553"/>
      <c r="S21" s="1554"/>
      <c r="T21" s="1554"/>
      <c r="U21" s="1554"/>
      <c r="V21" s="1303"/>
    </row>
    <row r="22" spans="1:22" ht="27" hidden="1" customHeight="1" thickBot="1" x14ac:dyDescent="0.35">
      <c r="A22" s="1307"/>
      <c r="B22" s="1158"/>
      <c r="C22" s="1527"/>
      <c r="D22" s="1532"/>
      <c r="E22" s="71"/>
      <c r="F22" s="63"/>
      <c r="G22" s="1518"/>
      <c r="H22" s="1518"/>
      <c r="I22" s="1518"/>
      <c r="J22" s="1518"/>
      <c r="K22" s="1518"/>
      <c r="L22" s="1518"/>
      <c r="M22" s="1518"/>
      <c r="N22" s="1520"/>
      <c r="O22" s="1530"/>
      <c r="P22" s="1149"/>
      <c r="Q22" s="1525"/>
      <c r="R22" s="1553"/>
      <c r="S22" s="1554"/>
      <c r="T22" s="1554"/>
      <c r="U22" s="1554"/>
      <c r="V22" s="1303"/>
    </row>
    <row r="23" spans="1:22" ht="27" hidden="1" customHeight="1" thickBot="1" x14ac:dyDescent="0.35">
      <c r="A23" s="1320"/>
      <c r="B23" s="1158"/>
      <c r="C23" s="1542"/>
      <c r="D23" s="1543"/>
      <c r="E23" s="71"/>
      <c r="F23" s="63"/>
      <c r="G23" s="1518"/>
      <c r="H23" s="1518"/>
      <c r="I23" s="1518"/>
      <c r="J23" s="1518"/>
      <c r="K23" s="1518"/>
      <c r="L23" s="1518"/>
      <c r="M23" s="1518"/>
      <c r="N23" s="1520"/>
      <c r="O23" s="1530"/>
      <c r="P23" s="1149"/>
      <c r="Q23" s="1525"/>
      <c r="R23" s="1553"/>
      <c r="S23" s="1554"/>
      <c r="T23" s="1554"/>
      <c r="U23" s="1554"/>
      <c r="V23" s="1303"/>
    </row>
    <row r="24" spans="1:22" ht="27" hidden="1" customHeight="1" thickBot="1" x14ac:dyDescent="0.35">
      <c r="A24" s="1305">
        <v>2</v>
      </c>
      <c r="B24" s="1157"/>
      <c r="C24" s="1521"/>
      <c r="D24" s="1522"/>
      <c r="E24" s="127"/>
      <c r="F24" s="127"/>
      <c r="G24" s="1148"/>
      <c r="H24" s="1523"/>
      <c r="I24" s="1523"/>
      <c r="J24" s="1523"/>
      <c r="K24" s="1523"/>
      <c r="L24" s="1523"/>
      <c r="M24" s="1524"/>
      <c r="N24" s="1526"/>
      <c r="O24" s="1529"/>
      <c r="P24" s="1148"/>
      <c r="Q24" s="1524"/>
      <c r="R24" s="1551"/>
      <c r="S24" s="1552"/>
      <c r="T24" s="1552"/>
      <c r="U24" s="1552"/>
      <c r="V24" s="1302"/>
    </row>
    <row r="25" spans="1:22" ht="27" hidden="1" customHeight="1" thickBot="1" x14ac:dyDescent="0.35">
      <c r="A25" s="1307"/>
      <c r="B25" s="1158"/>
      <c r="C25" s="1527"/>
      <c r="D25" s="1528"/>
      <c r="E25" s="73"/>
      <c r="F25" s="73"/>
      <c r="G25" s="1149"/>
      <c r="H25" s="1518"/>
      <c r="I25" s="1518"/>
      <c r="J25" s="1518"/>
      <c r="K25" s="1518"/>
      <c r="L25" s="1518"/>
      <c r="M25" s="1525"/>
      <c r="N25" s="1520"/>
      <c r="O25" s="1530"/>
      <c r="P25" s="1149"/>
      <c r="Q25" s="1525"/>
      <c r="R25" s="1553"/>
      <c r="S25" s="1554"/>
      <c r="T25" s="1554"/>
      <c r="U25" s="1554"/>
      <c r="V25" s="1303"/>
    </row>
    <row r="26" spans="1:22" ht="27" hidden="1" customHeight="1" thickBot="1" x14ac:dyDescent="0.35">
      <c r="A26" s="1307"/>
      <c r="B26" s="1158"/>
      <c r="C26" s="1527"/>
      <c r="D26" s="1532"/>
      <c r="E26" s="63"/>
      <c r="F26" s="63"/>
      <c r="G26" s="1149"/>
      <c r="H26" s="1518"/>
      <c r="I26" s="1518"/>
      <c r="J26" s="1518"/>
      <c r="K26" s="1518"/>
      <c r="L26" s="1518"/>
      <c r="M26" s="1525"/>
      <c r="N26" s="1520"/>
      <c r="O26" s="1530"/>
      <c r="P26" s="1149"/>
      <c r="Q26" s="1525"/>
      <c r="R26" s="1553"/>
      <c r="S26" s="1554"/>
      <c r="T26" s="1554"/>
      <c r="U26" s="1554"/>
      <c r="V26" s="1303"/>
    </row>
    <row r="27" spans="1:22" ht="27" hidden="1" customHeight="1" thickBot="1" x14ac:dyDescent="0.35">
      <c r="A27" s="1307"/>
      <c r="B27" s="1158"/>
      <c r="C27" s="1527"/>
      <c r="D27" s="1532"/>
      <c r="E27" s="63"/>
      <c r="F27" s="63"/>
      <c r="G27" s="1149"/>
      <c r="H27" s="1518"/>
      <c r="I27" s="1518"/>
      <c r="J27" s="1518"/>
      <c r="K27" s="1518"/>
      <c r="L27" s="1518"/>
      <c r="M27" s="1525"/>
      <c r="N27" s="1520"/>
      <c r="O27" s="1530"/>
      <c r="P27" s="1149"/>
      <c r="Q27" s="1525"/>
      <c r="R27" s="1553"/>
      <c r="S27" s="1554"/>
      <c r="T27" s="1554"/>
      <c r="U27" s="1554"/>
      <c r="V27" s="1303"/>
    </row>
    <row r="28" spans="1:22" ht="27" hidden="1" customHeight="1" thickBot="1" x14ac:dyDescent="0.35">
      <c r="A28" s="1307"/>
      <c r="B28" s="1158"/>
      <c r="C28" s="1527"/>
      <c r="D28" s="1532"/>
      <c r="E28" s="63"/>
      <c r="F28" s="63"/>
      <c r="G28" s="1149"/>
      <c r="H28" s="1518"/>
      <c r="I28" s="1518"/>
      <c r="J28" s="1518"/>
      <c r="K28" s="1518"/>
      <c r="L28" s="1518"/>
      <c r="M28" s="1525"/>
      <c r="N28" s="1520"/>
      <c r="O28" s="1530"/>
      <c r="P28" s="1149"/>
      <c r="Q28" s="1525"/>
      <c r="R28" s="1553"/>
      <c r="S28" s="1554"/>
      <c r="T28" s="1554"/>
      <c r="U28" s="1554"/>
      <c r="V28" s="1303"/>
    </row>
    <row r="29" spans="1:22" ht="27" hidden="1" customHeight="1" thickBot="1" x14ac:dyDescent="0.35">
      <c r="A29" s="1307"/>
      <c r="B29" s="1158"/>
      <c r="C29" s="1527"/>
      <c r="D29" s="1532"/>
      <c r="E29" s="63"/>
      <c r="F29" s="63"/>
      <c r="G29" s="1149"/>
      <c r="H29" s="1518"/>
      <c r="I29" s="1518"/>
      <c r="J29" s="1518"/>
      <c r="K29" s="1518"/>
      <c r="L29" s="1518"/>
      <c r="M29" s="1525"/>
      <c r="N29" s="1520"/>
      <c r="O29" s="1530"/>
      <c r="P29" s="1149"/>
      <c r="Q29" s="1525"/>
      <c r="R29" s="1553"/>
      <c r="S29" s="1554"/>
      <c r="T29" s="1554"/>
      <c r="U29" s="1554"/>
      <c r="V29" s="1303"/>
    </row>
    <row r="30" spans="1:22" ht="27" hidden="1" customHeight="1" thickBot="1" x14ac:dyDescent="0.35">
      <c r="A30" s="1307"/>
      <c r="B30" s="1158"/>
      <c r="C30" s="1527"/>
      <c r="D30" s="1532"/>
      <c r="E30" s="63"/>
      <c r="F30" s="63"/>
      <c r="G30" s="1149"/>
      <c r="H30" s="1518"/>
      <c r="I30" s="1518"/>
      <c r="J30" s="1518"/>
      <c r="K30" s="1518"/>
      <c r="L30" s="1518"/>
      <c r="M30" s="1525"/>
      <c r="N30" s="1520"/>
      <c r="O30" s="1530"/>
      <c r="P30" s="1149"/>
      <c r="Q30" s="1525"/>
      <c r="R30" s="1553"/>
      <c r="S30" s="1554"/>
      <c r="T30" s="1554"/>
      <c r="U30" s="1554"/>
      <c r="V30" s="1303"/>
    </row>
    <row r="31" spans="1:22" ht="27" hidden="1" customHeight="1" thickBot="1" x14ac:dyDescent="0.35">
      <c r="A31" s="1307"/>
      <c r="B31" s="1158"/>
      <c r="C31" s="1527"/>
      <c r="D31" s="1532"/>
      <c r="E31" s="63"/>
      <c r="F31" s="63"/>
      <c r="G31" s="1149"/>
      <c r="H31" s="1518"/>
      <c r="I31" s="1518"/>
      <c r="J31" s="1518"/>
      <c r="K31" s="1518"/>
      <c r="L31" s="1518"/>
      <c r="M31" s="1525"/>
      <c r="N31" s="1520"/>
      <c r="O31" s="1530"/>
      <c r="P31" s="1149"/>
      <c r="Q31" s="1525"/>
      <c r="R31" s="1553"/>
      <c r="S31" s="1554"/>
      <c r="T31" s="1554"/>
      <c r="U31" s="1554"/>
      <c r="V31" s="1303"/>
    </row>
    <row r="32" spans="1:22" ht="27" hidden="1" customHeight="1" thickBot="1" x14ac:dyDescent="0.35">
      <c r="A32" s="1320"/>
      <c r="B32" s="1158"/>
      <c r="C32" s="1542"/>
      <c r="D32" s="1543"/>
      <c r="E32" s="63"/>
      <c r="F32" s="63"/>
      <c r="G32" s="1149"/>
      <c r="H32" s="1518"/>
      <c r="I32" s="1518"/>
      <c r="J32" s="1518"/>
      <c r="K32" s="1518"/>
      <c r="L32" s="1518"/>
      <c r="M32" s="1525"/>
      <c r="N32" s="1520"/>
      <c r="O32" s="1530"/>
      <c r="P32" s="1149"/>
      <c r="Q32" s="1525"/>
      <c r="R32" s="1553"/>
      <c r="S32" s="1554"/>
      <c r="T32" s="1554"/>
      <c r="U32" s="1554"/>
      <c r="V32" s="1303"/>
    </row>
    <row r="33" spans="1:22" ht="27" hidden="1" customHeight="1" thickBot="1" x14ac:dyDescent="0.35">
      <c r="A33" s="1305">
        <v>3</v>
      </c>
      <c r="B33" s="1157"/>
      <c r="C33" s="1521"/>
      <c r="D33" s="1522"/>
      <c r="E33" s="127"/>
      <c r="F33" s="127"/>
      <c r="G33" s="1148"/>
      <c r="H33" s="1523"/>
      <c r="I33" s="1523"/>
      <c r="J33" s="1523"/>
      <c r="K33" s="1523"/>
      <c r="L33" s="1523"/>
      <c r="M33" s="1524"/>
      <c r="N33" s="1526"/>
      <c r="O33" s="1529"/>
      <c r="P33" s="1148"/>
      <c r="Q33" s="1524"/>
      <c r="R33" s="1551"/>
      <c r="S33" s="1552"/>
      <c r="T33" s="1552"/>
      <c r="U33" s="1552"/>
      <c r="V33" s="1302"/>
    </row>
    <row r="34" spans="1:22" ht="27" hidden="1" customHeight="1" thickBot="1" x14ac:dyDescent="0.35">
      <c r="A34" s="1307"/>
      <c r="B34" s="1158"/>
      <c r="C34" s="1527"/>
      <c r="D34" s="1528"/>
      <c r="E34" s="73"/>
      <c r="F34" s="73"/>
      <c r="G34" s="1149"/>
      <c r="H34" s="1518"/>
      <c r="I34" s="1518"/>
      <c r="J34" s="1518"/>
      <c r="K34" s="1518"/>
      <c r="L34" s="1518"/>
      <c r="M34" s="1525"/>
      <c r="N34" s="1520"/>
      <c r="O34" s="1530"/>
      <c r="P34" s="1149"/>
      <c r="Q34" s="1525"/>
      <c r="R34" s="1553"/>
      <c r="S34" s="1554"/>
      <c r="T34" s="1554"/>
      <c r="U34" s="1554"/>
      <c r="V34" s="1303"/>
    </row>
    <row r="35" spans="1:22" ht="27" hidden="1" customHeight="1" thickBot="1" x14ac:dyDescent="0.35">
      <c r="A35" s="1307"/>
      <c r="B35" s="1158"/>
      <c r="C35" s="1527"/>
      <c r="D35" s="1532"/>
      <c r="E35" s="63"/>
      <c r="F35" s="63"/>
      <c r="G35" s="1149"/>
      <c r="H35" s="1518"/>
      <c r="I35" s="1518"/>
      <c r="J35" s="1518"/>
      <c r="K35" s="1518"/>
      <c r="L35" s="1518"/>
      <c r="M35" s="1525"/>
      <c r="N35" s="1520"/>
      <c r="O35" s="1530"/>
      <c r="P35" s="1149"/>
      <c r="Q35" s="1525"/>
      <c r="R35" s="1553"/>
      <c r="S35" s="1554"/>
      <c r="T35" s="1554"/>
      <c r="U35" s="1554"/>
      <c r="V35" s="1303"/>
    </row>
    <row r="36" spans="1:22" ht="27" hidden="1" customHeight="1" thickBot="1" x14ac:dyDescent="0.35">
      <c r="A36" s="1307"/>
      <c r="B36" s="1158"/>
      <c r="C36" s="1527"/>
      <c r="D36" s="1532"/>
      <c r="E36" s="63"/>
      <c r="F36" s="63"/>
      <c r="G36" s="1149"/>
      <c r="H36" s="1518"/>
      <c r="I36" s="1518"/>
      <c r="J36" s="1518"/>
      <c r="K36" s="1518"/>
      <c r="L36" s="1518"/>
      <c r="M36" s="1525"/>
      <c r="N36" s="1520"/>
      <c r="O36" s="1530"/>
      <c r="P36" s="1149"/>
      <c r="Q36" s="1525"/>
      <c r="R36" s="1553"/>
      <c r="S36" s="1554"/>
      <c r="T36" s="1554"/>
      <c r="U36" s="1554"/>
      <c r="V36" s="1303"/>
    </row>
    <row r="37" spans="1:22" ht="27" hidden="1" customHeight="1" thickBot="1" x14ac:dyDescent="0.35">
      <c r="A37" s="1307"/>
      <c r="B37" s="1158"/>
      <c r="C37" s="1527"/>
      <c r="D37" s="1532"/>
      <c r="E37" s="63"/>
      <c r="F37" s="63"/>
      <c r="G37" s="1149"/>
      <c r="H37" s="1518"/>
      <c r="I37" s="1518"/>
      <c r="J37" s="1518"/>
      <c r="K37" s="1518"/>
      <c r="L37" s="1518"/>
      <c r="M37" s="1525"/>
      <c r="N37" s="1520"/>
      <c r="O37" s="1530"/>
      <c r="P37" s="1149"/>
      <c r="Q37" s="1525"/>
      <c r="R37" s="1553"/>
      <c r="S37" s="1554"/>
      <c r="T37" s="1554"/>
      <c r="U37" s="1554"/>
      <c r="V37" s="1303"/>
    </row>
    <row r="38" spans="1:22" ht="27" hidden="1" customHeight="1" thickBot="1" x14ac:dyDescent="0.35">
      <c r="A38" s="1307"/>
      <c r="B38" s="1158"/>
      <c r="C38" s="1527"/>
      <c r="D38" s="1532"/>
      <c r="E38" s="63"/>
      <c r="F38" s="63"/>
      <c r="G38" s="1149"/>
      <c r="H38" s="1518"/>
      <c r="I38" s="1518"/>
      <c r="J38" s="1518"/>
      <c r="K38" s="1518"/>
      <c r="L38" s="1518"/>
      <c r="M38" s="1525"/>
      <c r="N38" s="1520"/>
      <c r="O38" s="1530"/>
      <c r="P38" s="1149"/>
      <c r="Q38" s="1525"/>
      <c r="R38" s="1553"/>
      <c r="S38" s="1554"/>
      <c r="T38" s="1554"/>
      <c r="U38" s="1554"/>
      <c r="V38" s="1303"/>
    </row>
    <row r="39" spans="1:22" ht="27" hidden="1" customHeight="1" thickBot="1" x14ac:dyDescent="0.35">
      <c r="A39" s="1307"/>
      <c r="B39" s="1158"/>
      <c r="C39" s="1527"/>
      <c r="D39" s="1532"/>
      <c r="E39" s="63"/>
      <c r="F39" s="63"/>
      <c r="G39" s="1149"/>
      <c r="H39" s="1518"/>
      <c r="I39" s="1518"/>
      <c r="J39" s="1518"/>
      <c r="K39" s="1518"/>
      <c r="L39" s="1518"/>
      <c r="M39" s="1525"/>
      <c r="N39" s="1520"/>
      <c r="O39" s="1530"/>
      <c r="P39" s="1149"/>
      <c r="Q39" s="1525"/>
      <c r="R39" s="1553"/>
      <c r="S39" s="1554"/>
      <c r="T39" s="1554"/>
      <c r="U39" s="1554"/>
      <c r="V39" s="1303"/>
    </row>
    <row r="40" spans="1:22" ht="27" hidden="1" customHeight="1" thickBot="1" x14ac:dyDescent="0.35">
      <c r="A40" s="1307"/>
      <c r="B40" s="1158"/>
      <c r="C40" s="1527"/>
      <c r="D40" s="1532"/>
      <c r="E40" s="63"/>
      <c r="F40" s="63"/>
      <c r="G40" s="1149"/>
      <c r="H40" s="1518"/>
      <c r="I40" s="1518"/>
      <c r="J40" s="1518"/>
      <c r="K40" s="1518"/>
      <c r="L40" s="1518"/>
      <c r="M40" s="1525"/>
      <c r="N40" s="1520"/>
      <c r="O40" s="1530"/>
      <c r="P40" s="1149"/>
      <c r="Q40" s="1525"/>
      <c r="R40" s="1553"/>
      <c r="S40" s="1554"/>
      <c r="T40" s="1554"/>
      <c r="U40" s="1554"/>
      <c r="V40" s="1303"/>
    </row>
    <row r="41" spans="1:22" ht="27" hidden="1" customHeight="1" thickBot="1" x14ac:dyDescent="0.35">
      <c r="A41" s="1307"/>
      <c r="B41" s="1546"/>
      <c r="C41" s="1549"/>
      <c r="D41" s="1550"/>
      <c r="E41" s="41"/>
      <c r="F41" s="41"/>
      <c r="G41" s="1557"/>
      <c r="H41" s="1561"/>
      <c r="I41" s="1561"/>
      <c r="J41" s="1561"/>
      <c r="K41" s="1561"/>
      <c r="L41" s="1561"/>
      <c r="M41" s="1558"/>
      <c r="N41" s="1562"/>
      <c r="O41" s="1548"/>
      <c r="P41" s="1557"/>
      <c r="Q41" s="1558"/>
      <c r="R41" s="1559"/>
      <c r="S41" s="1560"/>
      <c r="T41" s="1560"/>
      <c r="U41" s="1560"/>
      <c r="V41" s="1577"/>
    </row>
    <row r="42" spans="1:22" ht="27" hidden="1" customHeight="1" thickBot="1" x14ac:dyDescent="0.35">
      <c r="A42" s="1305">
        <v>4</v>
      </c>
      <c r="B42" s="1157"/>
      <c r="C42" s="1521"/>
      <c r="D42" s="1522"/>
      <c r="E42" s="127"/>
      <c r="F42" s="127"/>
      <c r="G42" s="1148"/>
      <c r="H42" s="1523"/>
      <c r="I42" s="1523"/>
      <c r="J42" s="1523"/>
      <c r="K42" s="1523"/>
      <c r="L42" s="1523"/>
      <c r="M42" s="1524"/>
      <c r="N42" s="1526"/>
      <c r="O42" s="1529"/>
      <c r="P42" s="1148"/>
      <c r="Q42" s="1524"/>
      <c r="R42" s="1551"/>
      <c r="S42" s="1552"/>
      <c r="T42" s="1552"/>
      <c r="U42" s="1552"/>
      <c r="V42" s="1302"/>
    </row>
    <row r="43" spans="1:22" ht="27" hidden="1" customHeight="1" thickBot="1" x14ac:dyDescent="0.35">
      <c r="A43" s="1307"/>
      <c r="B43" s="1158"/>
      <c r="C43" s="1527"/>
      <c r="D43" s="1528"/>
      <c r="E43" s="73"/>
      <c r="F43" s="73"/>
      <c r="G43" s="1149"/>
      <c r="H43" s="1518"/>
      <c r="I43" s="1518"/>
      <c r="J43" s="1518"/>
      <c r="K43" s="1518"/>
      <c r="L43" s="1518"/>
      <c r="M43" s="1525"/>
      <c r="N43" s="1520"/>
      <c r="O43" s="1530"/>
      <c r="P43" s="1149"/>
      <c r="Q43" s="1525"/>
      <c r="R43" s="1553"/>
      <c r="S43" s="1554"/>
      <c r="T43" s="1554"/>
      <c r="U43" s="1554"/>
      <c r="V43" s="1303"/>
    </row>
    <row r="44" spans="1:22" ht="27" hidden="1" customHeight="1" thickBot="1" x14ac:dyDescent="0.35">
      <c r="A44" s="1307"/>
      <c r="B44" s="1158"/>
      <c r="C44" s="1527"/>
      <c r="D44" s="1532"/>
      <c r="E44" s="63"/>
      <c r="F44" s="63"/>
      <c r="G44" s="1149"/>
      <c r="H44" s="1518"/>
      <c r="I44" s="1518"/>
      <c r="J44" s="1518"/>
      <c r="K44" s="1518"/>
      <c r="L44" s="1518"/>
      <c r="M44" s="1525"/>
      <c r="N44" s="1520"/>
      <c r="O44" s="1530"/>
      <c r="P44" s="1149"/>
      <c r="Q44" s="1525"/>
      <c r="R44" s="1553"/>
      <c r="S44" s="1554"/>
      <c r="T44" s="1554"/>
      <c r="U44" s="1554"/>
      <c r="V44" s="1303"/>
    </row>
    <row r="45" spans="1:22" ht="27" hidden="1" customHeight="1" thickBot="1" x14ac:dyDescent="0.35">
      <c r="A45" s="1307"/>
      <c r="B45" s="1158"/>
      <c r="C45" s="1527"/>
      <c r="D45" s="1532"/>
      <c r="E45" s="63"/>
      <c r="F45" s="63"/>
      <c r="G45" s="1149"/>
      <c r="H45" s="1518"/>
      <c r="I45" s="1518"/>
      <c r="J45" s="1518"/>
      <c r="K45" s="1518"/>
      <c r="L45" s="1518"/>
      <c r="M45" s="1525"/>
      <c r="N45" s="1520"/>
      <c r="O45" s="1530"/>
      <c r="P45" s="1149"/>
      <c r="Q45" s="1525"/>
      <c r="R45" s="1553"/>
      <c r="S45" s="1554"/>
      <c r="T45" s="1554"/>
      <c r="U45" s="1554"/>
      <c r="V45" s="1303"/>
    </row>
    <row r="46" spans="1:22" ht="27" hidden="1" customHeight="1" thickBot="1" x14ac:dyDescent="0.35">
      <c r="A46" s="1307"/>
      <c r="B46" s="1158"/>
      <c r="C46" s="1527"/>
      <c r="D46" s="1532"/>
      <c r="E46" s="63"/>
      <c r="F46" s="63"/>
      <c r="G46" s="1149"/>
      <c r="H46" s="1518"/>
      <c r="I46" s="1518"/>
      <c r="J46" s="1518"/>
      <c r="K46" s="1518"/>
      <c r="L46" s="1518"/>
      <c r="M46" s="1525"/>
      <c r="N46" s="1520"/>
      <c r="O46" s="1530"/>
      <c r="P46" s="1149"/>
      <c r="Q46" s="1525"/>
      <c r="R46" s="1553"/>
      <c r="S46" s="1554"/>
      <c r="T46" s="1554"/>
      <c r="U46" s="1554"/>
      <c r="V46" s="1303"/>
    </row>
    <row r="47" spans="1:22" ht="27" hidden="1" customHeight="1" thickBot="1" x14ac:dyDescent="0.35">
      <c r="A47" s="1307"/>
      <c r="B47" s="1158"/>
      <c r="C47" s="1527"/>
      <c r="D47" s="1532"/>
      <c r="E47" s="63"/>
      <c r="F47" s="63"/>
      <c r="G47" s="1149"/>
      <c r="H47" s="1518"/>
      <c r="I47" s="1518"/>
      <c r="J47" s="1518"/>
      <c r="K47" s="1518"/>
      <c r="L47" s="1518"/>
      <c r="M47" s="1525"/>
      <c r="N47" s="1520"/>
      <c r="O47" s="1530"/>
      <c r="P47" s="1149"/>
      <c r="Q47" s="1525"/>
      <c r="R47" s="1553"/>
      <c r="S47" s="1554"/>
      <c r="T47" s="1554"/>
      <c r="U47" s="1554"/>
      <c r="V47" s="1303"/>
    </row>
    <row r="48" spans="1:22" ht="27" hidden="1" customHeight="1" thickBot="1" x14ac:dyDescent="0.35">
      <c r="A48" s="1307"/>
      <c r="B48" s="1158"/>
      <c r="C48" s="1527"/>
      <c r="D48" s="1532"/>
      <c r="E48" s="63"/>
      <c r="F48" s="63"/>
      <c r="G48" s="1149"/>
      <c r="H48" s="1518"/>
      <c r="I48" s="1518"/>
      <c r="J48" s="1518"/>
      <c r="K48" s="1518"/>
      <c r="L48" s="1518"/>
      <c r="M48" s="1525"/>
      <c r="N48" s="1520"/>
      <c r="O48" s="1530"/>
      <c r="P48" s="1149"/>
      <c r="Q48" s="1525"/>
      <c r="R48" s="1553"/>
      <c r="S48" s="1554"/>
      <c r="T48" s="1554"/>
      <c r="U48" s="1554"/>
      <c r="V48" s="1303"/>
    </row>
    <row r="49" spans="1:22" ht="27" hidden="1" customHeight="1" thickBot="1" x14ac:dyDescent="0.35">
      <c r="A49" s="1307"/>
      <c r="B49" s="1158"/>
      <c r="C49" s="1527"/>
      <c r="D49" s="1532"/>
      <c r="E49" s="63"/>
      <c r="F49" s="63"/>
      <c r="G49" s="1149"/>
      <c r="H49" s="1518"/>
      <c r="I49" s="1518"/>
      <c r="J49" s="1518"/>
      <c r="K49" s="1518"/>
      <c r="L49" s="1518"/>
      <c r="M49" s="1525"/>
      <c r="N49" s="1520"/>
      <c r="O49" s="1530"/>
      <c r="P49" s="1149"/>
      <c r="Q49" s="1525"/>
      <c r="R49" s="1553"/>
      <c r="S49" s="1554"/>
      <c r="T49" s="1554"/>
      <c r="U49" s="1554"/>
      <c r="V49" s="1303"/>
    </row>
    <row r="50" spans="1:22" ht="27" hidden="1" customHeight="1" thickBot="1" x14ac:dyDescent="0.35">
      <c r="A50" s="1307"/>
      <c r="B50" s="1546"/>
      <c r="C50" s="1549"/>
      <c r="D50" s="1550"/>
      <c r="E50" s="41"/>
      <c r="F50" s="41"/>
      <c r="G50" s="1557"/>
      <c r="H50" s="1561"/>
      <c r="I50" s="1561"/>
      <c r="J50" s="1561"/>
      <c r="K50" s="1561"/>
      <c r="L50" s="1561"/>
      <c r="M50" s="1558"/>
      <c r="N50" s="1562"/>
      <c r="O50" s="1548"/>
      <c r="P50" s="1557"/>
      <c r="Q50" s="1558"/>
      <c r="R50" s="1559"/>
      <c r="S50" s="1560"/>
      <c r="T50" s="1560"/>
      <c r="U50" s="1560"/>
      <c r="V50" s="1577"/>
    </row>
    <row r="51" spans="1:22" ht="27" hidden="1" customHeight="1" thickBot="1" x14ac:dyDescent="0.35">
      <c r="A51" s="1305">
        <v>5</v>
      </c>
      <c r="B51" s="1157"/>
      <c r="C51" s="1521"/>
      <c r="D51" s="1522"/>
      <c r="E51" s="127"/>
      <c r="F51" s="127"/>
      <c r="G51" s="1148"/>
      <c r="H51" s="1523"/>
      <c r="I51" s="1523"/>
      <c r="J51" s="1523"/>
      <c r="K51" s="1523"/>
      <c r="L51" s="1523"/>
      <c r="M51" s="1524"/>
      <c r="N51" s="1526"/>
      <c r="O51" s="1529"/>
      <c r="P51" s="1148"/>
      <c r="Q51" s="1524"/>
      <c r="R51" s="1551"/>
      <c r="S51" s="1552"/>
      <c r="T51" s="1552"/>
      <c r="U51" s="1552"/>
      <c r="V51" s="1302"/>
    </row>
    <row r="52" spans="1:22" ht="27" hidden="1" customHeight="1" thickBot="1" x14ac:dyDescent="0.35">
      <c r="A52" s="1307"/>
      <c r="B52" s="1158"/>
      <c r="C52" s="1527"/>
      <c r="D52" s="1528"/>
      <c r="E52" s="73"/>
      <c r="F52" s="73"/>
      <c r="G52" s="1149"/>
      <c r="H52" s="1518"/>
      <c r="I52" s="1518"/>
      <c r="J52" s="1518"/>
      <c r="K52" s="1518"/>
      <c r="L52" s="1518"/>
      <c r="M52" s="1525"/>
      <c r="N52" s="1520"/>
      <c r="O52" s="1530"/>
      <c r="P52" s="1149"/>
      <c r="Q52" s="1525"/>
      <c r="R52" s="1553"/>
      <c r="S52" s="1554"/>
      <c r="T52" s="1554"/>
      <c r="U52" s="1554"/>
      <c r="V52" s="1303"/>
    </row>
    <row r="53" spans="1:22" ht="27" hidden="1" customHeight="1" thickBot="1" x14ac:dyDescent="0.35">
      <c r="A53" s="1307"/>
      <c r="B53" s="1158"/>
      <c r="C53" s="1527"/>
      <c r="D53" s="1532"/>
      <c r="E53" s="63"/>
      <c r="F53" s="63"/>
      <c r="G53" s="1149"/>
      <c r="H53" s="1518"/>
      <c r="I53" s="1518"/>
      <c r="J53" s="1518"/>
      <c r="K53" s="1518"/>
      <c r="L53" s="1518"/>
      <c r="M53" s="1525"/>
      <c r="N53" s="1520"/>
      <c r="O53" s="1530"/>
      <c r="P53" s="1149"/>
      <c r="Q53" s="1525"/>
      <c r="R53" s="1553"/>
      <c r="S53" s="1554"/>
      <c r="T53" s="1554"/>
      <c r="U53" s="1554"/>
      <c r="V53" s="1303"/>
    </row>
    <row r="54" spans="1:22" ht="27" hidden="1" customHeight="1" thickBot="1" x14ac:dyDescent="0.35">
      <c r="A54" s="1307"/>
      <c r="B54" s="1158"/>
      <c r="C54" s="1527"/>
      <c r="D54" s="1532"/>
      <c r="E54" s="63"/>
      <c r="F54" s="63"/>
      <c r="G54" s="1149"/>
      <c r="H54" s="1518"/>
      <c r="I54" s="1518"/>
      <c r="J54" s="1518"/>
      <c r="K54" s="1518"/>
      <c r="L54" s="1518"/>
      <c r="M54" s="1525"/>
      <c r="N54" s="1520"/>
      <c r="O54" s="1530"/>
      <c r="P54" s="1149"/>
      <c r="Q54" s="1525"/>
      <c r="R54" s="1553"/>
      <c r="S54" s="1554"/>
      <c r="T54" s="1554"/>
      <c r="U54" s="1554"/>
      <c r="V54" s="1303"/>
    </row>
    <row r="55" spans="1:22" ht="27" hidden="1" customHeight="1" thickBot="1" x14ac:dyDescent="0.35">
      <c r="A55" s="1307"/>
      <c r="B55" s="1158"/>
      <c r="C55" s="1527"/>
      <c r="D55" s="1532"/>
      <c r="E55" s="63"/>
      <c r="F55" s="63"/>
      <c r="G55" s="1149"/>
      <c r="H55" s="1518"/>
      <c r="I55" s="1518"/>
      <c r="J55" s="1518"/>
      <c r="K55" s="1518"/>
      <c r="L55" s="1518"/>
      <c r="M55" s="1525"/>
      <c r="N55" s="1520"/>
      <c r="O55" s="1530"/>
      <c r="P55" s="1149"/>
      <c r="Q55" s="1525"/>
      <c r="R55" s="1553"/>
      <c r="S55" s="1554"/>
      <c r="T55" s="1554"/>
      <c r="U55" s="1554"/>
      <c r="V55" s="1303"/>
    </row>
    <row r="56" spans="1:22" ht="27" hidden="1" customHeight="1" thickBot="1" x14ac:dyDescent="0.35">
      <c r="A56" s="1307"/>
      <c r="B56" s="1158"/>
      <c r="C56" s="1527"/>
      <c r="D56" s="1532"/>
      <c r="E56" s="63"/>
      <c r="F56" s="63"/>
      <c r="G56" s="1149"/>
      <c r="H56" s="1518"/>
      <c r="I56" s="1518"/>
      <c r="J56" s="1518"/>
      <c r="K56" s="1518"/>
      <c r="L56" s="1518"/>
      <c r="M56" s="1525"/>
      <c r="N56" s="1520"/>
      <c r="O56" s="1530"/>
      <c r="P56" s="1149"/>
      <c r="Q56" s="1525"/>
      <c r="R56" s="1553"/>
      <c r="S56" s="1554"/>
      <c r="T56" s="1554"/>
      <c r="U56" s="1554"/>
      <c r="V56" s="1303"/>
    </row>
    <row r="57" spans="1:22" ht="27" hidden="1" customHeight="1" thickBot="1" x14ac:dyDescent="0.35">
      <c r="A57" s="1307"/>
      <c r="B57" s="1158"/>
      <c r="C57" s="1527"/>
      <c r="D57" s="1532"/>
      <c r="E57" s="63"/>
      <c r="F57" s="63"/>
      <c r="G57" s="1149"/>
      <c r="H57" s="1518"/>
      <c r="I57" s="1518"/>
      <c r="J57" s="1518"/>
      <c r="K57" s="1518"/>
      <c r="L57" s="1518"/>
      <c r="M57" s="1525"/>
      <c r="N57" s="1520"/>
      <c r="O57" s="1530"/>
      <c r="P57" s="1149"/>
      <c r="Q57" s="1525"/>
      <c r="R57" s="1553"/>
      <c r="S57" s="1554"/>
      <c r="T57" s="1554"/>
      <c r="U57" s="1554"/>
      <c r="V57" s="1303"/>
    </row>
    <row r="58" spans="1:22" ht="27" hidden="1" customHeight="1" thickBot="1" x14ac:dyDescent="0.35">
      <c r="A58" s="1307"/>
      <c r="B58" s="1158"/>
      <c r="C58" s="1527"/>
      <c r="D58" s="1532"/>
      <c r="E58" s="63"/>
      <c r="F58" s="63"/>
      <c r="G58" s="1149"/>
      <c r="H58" s="1518"/>
      <c r="I58" s="1518"/>
      <c r="J58" s="1518"/>
      <c r="K58" s="1518"/>
      <c r="L58" s="1518"/>
      <c r="M58" s="1525"/>
      <c r="N58" s="1520"/>
      <c r="O58" s="1530"/>
      <c r="P58" s="1149"/>
      <c r="Q58" s="1525"/>
      <c r="R58" s="1553"/>
      <c r="S58" s="1554"/>
      <c r="T58" s="1554"/>
      <c r="U58" s="1554"/>
      <c r="V58" s="1303"/>
    </row>
    <row r="59" spans="1:22" ht="27" hidden="1" customHeight="1" thickBot="1" x14ac:dyDescent="0.35">
      <c r="A59" s="1307"/>
      <c r="B59" s="1546"/>
      <c r="C59" s="1549"/>
      <c r="D59" s="1550"/>
      <c r="E59" s="41"/>
      <c r="F59" s="41"/>
      <c r="G59" s="1557"/>
      <c r="H59" s="1561"/>
      <c r="I59" s="1561"/>
      <c r="J59" s="1561"/>
      <c r="K59" s="1561"/>
      <c r="L59" s="1561"/>
      <c r="M59" s="1558"/>
      <c r="N59" s="1562"/>
      <c r="O59" s="1548"/>
      <c r="P59" s="1557"/>
      <c r="Q59" s="1558"/>
      <c r="R59" s="1559"/>
      <c r="S59" s="1560"/>
      <c r="T59" s="1560"/>
      <c r="U59" s="1560"/>
      <c r="V59" s="1577"/>
    </row>
    <row r="60" spans="1:22" ht="27" hidden="1" customHeight="1" thickBot="1" x14ac:dyDescent="0.35">
      <c r="A60" s="1305">
        <v>6</v>
      </c>
      <c r="B60" s="1157"/>
      <c r="C60" s="1521"/>
      <c r="D60" s="1522"/>
      <c r="E60" s="127"/>
      <c r="F60" s="127"/>
      <c r="G60" s="1148"/>
      <c r="H60" s="1523"/>
      <c r="I60" s="1523"/>
      <c r="J60" s="1523"/>
      <c r="K60" s="1523"/>
      <c r="L60" s="1523"/>
      <c r="M60" s="1524"/>
      <c r="N60" s="1526"/>
      <c r="O60" s="1529"/>
      <c r="P60" s="1148"/>
      <c r="Q60" s="1524"/>
      <c r="R60" s="1551"/>
      <c r="S60" s="1552"/>
      <c r="T60" s="1552"/>
      <c r="U60" s="1552"/>
      <c r="V60" s="1302"/>
    </row>
    <row r="61" spans="1:22" ht="27" hidden="1" customHeight="1" thickBot="1" x14ac:dyDescent="0.35">
      <c r="A61" s="1307"/>
      <c r="B61" s="1158"/>
      <c r="C61" s="1527"/>
      <c r="D61" s="1528"/>
      <c r="E61" s="73"/>
      <c r="F61" s="73"/>
      <c r="G61" s="1149"/>
      <c r="H61" s="1518"/>
      <c r="I61" s="1518"/>
      <c r="J61" s="1518"/>
      <c r="K61" s="1518"/>
      <c r="L61" s="1518"/>
      <c r="M61" s="1525"/>
      <c r="N61" s="1520"/>
      <c r="O61" s="1530"/>
      <c r="P61" s="1149"/>
      <c r="Q61" s="1525"/>
      <c r="R61" s="1553"/>
      <c r="S61" s="1554"/>
      <c r="T61" s="1554"/>
      <c r="U61" s="1554"/>
      <c r="V61" s="1303"/>
    </row>
    <row r="62" spans="1:22" ht="27" hidden="1" customHeight="1" thickBot="1" x14ac:dyDescent="0.35">
      <c r="A62" s="1307"/>
      <c r="B62" s="1158"/>
      <c r="C62" s="1527"/>
      <c r="D62" s="1532"/>
      <c r="E62" s="63"/>
      <c r="F62" s="63"/>
      <c r="G62" s="1149"/>
      <c r="H62" s="1518"/>
      <c r="I62" s="1518"/>
      <c r="J62" s="1518"/>
      <c r="K62" s="1518"/>
      <c r="L62" s="1518"/>
      <c r="M62" s="1525"/>
      <c r="N62" s="1520"/>
      <c r="O62" s="1530"/>
      <c r="P62" s="1149"/>
      <c r="Q62" s="1525"/>
      <c r="R62" s="1553"/>
      <c r="S62" s="1554"/>
      <c r="T62" s="1554"/>
      <c r="U62" s="1554"/>
      <c r="V62" s="1303"/>
    </row>
    <row r="63" spans="1:22" ht="27" hidden="1" customHeight="1" thickBot="1" x14ac:dyDescent="0.35">
      <c r="A63" s="1307"/>
      <c r="B63" s="1158"/>
      <c r="C63" s="1527"/>
      <c r="D63" s="1532"/>
      <c r="E63" s="63"/>
      <c r="F63" s="63"/>
      <c r="G63" s="1149"/>
      <c r="H63" s="1518"/>
      <c r="I63" s="1518"/>
      <c r="J63" s="1518"/>
      <c r="K63" s="1518"/>
      <c r="L63" s="1518"/>
      <c r="M63" s="1525"/>
      <c r="N63" s="1520"/>
      <c r="O63" s="1530"/>
      <c r="P63" s="1149"/>
      <c r="Q63" s="1525"/>
      <c r="R63" s="1553"/>
      <c r="S63" s="1554"/>
      <c r="T63" s="1554"/>
      <c r="U63" s="1554"/>
      <c r="V63" s="1303"/>
    </row>
    <row r="64" spans="1:22" ht="27" hidden="1" customHeight="1" thickBot="1" x14ac:dyDescent="0.35">
      <c r="A64" s="1307"/>
      <c r="B64" s="1158"/>
      <c r="C64" s="1527"/>
      <c r="D64" s="1532"/>
      <c r="E64" s="63"/>
      <c r="F64" s="63"/>
      <c r="G64" s="1149"/>
      <c r="H64" s="1518"/>
      <c r="I64" s="1518"/>
      <c r="J64" s="1518"/>
      <c r="K64" s="1518"/>
      <c r="L64" s="1518"/>
      <c r="M64" s="1525"/>
      <c r="N64" s="1520"/>
      <c r="O64" s="1530"/>
      <c r="P64" s="1149"/>
      <c r="Q64" s="1525"/>
      <c r="R64" s="1553"/>
      <c r="S64" s="1554"/>
      <c r="T64" s="1554"/>
      <c r="U64" s="1554"/>
      <c r="V64" s="1303"/>
    </row>
    <row r="65" spans="1:22" ht="27" hidden="1" customHeight="1" thickBot="1" x14ac:dyDescent="0.35">
      <c r="A65" s="1307"/>
      <c r="B65" s="1158"/>
      <c r="C65" s="1527"/>
      <c r="D65" s="1532"/>
      <c r="E65" s="63"/>
      <c r="F65" s="63"/>
      <c r="G65" s="1149"/>
      <c r="H65" s="1518"/>
      <c r="I65" s="1518"/>
      <c r="J65" s="1518"/>
      <c r="K65" s="1518"/>
      <c r="L65" s="1518"/>
      <c r="M65" s="1525"/>
      <c r="N65" s="1520"/>
      <c r="O65" s="1530"/>
      <c r="P65" s="1149"/>
      <c r="Q65" s="1525"/>
      <c r="R65" s="1553"/>
      <c r="S65" s="1554"/>
      <c r="T65" s="1554"/>
      <c r="U65" s="1554"/>
      <c r="V65" s="1303"/>
    </row>
    <row r="66" spans="1:22" ht="27" hidden="1" customHeight="1" thickBot="1" x14ac:dyDescent="0.35">
      <c r="A66" s="1307"/>
      <c r="B66" s="1158"/>
      <c r="C66" s="1527"/>
      <c r="D66" s="1532"/>
      <c r="E66" s="63"/>
      <c r="F66" s="63"/>
      <c r="G66" s="1149"/>
      <c r="H66" s="1518"/>
      <c r="I66" s="1518"/>
      <c r="J66" s="1518"/>
      <c r="K66" s="1518"/>
      <c r="L66" s="1518"/>
      <c r="M66" s="1525"/>
      <c r="N66" s="1520"/>
      <c r="O66" s="1530"/>
      <c r="P66" s="1149"/>
      <c r="Q66" s="1525"/>
      <c r="R66" s="1553"/>
      <c r="S66" s="1554"/>
      <c r="T66" s="1554"/>
      <c r="U66" s="1554"/>
      <c r="V66" s="1303"/>
    </row>
    <row r="67" spans="1:22" ht="27" hidden="1" customHeight="1" thickBot="1" x14ac:dyDescent="0.35">
      <c r="A67" s="1307"/>
      <c r="B67" s="1158"/>
      <c r="C67" s="1527"/>
      <c r="D67" s="1532"/>
      <c r="E67" s="63"/>
      <c r="F67" s="63"/>
      <c r="G67" s="1149"/>
      <c r="H67" s="1518"/>
      <c r="I67" s="1518"/>
      <c r="J67" s="1518"/>
      <c r="K67" s="1518"/>
      <c r="L67" s="1518"/>
      <c r="M67" s="1525"/>
      <c r="N67" s="1520"/>
      <c r="O67" s="1530"/>
      <c r="P67" s="1149"/>
      <c r="Q67" s="1525"/>
      <c r="R67" s="1553"/>
      <c r="S67" s="1554"/>
      <c r="T67" s="1554"/>
      <c r="U67" s="1554"/>
      <c r="V67" s="1303"/>
    </row>
    <row r="68" spans="1:22" ht="27" hidden="1" customHeight="1" thickBot="1" x14ac:dyDescent="0.35">
      <c r="A68" s="1307"/>
      <c r="B68" s="1546"/>
      <c r="C68" s="1549"/>
      <c r="D68" s="1550"/>
      <c r="E68" s="41"/>
      <c r="F68" s="41"/>
      <c r="G68" s="1557"/>
      <c r="H68" s="1561"/>
      <c r="I68" s="1561"/>
      <c r="J68" s="1561"/>
      <c r="K68" s="1561"/>
      <c r="L68" s="1561"/>
      <c r="M68" s="1558"/>
      <c r="N68" s="1562"/>
      <c r="O68" s="1548"/>
      <c r="P68" s="1557"/>
      <c r="Q68" s="1558"/>
      <c r="R68" s="1559"/>
      <c r="S68" s="1560"/>
      <c r="T68" s="1560"/>
      <c r="U68" s="1560"/>
      <c r="V68" s="1577"/>
    </row>
    <row r="69" spans="1:22" ht="27" hidden="1" customHeight="1" thickBot="1" x14ac:dyDescent="0.35">
      <c r="A69" s="1305">
        <v>7</v>
      </c>
      <c r="B69" s="1157"/>
      <c r="C69" s="1521"/>
      <c r="D69" s="1522"/>
      <c r="E69" s="127"/>
      <c r="F69" s="127"/>
      <c r="G69" s="1148"/>
      <c r="H69" s="1523"/>
      <c r="I69" s="1523"/>
      <c r="J69" s="1523"/>
      <c r="K69" s="1523"/>
      <c r="L69" s="1523"/>
      <c r="M69" s="1524"/>
      <c r="N69" s="1526"/>
      <c r="O69" s="1529"/>
      <c r="P69" s="1148"/>
      <c r="Q69" s="1524"/>
      <c r="R69" s="1551"/>
      <c r="S69" s="1552"/>
      <c r="T69" s="1552"/>
      <c r="U69" s="1552"/>
      <c r="V69" s="1302"/>
    </row>
    <row r="70" spans="1:22" ht="27" hidden="1" customHeight="1" thickBot="1" x14ac:dyDescent="0.35">
      <c r="A70" s="1307"/>
      <c r="B70" s="1158"/>
      <c r="C70" s="1527"/>
      <c r="D70" s="1528"/>
      <c r="E70" s="73"/>
      <c r="F70" s="73"/>
      <c r="G70" s="1149"/>
      <c r="H70" s="1518"/>
      <c r="I70" s="1518"/>
      <c r="J70" s="1518"/>
      <c r="K70" s="1518"/>
      <c r="L70" s="1518"/>
      <c r="M70" s="1525"/>
      <c r="N70" s="1520"/>
      <c r="O70" s="1530"/>
      <c r="P70" s="1149"/>
      <c r="Q70" s="1525"/>
      <c r="R70" s="1553"/>
      <c r="S70" s="1554"/>
      <c r="T70" s="1554"/>
      <c r="U70" s="1554"/>
      <c r="V70" s="1303"/>
    </row>
    <row r="71" spans="1:22" ht="27" hidden="1" customHeight="1" thickBot="1" x14ac:dyDescent="0.35">
      <c r="A71" s="1307"/>
      <c r="B71" s="1158"/>
      <c r="C71" s="1527"/>
      <c r="D71" s="1532"/>
      <c r="E71" s="63"/>
      <c r="F71" s="63"/>
      <c r="G71" s="1149"/>
      <c r="H71" s="1518"/>
      <c r="I71" s="1518"/>
      <c r="J71" s="1518"/>
      <c r="K71" s="1518"/>
      <c r="L71" s="1518"/>
      <c r="M71" s="1525"/>
      <c r="N71" s="1520"/>
      <c r="O71" s="1530"/>
      <c r="P71" s="1149"/>
      <c r="Q71" s="1525"/>
      <c r="R71" s="1553"/>
      <c r="S71" s="1554"/>
      <c r="T71" s="1554"/>
      <c r="U71" s="1554"/>
      <c r="V71" s="1303"/>
    </row>
    <row r="72" spans="1:22" ht="27" hidden="1" customHeight="1" thickBot="1" x14ac:dyDescent="0.35">
      <c r="A72" s="1307"/>
      <c r="B72" s="1158"/>
      <c r="C72" s="1527"/>
      <c r="D72" s="1532"/>
      <c r="E72" s="63"/>
      <c r="F72" s="63"/>
      <c r="G72" s="1149"/>
      <c r="H72" s="1518"/>
      <c r="I72" s="1518"/>
      <c r="J72" s="1518"/>
      <c r="K72" s="1518"/>
      <c r="L72" s="1518"/>
      <c r="M72" s="1525"/>
      <c r="N72" s="1520"/>
      <c r="O72" s="1530"/>
      <c r="P72" s="1149"/>
      <c r="Q72" s="1525"/>
      <c r="R72" s="1553"/>
      <c r="S72" s="1554"/>
      <c r="T72" s="1554"/>
      <c r="U72" s="1554"/>
      <c r="V72" s="1303"/>
    </row>
    <row r="73" spans="1:22" ht="27" hidden="1" customHeight="1" thickBot="1" x14ac:dyDescent="0.35">
      <c r="A73" s="1307"/>
      <c r="B73" s="1158"/>
      <c r="C73" s="1527"/>
      <c r="D73" s="1532"/>
      <c r="E73" s="63"/>
      <c r="F73" s="63"/>
      <c r="G73" s="1149"/>
      <c r="H73" s="1518"/>
      <c r="I73" s="1518"/>
      <c r="J73" s="1518"/>
      <c r="K73" s="1518"/>
      <c r="L73" s="1518"/>
      <c r="M73" s="1525"/>
      <c r="N73" s="1520"/>
      <c r="O73" s="1530"/>
      <c r="P73" s="1149"/>
      <c r="Q73" s="1525"/>
      <c r="R73" s="1553"/>
      <c r="S73" s="1554"/>
      <c r="T73" s="1554"/>
      <c r="U73" s="1554"/>
      <c r="V73" s="1303"/>
    </row>
    <row r="74" spans="1:22" ht="27" hidden="1" customHeight="1" thickBot="1" x14ac:dyDescent="0.35">
      <c r="A74" s="1307"/>
      <c r="B74" s="1158"/>
      <c r="C74" s="1527"/>
      <c r="D74" s="1532"/>
      <c r="E74" s="63"/>
      <c r="F74" s="63"/>
      <c r="G74" s="1149"/>
      <c r="H74" s="1518"/>
      <c r="I74" s="1518"/>
      <c r="J74" s="1518"/>
      <c r="K74" s="1518"/>
      <c r="L74" s="1518"/>
      <c r="M74" s="1525"/>
      <c r="N74" s="1520"/>
      <c r="O74" s="1530"/>
      <c r="P74" s="1149"/>
      <c r="Q74" s="1525"/>
      <c r="R74" s="1553"/>
      <c r="S74" s="1554"/>
      <c r="T74" s="1554"/>
      <c r="U74" s="1554"/>
      <c r="V74" s="1303"/>
    </row>
    <row r="75" spans="1:22" ht="27" hidden="1" customHeight="1" thickBot="1" x14ac:dyDescent="0.35">
      <c r="A75" s="1307"/>
      <c r="B75" s="1158"/>
      <c r="C75" s="1527"/>
      <c r="D75" s="1532"/>
      <c r="E75" s="63"/>
      <c r="F75" s="63"/>
      <c r="G75" s="1149"/>
      <c r="H75" s="1518"/>
      <c r="I75" s="1518"/>
      <c r="J75" s="1518"/>
      <c r="K75" s="1518"/>
      <c r="L75" s="1518"/>
      <c r="M75" s="1525"/>
      <c r="N75" s="1520"/>
      <c r="O75" s="1530"/>
      <c r="P75" s="1149"/>
      <c r="Q75" s="1525"/>
      <c r="R75" s="1553"/>
      <c r="S75" s="1554"/>
      <c r="T75" s="1554"/>
      <c r="U75" s="1554"/>
      <c r="V75" s="1303"/>
    </row>
    <row r="76" spans="1:22" ht="27" hidden="1" customHeight="1" thickBot="1" x14ac:dyDescent="0.35">
      <c r="A76" s="1307"/>
      <c r="B76" s="1158"/>
      <c r="C76" s="1527"/>
      <c r="D76" s="1532"/>
      <c r="E76" s="63"/>
      <c r="F76" s="63"/>
      <c r="G76" s="1149"/>
      <c r="H76" s="1518"/>
      <c r="I76" s="1518"/>
      <c r="J76" s="1518"/>
      <c r="K76" s="1518"/>
      <c r="L76" s="1518"/>
      <c r="M76" s="1525"/>
      <c r="N76" s="1520"/>
      <c r="O76" s="1530"/>
      <c r="P76" s="1149"/>
      <c r="Q76" s="1525"/>
      <c r="R76" s="1553"/>
      <c r="S76" s="1554"/>
      <c r="T76" s="1554"/>
      <c r="U76" s="1554"/>
      <c r="V76" s="1303"/>
    </row>
    <row r="77" spans="1:22" ht="27" hidden="1" customHeight="1" thickBot="1" x14ac:dyDescent="0.35">
      <c r="A77" s="1307"/>
      <c r="B77" s="1546"/>
      <c r="C77" s="1549"/>
      <c r="D77" s="1550"/>
      <c r="E77" s="41"/>
      <c r="F77" s="41"/>
      <c r="G77" s="1557"/>
      <c r="H77" s="1561"/>
      <c r="I77" s="1561"/>
      <c r="J77" s="1561"/>
      <c r="K77" s="1561"/>
      <c r="L77" s="1561"/>
      <c r="M77" s="1558"/>
      <c r="N77" s="1562"/>
      <c r="O77" s="1548"/>
      <c r="P77" s="1557"/>
      <c r="Q77" s="1558"/>
      <c r="R77" s="1559"/>
      <c r="S77" s="1560"/>
      <c r="T77" s="1560"/>
      <c r="U77" s="1560"/>
      <c r="V77" s="1577"/>
    </row>
    <row r="78" spans="1:22" ht="27" hidden="1" customHeight="1" thickBot="1" x14ac:dyDescent="0.35">
      <c r="A78" s="1305">
        <v>8</v>
      </c>
      <c r="B78" s="1157"/>
      <c r="C78" s="1521"/>
      <c r="D78" s="1522"/>
      <c r="E78" s="127"/>
      <c r="F78" s="127"/>
      <c r="G78" s="1148"/>
      <c r="H78" s="1523"/>
      <c r="I78" s="1523"/>
      <c r="J78" s="1523"/>
      <c r="K78" s="1523"/>
      <c r="L78" s="1523"/>
      <c r="M78" s="1524"/>
      <c r="N78" s="1526"/>
      <c r="O78" s="1529"/>
      <c r="P78" s="1148"/>
      <c r="Q78" s="1524"/>
      <c r="R78" s="1551"/>
      <c r="S78" s="1552"/>
      <c r="T78" s="1552"/>
      <c r="U78" s="1552"/>
      <c r="V78" s="1302"/>
    </row>
    <row r="79" spans="1:22" ht="27" hidden="1" customHeight="1" thickBot="1" x14ac:dyDescent="0.35">
      <c r="A79" s="1307"/>
      <c r="B79" s="1158"/>
      <c r="C79" s="1527"/>
      <c r="D79" s="1528"/>
      <c r="E79" s="73"/>
      <c r="F79" s="73"/>
      <c r="G79" s="1149"/>
      <c r="H79" s="1518"/>
      <c r="I79" s="1518"/>
      <c r="J79" s="1518"/>
      <c r="K79" s="1518"/>
      <c r="L79" s="1518"/>
      <c r="M79" s="1525"/>
      <c r="N79" s="1520"/>
      <c r="O79" s="1530"/>
      <c r="P79" s="1149"/>
      <c r="Q79" s="1525"/>
      <c r="R79" s="1553"/>
      <c r="S79" s="1554"/>
      <c r="T79" s="1554"/>
      <c r="U79" s="1554"/>
      <c r="V79" s="1303"/>
    </row>
    <row r="80" spans="1:22" ht="27" hidden="1" customHeight="1" thickBot="1" x14ac:dyDescent="0.35">
      <c r="A80" s="1307"/>
      <c r="B80" s="1158"/>
      <c r="C80" s="1527"/>
      <c r="D80" s="1532"/>
      <c r="E80" s="63"/>
      <c r="F80" s="63"/>
      <c r="G80" s="1149"/>
      <c r="H80" s="1518"/>
      <c r="I80" s="1518"/>
      <c r="J80" s="1518"/>
      <c r="K80" s="1518"/>
      <c r="L80" s="1518"/>
      <c r="M80" s="1525"/>
      <c r="N80" s="1520"/>
      <c r="O80" s="1530"/>
      <c r="P80" s="1149"/>
      <c r="Q80" s="1525"/>
      <c r="R80" s="1553"/>
      <c r="S80" s="1554"/>
      <c r="T80" s="1554"/>
      <c r="U80" s="1554"/>
      <c r="V80" s="1303"/>
    </row>
    <row r="81" spans="1:22" ht="27" hidden="1" customHeight="1" thickBot="1" x14ac:dyDescent="0.35">
      <c r="A81" s="1307"/>
      <c r="B81" s="1158"/>
      <c r="C81" s="1527"/>
      <c r="D81" s="1532"/>
      <c r="E81" s="63"/>
      <c r="F81" s="63"/>
      <c r="G81" s="1149"/>
      <c r="H81" s="1518"/>
      <c r="I81" s="1518"/>
      <c r="J81" s="1518"/>
      <c r="K81" s="1518"/>
      <c r="L81" s="1518"/>
      <c r="M81" s="1525"/>
      <c r="N81" s="1520"/>
      <c r="O81" s="1530"/>
      <c r="P81" s="1149"/>
      <c r="Q81" s="1525"/>
      <c r="R81" s="1553"/>
      <c r="S81" s="1554"/>
      <c r="T81" s="1554"/>
      <c r="U81" s="1554"/>
      <c r="V81" s="1303"/>
    </row>
    <row r="82" spans="1:22" ht="27" hidden="1" customHeight="1" thickBot="1" x14ac:dyDescent="0.35">
      <c r="A82" s="1307"/>
      <c r="B82" s="1158"/>
      <c r="C82" s="1527"/>
      <c r="D82" s="1532"/>
      <c r="E82" s="63"/>
      <c r="F82" s="63"/>
      <c r="G82" s="1149"/>
      <c r="H82" s="1518"/>
      <c r="I82" s="1518"/>
      <c r="J82" s="1518"/>
      <c r="K82" s="1518"/>
      <c r="L82" s="1518"/>
      <c r="M82" s="1525"/>
      <c r="N82" s="1520"/>
      <c r="O82" s="1530"/>
      <c r="P82" s="1149"/>
      <c r="Q82" s="1525"/>
      <c r="R82" s="1553"/>
      <c r="S82" s="1554"/>
      <c r="T82" s="1554"/>
      <c r="U82" s="1554"/>
      <c r="V82" s="1303"/>
    </row>
    <row r="83" spans="1:22" ht="27" hidden="1" customHeight="1" thickBot="1" x14ac:dyDescent="0.35">
      <c r="A83" s="1307"/>
      <c r="B83" s="1158"/>
      <c r="C83" s="1527"/>
      <c r="D83" s="1532"/>
      <c r="E83" s="63"/>
      <c r="F83" s="63"/>
      <c r="G83" s="1149"/>
      <c r="H83" s="1518"/>
      <c r="I83" s="1518"/>
      <c r="J83" s="1518"/>
      <c r="K83" s="1518"/>
      <c r="L83" s="1518"/>
      <c r="M83" s="1525"/>
      <c r="N83" s="1520"/>
      <c r="O83" s="1530"/>
      <c r="P83" s="1149"/>
      <c r="Q83" s="1525"/>
      <c r="R83" s="1553"/>
      <c r="S83" s="1554"/>
      <c r="T83" s="1554"/>
      <c r="U83" s="1554"/>
      <c r="V83" s="1303"/>
    </row>
    <row r="84" spans="1:22" ht="27" hidden="1" customHeight="1" thickBot="1" x14ac:dyDescent="0.35">
      <c r="A84" s="1307"/>
      <c r="B84" s="1158"/>
      <c r="C84" s="1527"/>
      <c r="D84" s="1532"/>
      <c r="E84" s="63"/>
      <c r="F84" s="63"/>
      <c r="G84" s="1149"/>
      <c r="H84" s="1518"/>
      <c r="I84" s="1518"/>
      <c r="J84" s="1518"/>
      <c r="K84" s="1518"/>
      <c r="L84" s="1518"/>
      <c r="M84" s="1525"/>
      <c r="N84" s="1520"/>
      <c r="O84" s="1530"/>
      <c r="P84" s="1149"/>
      <c r="Q84" s="1525"/>
      <c r="R84" s="1553"/>
      <c r="S84" s="1554"/>
      <c r="T84" s="1554"/>
      <c r="U84" s="1554"/>
      <c r="V84" s="1303"/>
    </row>
    <row r="85" spans="1:22" ht="27" hidden="1" customHeight="1" thickBot="1" x14ac:dyDescent="0.35">
      <c r="A85" s="1307"/>
      <c r="B85" s="1158"/>
      <c r="C85" s="1527"/>
      <c r="D85" s="1532"/>
      <c r="E85" s="63"/>
      <c r="F85" s="63"/>
      <c r="G85" s="1149"/>
      <c r="H85" s="1518"/>
      <c r="I85" s="1518"/>
      <c r="J85" s="1518"/>
      <c r="K85" s="1518"/>
      <c r="L85" s="1518"/>
      <c r="M85" s="1525"/>
      <c r="N85" s="1520"/>
      <c r="O85" s="1530"/>
      <c r="P85" s="1149"/>
      <c r="Q85" s="1525"/>
      <c r="R85" s="1553"/>
      <c r="S85" s="1554"/>
      <c r="T85" s="1554"/>
      <c r="U85" s="1554"/>
      <c r="V85" s="1303"/>
    </row>
    <row r="86" spans="1:22" ht="27" hidden="1" customHeight="1" thickBot="1" x14ac:dyDescent="0.35">
      <c r="A86" s="1307"/>
      <c r="B86" s="1546"/>
      <c r="C86" s="1549"/>
      <c r="D86" s="1550"/>
      <c r="E86" s="41"/>
      <c r="F86" s="41"/>
      <c r="G86" s="1557"/>
      <c r="H86" s="1561"/>
      <c r="I86" s="1561"/>
      <c r="J86" s="1561"/>
      <c r="K86" s="1561"/>
      <c r="L86" s="1561"/>
      <c r="M86" s="1558"/>
      <c r="N86" s="1562"/>
      <c r="O86" s="1548"/>
      <c r="P86" s="1557"/>
      <c r="Q86" s="1558"/>
      <c r="R86" s="1559"/>
      <c r="S86" s="1560"/>
      <c r="T86" s="1560"/>
      <c r="U86" s="1560"/>
      <c r="V86" s="1577"/>
    </row>
    <row r="87" spans="1:22" ht="27" hidden="1" customHeight="1" thickBot="1" x14ac:dyDescent="0.35">
      <c r="A87" s="1305">
        <v>9</v>
      </c>
      <c r="B87" s="1157"/>
      <c r="C87" s="1521"/>
      <c r="D87" s="1522"/>
      <c r="E87" s="127"/>
      <c r="F87" s="127"/>
      <c r="G87" s="1148"/>
      <c r="H87" s="1523"/>
      <c r="I87" s="1523"/>
      <c r="J87" s="1523"/>
      <c r="K87" s="1523"/>
      <c r="L87" s="1523"/>
      <c r="M87" s="1524"/>
      <c r="N87" s="1526"/>
      <c r="O87" s="1529"/>
      <c r="P87" s="1148"/>
      <c r="Q87" s="1524"/>
      <c r="R87" s="1551"/>
      <c r="S87" s="1552"/>
      <c r="T87" s="1552"/>
      <c r="U87" s="1552"/>
      <c r="V87" s="1302"/>
    </row>
    <row r="88" spans="1:22" ht="27" hidden="1" customHeight="1" thickBot="1" x14ac:dyDescent="0.35">
      <c r="A88" s="1307"/>
      <c r="B88" s="1158"/>
      <c r="C88" s="1527"/>
      <c r="D88" s="1528"/>
      <c r="E88" s="73"/>
      <c r="F88" s="73"/>
      <c r="G88" s="1149"/>
      <c r="H88" s="1518"/>
      <c r="I88" s="1518"/>
      <c r="J88" s="1518"/>
      <c r="K88" s="1518"/>
      <c r="L88" s="1518"/>
      <c r="M88" s="1525"/>
      <c r="N88" s="1520"/>
      <c r="O88" s="1530"/>
      <c r="P88" s="1149"/>
      <c r="Q88" s="1525"/>
      <c r="R88" s="1553"/>
      <c r="S88" s="1554"/>
      <c r="T88" s="1554"/>
      <c r="U88" s="1554"/>
      <c r="V88" s="1303"/>
    </row>
    <row r="89" spans="1:22" ht="27" hidden="1" customHeight="1" thickBot="1" x14ac:dyDescent="0.35">
      <c r="A89" s="1307"/>
      <c r="B89" s="1158"/>
      <c r="C89" s="1527"/>
      <c r="D89" s="1532"/>
      <c r="E89" s="63"/>
      <c r="F89" s="63"/>
      <c r="G89" s="1149"/>
      <c r="H89" s="1518"/>
      <c r="I89" s="1518"/>
      <c r="J89" s="1518"/>
      <c r="K89" s="1518"/>
      <c r="L89" s="1518"/>
      <c r="M89" s="1525"/>
      <c r="N89" s="1520"/>
      <c r="O89" s="1530"/>
      <c r="P89" s="1149"/>
      <c r="Q89" s="1525"/>
      <c r="R89" s="1553"/>
      <c r="S89" s="1554"/>
      <c r="T89" s="1554"/>
      <c r="U89" s="1554"/>
      <c r="V89" s="1303"/>
    </row>
    <row r="90" spans="1:22" ht="27" hidden="1" customHeight="1" thickBot="1" x14ac:dyDescent="0.35">
      <c r="A90" s="1307"/>
      <c r="B90" s="1158"/>
      <c r="C90" s="1527"/>
      <c r="D90" s="1532"/>
      <c r="E90" s="63"/>
      <c r="F90" s="63"/>
      <c r="G90" s="1149"/>
      <c r="H90" s="1518"/>
      <c r="I90" s="1518"/>
      <c r="J90" s="1518"/>
      <c r="K90" s="1518"/>
      <c r="L90" s="1518"/>
      <c r="M90" s="1525"/>
      <c r="N90" s="1520"/>
      <c r="O90" s="1530"/>
      <c r="P90" s="1149"/>
      <c r="Q90" s="1525"/>
      <c r="R90" s="1553"/>
      <c r="S90" s="1554"/>
      <c r="T90" s="1554"/>
      <c r="U90" s="1554"/>
      <c r="V90" s="1303"/>
    </row>
    <row r="91" spans="1:22" ht="27" hidden="1" customHeight="1" thickBot="1" x14ac:dyDescent="0.35">
      <c r="A91" s="1307"/>
      <c r="B91" s="1158"/>
      <c r="C91" s="1527"/>
      <c r="D91" s="1532"/>
      <c r="E91" s="63"/>
      <c r="F91" s="63"/>
      <c r="G91" s="1149"/>
      <c r="H91" s="1518"/>
      <c r="I91" s="1518"/>
      <c r="J91" s="1518"/>
      <c r="K91" s="1518"/>
      <c r="L91" s="1518"/>
      <c r="M91" s="1525"/>
      <c r="N91" s="1520"/>
      <c r="O91" s="1530"/>
      <c r="P91" s="1149"/>
      <c r="Q91" s="1525"/>
      <c r="R91" s="1553"/>
      <c r="S91" s="1554"/>
      <c r="T91" s="1554"/>
      <c r="U91" s="1554"/>
      <c r="V91" s="1303"/>
    </row>
    <row r="92" spans="1:22" ht="27" hidden="1" customHeight="1" thickBot="1" x14ac:dyDescent="0.35">
      <c r="A92" s="1307"/>
      <c r="B92" s="1158"/>
      <c r="C92" s="1527"/>
      <c r="D92" s="1532"/>
      <c r="E92" s="63"/>
      <c r="F92" s="63"/>
      <c r="G92" s="1149"/>
      <c r="H92" s="1518"/>
      <c r="I92" s="1518"/>
      <c r="J92" s="1518"/>
      <c r="K92" s="1518"/>
      <c r="L92" s="1518"/>
      <c r="M92" s="1525"/>
      <c r="N92" s="1520"/>
      <c r="O92" s="1530"/>
      <c r="P92" s="1149"/>
      <c r="Q92" s="1525"/>
      <c r="R92" s="1553"/>
      <c r="S92" s="1554"/>
      <c r="T92" s="1554"/>
      <c r="U92" s="1554"/>
      <c r="V92" s="1303"/>
    </row>
    <row r="93" spans="1:22" ht="27" hidden="1" customHeight="1" thickBot="1" x14ac:dyDescent="0.35">
      <c r="A93" s="1307"/>
      <c r="B93" s="1158"/>
      <c r="C93" s="1527"/>
      <c r="D93" s="1532"/>
      <c r="E93" s="63"/>
      <c r="F93" s="63"/>
      <c r="G93" s="1149"/>
      <c r="H93" s="1518"/>
      <c r="I93" s="1518"/>
      <c r="J93" s="1518"/>
      <c r="K93" s="1518"/>
      <c r="L93" s="1518"/>
      <c r="M93" s="1525"/>
      <c r="N93" s="1520"/>
      <c r="O93" s="1530"/>
      <c r="P93" s="1149"/>
      <c r="Q93" s="1525"/>
      <c r="R93" s="1553"/>
      <c r="S93" s="1554"/>
      <c r="T93" s="1554"/>
      <c r="U93" s="1554"/>
      <c r="V93" s="1303"/>
    </row>
    <row r="94" spans="1:22" ht="27" hidden="1" customHeight="1" thickBot="1" x14ac:dyDescent="0.35">
      <c r="A94" s="1307"/>
      <c r="B94" s="1158"/>
      <c r="C94" s="1527"/>
      <c r="D94" s="1532"/>
      <c r="E94" s="63"/>
      <c r="F94" s="63"/>
      <c r="G94" s="1149"/>
      <c r="H94" s="1518"/>
      <c r="I94" s="1518"/>
      <c r="J94" s="1518"/>
      <c r="K94" s="1518"/>
      <c r="L94" s="1518"/>
      <c r="M94" s="1525"/>
      <c r="N94" s="1520"/>
      <c r="O94" s="1530"/>
      <c r="P94" s="1149"/>
      <c r="Q94" s="1525"/>
      <c r="R94" s="1553"/>
      <c r="S94" s="1554"/>
      <c r="T94" s="1554"/>
      <c r="U94" s="1554"/>
      <c r="V94" s="1303"/>
    </row>
    <row r="95" spans="1:22" ht="27" hidden="1" customHeight="1" thickBot="1" x14ac:dyDescent="0.35">
      <c r="A95" s="1307"/>
      <c r="B95" s="1546"/>
      <c r="C95" s="1549"/>
      <c r="D95" s="1550"/>
      <c r="E95" s="41"/>
      <c r="F95" s="41"/>
      <c r="G95" s="1557"/>
      <c r="H95" s="1561"/>
      <c r="I95" s="1561"/>
      <c r="J95" s="1561"/>
      <c r="K95" s="1561"/>
      <c r="L95" s="1561"/>
      <c r="M95" s="1558"/>
      <c r="N95" s="1562"/>
      <c r="O95" s="1548"/>
      <c r="P95" s="1557"/>
      <c r="Q95" s="1558"/>
      <c r="R95" s="1559"/>
      <c r="S95" s="1560"/>
      <c r="T95" s="1560"/>
      <c r="U95" s="1560"/>
      <c r="V95" s="1577"/>
    </row>
    <row r="96" spans="1:22" ht="27" hidden="1" customHeight="1" thickBot="1" x14ac:dyDescent="0.35">
      <c r="A96" s="1305">
        <v>10</v>
      </c>
      <c r="B96" s="1157"/>
      <c r="C96" s="1521"/>
      <c r="D96" s="1522"/>
      <c r="E96" s="127"/>
      <c r="F96" s="127"/>
      <c r="G96" s="1148"/>
      <c r="H96" s="1523"/>
      <c r="I96" s="1523"/>
      <c r="J96" s="1523"/>
      <c r="K96" s="1523"/>
      <c r="L96" s="1523"/>
      <c r="M96" s="1524"/>
      <c r="N96" s="1526"/>
      <c r="O96" s="1529"/>
      <c r="P96" s="1148"/>
      <c r="Q96" s="1524"/>
      <c r="R96" s="1551"/>
      <c r="S96" s="1552"/>
      <c r="T96" s="1552"/>
      <c r="U96" s="1552"/>
      <c r="V96" s="1302"/>
    </row>
    <row r="97" spans="1:22" ht="27" hidden="1" customHeight="1" thickBot="1" x14ac:dyDescent="0.35">
      <c r="A97" s="1307"/>
      <c r="B97" s="1158"/>
      <c r="C97" s="1527"/>
      <c r="D97" s="1528"/>
      <c r="E97" s="73"/>
      <c r="F97" s="73"/>
      <c r="G97" s="1149"/>
      <c r="H97" s="1518"/>
      <c r="I97" s="1518"/>
      <c r="J97" s="1518"/>
      <c r="K97" s="1518"/>
      <c r="L97" s="1518"/>
      <c r="M97" s="1525"/>
      <c r="N97" s="1520"/>
      <c r="O97" s="1530"/>
      <c r="P97" s="1149"/>
      <c r="Q97" s="1525"/>
      <c r="R97" s="1553"/>
      <c r="S97" s="1554"/>
      <c r="T97" s="1554"/>
      <c r="U97" s="1554"/>
      <c r="V97" s="1303"/>
    </row>
    <row r="98" spans="1:22" ht="27" hidden="1" customHeight="1" thickBot="1" x14ac:dyDescent="0.35">
      <c r="A98" s="1307"/>
      <c r="B98" s="1158"/>
      <c r="C98" s="1527"/>
      <c r="D98" s="1532"/>
      <c r="E98" s="63"/>
      <c r="F98" s="63"/>
      <c r="G98" s="1149"/>
      <c r="H98" s="1518"/>
      <c r="I98" s="1518"/>
      <c r="J98" s="1518"/>
      <c r="K98" s="1518"/>
      <c r="L98" s="1518"/>
      <c r="M98" s="1525"/>
      <c r="N98" s="1520"/>
      <c r="O98" s="1530"/>
      <c r="P98" s="1149"/>
      <c r="Q98" s="1525"/>
      <c r="R98" s="1553"/>
      <c r="S98" s="1554"/>
      <c r="T98" s="1554"/>
      <c r="U98" s="1554"/>
      <c r="V98" s="1303"/>
    </row>
    <row r="99" spans="1:22" ht="27" hidden="1" customHeight="1" thickBot="1" x14ac:dyDescent="0.35">
      <c r="A99" s="1307"/>
      <c r="B99" s="1158"/>
      <c r="C99" s="1527"/>
      <c r="D99" s="1532"/>
      <c r="E99" s="63"/>
      <c r="F99" s="63"/>
      <c r="G99" s="1149"/>
      <c r="H99" s="1518"/>
      <c r="I99" s="1518"/>
      <c r="J99" s="1518"/>
      <c r="K99" s="1518"/>
      <c r="L99" s="1518"/>
      <c r="M99" s="1525"/>
      <c r="N99" s="1520"/>
      <c r="O99" s="1530"/>
      <c r="P99" s="1149"/>
      <c r="Q99" s="1525"/>
      <c r="R99" s="1553"/>
      <c r="S99" s="1554"/>
      <c r="T99" s="1554"/>
      <c r="U99" s="1554"/>
      <c r="V99" s="1303"/>
    </row>
    <row r="100" spans="1:22" ht="27" hidden="1" customHeight="1" thickBot="1" x14ac:dyDescent="0.35">
      <c r="A100" s="1307"/>
      <c r="B100" s="1158"/>
      <c r="C100" s="1527"/>
      <c r="D100" s="1532"/>
      <c r="E100" s="63"/>
      <c r="F100" s="63"/>
      <c r="G100" s="1149"/>
      <c r="H100" s="1518"/>
      <c r="I100" s="1518"/>
      <c r="J100" s="1518"/>
      <c r="K100" s="1518"/>
      <c r="L100" s="1518"/>
      <c r="M100" s="1525"/>
      <c r="N100" s="1520"/>
      <c r="O100" s="1530"/>
      <c r="P100" s="1149"/>
      <c r="Q100" s="1525"/>
      <c r="R100" s="1553"/>
      <c r="S100" s="1554"/>
      <c r="T100" s="1554"/>
      <c r="U100" s="1554"/>
      <c r="V100" s="1303"/>
    </row>
    <row r="101" spans="1:22" ht="27" hidden="1" customHeight="1" thickBot="1" x14ac:dyDescent="0.35">
      <c r="A101" s="1307"/>
      <c r="B101" s="1158"/>
      <c r="C101" s="1527"/>
      <c r="D101" s="1532"/>
      <c r="E101" s="63"/>
      <c r="F101" s="63"/>
      <c r="G101" s="1149"/>
      <c r="H101" s="1518"/>
      <c r="I101" s="1518"/>
      <c r="J101" s="1518"/>
      <c r="K101" s="1518"/>
      <c r="L101" s="1518"/>
      <c r="M101" s="1525"/>
      <c r="N101" s="1520"/>
      <c r="O101" s="1530"/>
      <c r="P101" s="1149"/>
      <c r="Q101" s="1525"/>
      <c r="R101" s="1553"/>
      <c r="S101" s="1554"/>
      <c r="T101" s="1554"/>
      <c r="U101" s="1554"/>
      <c r="V101" s="1303"/>
    </row>
    <row r="102" spans="1:22" ht="27" hidden="1" customHeight="1" thickBot="1" x14ac:dyDescent="0.35">
      <c r="A102" s="1307"/>
      <c r="B102" s="1158"/>
      <c r="C102" s="1527"/>
      <c r="D102" s="1532"/>
      <c r="E102" s="63"/>
      <c r="F102" s="63"/>
      <c r="G102" s="1149"/>
      <c r="H102" s="1518"/>
      <c r="I102" s="1518"/>
      <c r="J102" s="1518"/>
      <c r="K102" s="1518"/>
      <c r="L102" s="1518"/>
      <c r="M102" s="1525"/>
      <c r="N102" s="1520"/>
      <c r="O102" s="1530"/>
      <c r="P102" s="1149"/>
      <c r="Q102" s="1525"/>
      <c r="R102" s="1553"/>
      <c r="S102" s="1554"/>
      <c r="T102" s="1554"/>
      <c r="U102" s="1554"/>
      <c r="V102" s="1303"/>
    </row>
    <row r="103" spans="1:22" ht="27" hidden="1" customHeight="1" thickBot="1" x14ac:dyDescent="0.35">
      <c r="A103" s="1307"/>
      <c r="B103" s="1158"/>
      <c r="C103" s="1527"/>
      <c r="D103" s="1532"/>
      <c r="E103" s="63"/>
      <c r="F103" s="63"/>
      <c r="G103" s="1149"/>
      <c r="H103" s="1518"/>
      <c r="I103" s="1518"/>
      <c r="J103" s="1518"/>
      <c r="K103" s="1518"/>
      <c r="L103" s="1518"/>
      <c r="M103" s="1525"/>
      <c r="N103" s="1520"/>
      <c r="O103" s="1530"/>
      <c r="P103" s="1149"/>
      <c r="Q103" s="1525"/>
      <c r="R103" s="1553"/>
      <c r="S103" s="1554"/>
      <c r="T103" s="1554"/>
      <c r="U103" s="1554"/>
      <c r="V103" s="1303"/>
    </row>
    <row r="104" spans="1:22" ht="27" hidden="1" customHeight="1" x14ac:dyDescent="0.3">
      <c r="A104" s="1308"/>
      <c r="B104" s="1201"/>
      <c r="C104" s="1563"/>
      <c r="D104" s="1564"/>
      <c r="E104" s="73"/>
      <c r="F104" s="73"/>
      <c r="G104" s="1150"/>
      <c r="H104" s="1566"/>
      <c r="I104" s="1566"/>
      <c r="J104" s="1566"/>
      <c r="K104" s="1566"/>
      <c r="L104" s="1566"/>
      <c r="M104" s="1567"/>
      <c r="N104" s="1565"/>
      <c r="O104" s="1570"/>
      <c r="P104" s="1150"/>
      <c r="Q104" s="1567"/>
      <c r="R104" s="1568"/>
      <c r="S104" s="1569"/>
      <c r="T104" s="1569"/>
      <c r="U104" s="1569"/>
      <c r="V104" s="1304"/>
    </row>
    <row r="105" spans="1:22" ht="5.0999999999999996" customHeight="1" thickBot="1" x14ac:dyDescent="0.35">
      <c r="A105" s="90"/>
      <c r="B105" s="90"/>
      <c r="C105" s="90"/>
      <c r="D105" s="90"/>
      <c r="E105" s="90"/>
      <c r="F105" s="90"/>
      <c r="G105" s="90"/>
      <c r="H105" s="90"/>
      <c r="I105" s="90"/>
      <c r="J105" s="90"/>
      <c r="K105" s="90"/>
      <c r="L105" s="90"/>
      <c r="M105" s="90"/>
      <c r="N105" s="90"/>
      <c r="O105" s="90"/>
      <c r="P105" s="90"/>
      <c r="Q105" s="90"/>
      <c r="R105" s="90"/>
      <c r="S105" s="90"/>
      <c r="T105" s="90"/>
      <c r="U105" s="90"/>
      <c r="V105" s="90"/>
    </row>
    <row r="106" spans="1:22" ht="16.2" customHeight="1" thickTop="1" x14ac:dyDescent="0.3">
      <c r="A106" s="1196" t="s">
        <v>41</v>
      </c>
      <c r="B106" s="1196"/>
      <c r="C106" s="1196"/>
      <c r="D106" s="1196"/>
      <c r="O106" s="31">
        <f>SUBTOTAL(109,O15:O105)</f>
        <v>0</v>
      </c>
      <c r="R106" s="62" t="s">
        <v>45</v>
      </c>
      <c r="S106" s="487">
        <f>SUBTOTAL(109,O15)*V15+SUBTOTAL(109,O24)*V24+SUBTOTAL(109,O33)*V33+SUBTOTAL(109,O42)*V42+SUBTOTAL(109,O51)*V51+SUBTOTAL(109,O60)*V60+SUBTOTAL(109,O69)*V69+SUBTOTAL(109,O78)*V78+SUBTOTAL(109,O87)*V87+SUBTOTAL(109,O96)*V96</f>
        <v>0</v>
      </c>
      <c r="V106" s="485"/>
    </row>
    <row r="107" spans="1:22" ht="16.2" customHeight="1" x14ac:dyDescent="0.3">
      <c r="A107" s="1197"/>
      <c r="B107" s="1197"/>
      <c r="C107" s="1197"/>
      <c r="D107" s="1197"/>
      <c r="E107" s="20"/>
      <c r="F107" s="20"/>
      <c r="G107" s="20"/>
      <c r="H107" s="20"/>
      <c r="O107" s="16" t="s">
        <v>70</v>
      </c>
      <c r="P107" s="5"/>
      <c r="Q107" s="5"/>
      <c r="R107" s="497" t="s">
        <v>578</v>
      </c>
      <c r="S107" s="489" t="str">
        <f>IFERROR((SUBTOTAL(109,O15)*V15+SUBTOTAL(109,O24)*V24+SUBTOTAL(109,O33)*V33+SUBTOTAL(109,O42)*V42+SUBTOTAL(109,O51)*V51+SUBTOTAL(109,O60)*V60+SUBTOTAL(109,O69)*V69+SUBTOTAL(109,O78)*V78+SUBTOTAL(109,O87)*V87+SUBTOTAL(109,O96)*V96)/O106," ")</f>
        <v xml:space="preserve"> </v>
      </c>
      <c r="T107" s="4"/>
      <c r="U107" s="486"/>
      <c r="V107" s="4"/>
    </row>
    <row r="108" spans="1:22" ht="9" customHeight="1" x14ac:dyDescent="0.3">
      <c r="H108" s="19"/>
      <c r="R108" s="4"/>
      <c r="S108" s="4"/>
      <c r="T108" s="4"/>
      <c r="U108" s="4"/>
      <c r="V108" s="4"/>
    </row>
    <row r="109" spans="1:22" ht="14.4" customHeight="1" x14ac:dyDescent="0.3">
      <c r="A109" s="1132" t="s">
        <v>659</v>
      </c>
      <c r="B109" s="1132"/>
      <c r="C109" s="1132"/>
      <c r="D109" s="1132"/>
      <c r="E109" s="1132"/>
      <c r="F109" s="1132"/>
      <c r="G109" s="1132"/>
      <c r="H109" s="1132"/>
      <c r="I109" s="1132"/>
      <c r="J109" s="1132"/>
      <c r="K109" s="1132"/>
      <c r="L109" s="1132"/>
      <c r="M109" s="1132"/>
      <c r="N109" s="1132"/>
      <c r="O109" s="1132"/>
      <c r="P109" s="1132"/>
      <c r="Q109" s="1132"/>
      <c r="R109" s="1237" t="s">
        <v>649</v>
      </c>
      <c r="S109" s="1237"/>
      <c r="T109" s="1237"/>
      <c r="U109" s="1127"/>
      <c r="V109" s="1574"/>
    </row>
    <row r="110" spans="1:22" ht="14.4" customHeight="1" x14ac:dyDescent="0.3">
      <c r="A110" s="1132"/>
      <c r="B110" s="1132"/>
      <c r="C110" s="1132"/>
      <c r="D110" s="1132"/>
      <c r="E110" s="1132"/>
      <c r="F110" s="1132"/>
      <c r="G110" s="1132"/>
      <c r="H110" s="1132"/>
      <c r="I110" s="1132"/>
      <c r="J110" s="1132"/>
      <c r="K110" s="1132"/>
      <c r="L110" s="1132"/>
      <c r="M110" s="1132"/>
      <c r="N110" s="1132"/>
      <c r="O110" s="1132"/>
      <c r="P110" s="1132"/>
      <c r="Q110" s="1132"/>
      <c r="R110" s="1237"/>
      <c r="S110" s="1237"/>
      <c r="T110" s="1237"/>
      <c r="U110" s="1127"/>
      <c r="V110" s="1574"/>
    </row>
    <row r="111" spans="1:22" ht="14.4" customHeight="1" x14ac:dyDescent="0.3">
      <c r="A111" s="1132"/>
      <c r="B111" s="1132"/>
      <c r="C111" s="1132"/>
      <c r="D111" s="1132"/>
      <c r="E111" s="1132"/>
      <c r="F111" s="1132"/>
      <c r="G111" s="1132"/>
      <c r="H111" s="1132"/>
      <c r="I111" s="1132"/>
      <c r="J111" s="1132"/>
      <c r="K111" s="1132"/>
      <c r="L111" s="1132"/>
      <c r="M111" s="1132"/>
      <c r="N111" s="1132"/>
      <c r="O111" s="1132"/>
      <c r="P111" s="1132"/>
      <c r="Q111" s="1132"/>
      <c r="R111" s="535" t="s">
        <v>641</v>
      </c>
      <c r="S111" s="1571"/>
      <c r="T111" s="1572"/>
      <c r="U111" s="1573"/>
      <c r="V111" s="544"/>
    </row>
    <row r="112" spans="1:22" ht="14.4" customHeight="1" x14ac:dyDescent="0.3">
      <c r="A112" s="1198"/>
      <c r="B112" s="1198"/>
      <c r="C112" s="1198"/>
      <c r="D112" s="1198"/>
      <c r="E112" s="1198"/>
      <c r="F112" s="1198"/>
      <c r="G112" s="1198"/>
      <c r="I112" s="1198"/>
      <c r="J112" s="1198"/>
      <c r="K112" s="1198"/>
      <c r="L112" s="1198"/>
      <c r="M112" s="1198"/>
      <c r="N112" s="1198"/>
    </row>
    <row r="113" spans="1:22" ht="14.4" customHeight="1" x14ac:dyDescent="0.3">
      <c r="A113" s="1344" t="s">
        <v>22</v>
      </c>
      <c r="B113" s="1344"/>
      <c r="C113" s="1344"/>
      <c r="D113" s="1344"/>
      <c r="E113" s="1344"/>
      <c r="F113" s="1344"/>
      <c r="G113" s="1344"/>
      <c r="H113" s="19"/>
      <c r="I113" s="1344" t="s">
        <v>23</v>
      </c>
      <c r="J113" s="1344"/>
      <c r="K113" s="1344"/>
      <c r="L113" s="1344"/>
      <c r="M113" s="1344"/>
      <c r="N113" s="1344"/>
      <c r="P113" s="1205" t="s">
        <v>82</v>
      </c>
      <c r="Q113" s="1399"/>
      <c r="R113" s="61" t="s">
        <v>83</v>
      </c>
      <c r="S113" s="1246" t="s">
        <v>47</v>
      </c>
      <c r="T113" s="1247"/>
      <c r="U113" s="1248"/>
    </row>
    <row r="114" spans="1:22" ht="9" customHeight="1" x14ac:dyDescent="0.3">
      <c r="A114" s="1533" t="str">
        <f>Startseite!A4</f>
        <v>Version 16.03.2023</v>
      </c>
      <c r="B114" s="1533"/>
      <c r="C114" s="1533"/>
      <c r="D114" s="1533"/>
      <c r="E114" s="1533"/>
      <c r="F114" s="1533"/>
      <c r="G114" s="1533"/>
      <c r="H114" s="1533"/>
      <c r="I114" s="1533"/>
      <c r="J114" s="1533"/>
      <c r="K114" s="1533"/>
      <c r="L114" s="1533"/>
      <c r="M114" s="1533"/>
      <c r="N114" s="1533"/>
      <c r="O114" s="1533"/>
      <c r="P114" s="1533"/>
      <c r="Q114" s="1533"/>
      <c r="R114" s="1533"/>
      <c r="S114" s="1533"/>
      <c r="T114" s="1533"/>
      <c r="U114" s="1533"/>
      <c r="V114" s="1533"/>
    </row>
  </sheetData>
  <sheetProtection password="CC59" sheet="1" objects="1" scenarios="1" selectLockedCells="1"/>
  <dataConsolidate/>
  <mergeCells count="212">
    <mergeCell ref="S111:U111"/>
    <mergeCell ref="A109:Q111"/>
    <mergeCell ref="R109:U110"/>
    <mergeCell ref="V109:V110"/>
    <mergeCell ref="R5:R6"/>
    <mergeCell ref="S5:S6"/>
    <mergeCell ref="V87:V95"/>
    <mergeCell ref="V96:V104"/>
    <mergeCell ref="V42:V50"/>
    <mergeCell ref="V51:V59"/>
    <mergeCell ref="V60:V68"/>
    <mergeCell ref="V69:V77"/>
    <mergeCell ref="V78:V86"/>
    <mergeCell ref="V12:V14"/>
    <mergeCell ref="V24:V32"/>
    <mergeCell ref="V15:V23"/>
    <mergeCell ref="V33:V41"/>
    <mergeCell ref="P87:Q95"/>
    <mergeCell ref="P96:Q104"/>
    <mergeCell ref="R42:U50"/>
    <mergeCell ref="R51:U59"/>
    <mergeCell ref="R60:U68"/>
    <mergeCell ref="R69:U77"/>
    <mergeCell ref="R78:U86"/>
    <mergeCell ref="R87:U95"/>
    <mergeCell ref="R96:U104"/>
    <mergeCell ref="P42:Q50"/>
    <mergeCell ref="P51:Q59"/>
    <mergeCell ref="P60:Q68"/>
    <mergeCell ref="P69:Q77"/>
    <mergeCell ref="P78:Q86"/>
    <mergeCell ref="O96:O104"/>
    <mergeCell ref="N42:N50"/>
    <mergeCell ref="N51:N59"/>
    <mergeCell ref="N60:N68"/>
    <mergeCell ref="N69:N77"/>
    <mergeCell ref="N78:N86"/>
    <mergeCell ref="C75:D75"/>
    <mergeCell ref="C89:D89"/>
    <mergeCell ref="C90:D90"/>
    <mergeCell ref="G78:M86"/>
    <mergeCell ref="G87:M95"/>
    <mergeCell ref="C86:D86"/>
    <mergeCell ref="C87:D87"/>
    <mergeCell ref="C88:D88"/>
    <mergeCell ref="O42:O50"/>
    <mergeCell ref="O51:O59"/>
    <mergeCell ref="O60:O68"/>
    <mergeCell ref="O69:O77"/>
    <mergeCell ref="O78:O86"/>
    <mergeCell ref="O87:O95"/>
    <mergeCell ref="A112:G112"/>
    <mergeCell ref="I112:N112"/>
    <mergeCell ref="N87:N95"/>
    <mergeCell ref="N96:N104"/>
    <mergeCell ref="C43:D43"/>
    <mergeCell ref="C45:D45"/>
    <mergeCell ref="G42:M50"/>
    <mergeCell ref="G51:M59"/>
    <mergeCell ref="G60:M68"/>
    <mergeCell ref="G69:M77"/>
    <mergeCell ref="C74:D74"/>
    <mergeCell ref="C77:D77"/>
    <mergeCell ref="G96:M104"/>
    <mergeCell ref="C96:D96"/>
    <mergeCell ref="C97:D97"/>
    <mergeCell ref="C98:D98"/>
    <mergeCell ref="C99:D99"/>
    <mergeCell ref="C100:D100"/>
    <mergeCell ref="C91:D91"/>
    <mergeCell ref="C92:D92"/>
    <mergeCell ref="C93:D93"/>
    <mergeCell ref="C94:D94"/>
    <mergeCell ref="C95:D95"/>
    <mergeCell ref="C101:D101"/>
    <mergeCell ref="A106:D107"/>
    <mergeCell ref="C54:D54"/>
    <mergeCell ref="C55:D55"/>
    <mergeCell ref="C46:D46"/>
    <mergeCell ref="C47:D47"/>
    <mergeCell ref="C48:D48"/>
    <mergeCell ref="C49:D49"/>
    <mergeCell ref="C50:D50"/>
    <mergeCell ref="A87:A95"/>
    <mergeCell ref="A96:A104"/>
    <mergeCell ref="C83:D83"/>
    <mergeCell ref="C71:D71"/>
    <mergeCell ref="C72:D72"/>
    <mergeCell ref="C76:D76"/>
    <mergeCell ref="C78:D78"/>
    <mergeCell ref="C79:D79"/>
    <mergeCell ref="C80:D80"/>
    <mergeCell ref="C84:D84"/>
    <mergeCell ref="C85:D85"/>
    <mergeCell ref="C81:D81"/>
    <mergeCell ref="C82:D82"/>
    <mergeCell ref="C102:D102"/>
    <mergeCell ref="C104:D104"/>
    <mergeCell ref="C103:D103"/>
    <mergeCell ref="G33:M41"/>
    <mergeCell ref="N33:N41"/>
    <mergeCell ref="C40:D40"/>
    <mergeCell ref="C36:D36"/>
    <mergeCell ref="C37:D37"/>
    <mergeCell ref="C38:D38"/>
    <mergeCell ref="C73:D73"/>
    <mergeCell ref="C66:D66"/>
    <mergeCell ref="C67:D67"/>
    <mergeCell ref="C68:D68"/>
    <mergeCell ref="C69:D69"/>
    <mergeCell ref="C70:D70"/>
    <mergeCell ref="C35:D35"/>
    <mergeCell ref="C44:D44"/>
    <mergeCell ref="C33:D33"/>
    <mergeCell ref="C61:D61"/>
    <mergeCell ref="C62:D62"/>
    <mergeCell ref="C63:D63"/>
    <mergeCell ref="C64:D64"/>
    <mergeCell ref="C65:D65"/>
    <mergeCell ref="C56:D56"/>
    <mergeCell ref="C57:D57"/>
    <mergeCell ref="C34:D34"/>
    <mergeCell ref="C41:D41"/>
    <mergeCell ref="P2:R2"/>
    <mergeCell ref="O33:O41"/>
    <mergeCell ref="C42:D42"/>
    <mergeCell ref="C58:D58"/>
    <mergeCell ref="C59:D59"/>
    <mergeCell ref="C60:D60"/>
    <mergeCell ref="C26:D26"/>
    <mergeCell ref="A5:N5"/>
    <mergeCell ref="A6:C6"/>
    <mergeCell ref="D6:H6"/>
    <mergeCell ref="C39:D39"/>
    <mergeCell ref="B42:B50"/>
    <mergeCell ref="B51:B59"/>
    <mergeCell ref="P24:Q32"/>
    <mergeCell ref="R24:U32"/>
    <mergeCell ref="R15:U23"/>
    <mergeCell ref="C20:D20"/>
    <mergeCell ref="C22:D22"/>
    <mergeCell ref="C31:D31"/>
    <mergeCell ref="P3:R3"/>
    <mergeCell ref="D2:H2"/>
    <mergeCell ref="D3:H3"/>
    <mergeCell ref="P33:Q41"/>
    <mergeCell ref="R33:U41"/>
    <mergeCell ref="P113:Q113"/>
    <mergeCell ref="A1:R1"/>
    <mergeCell ref="A113:G113"/>
    <mergeCell ref="I113:N113"/>
    <mergeCell ref="B60:B68"/>
    <mergeCell ref="B69:B77"/>
    <mergeCell ref="B78:B86"/>
    <mergeCell ref="B87:B95"/>
    <mergeCell ref="B96:B104"/>
    <mergeCell ref="A42:A50"/>
    <mergeCell ref="A51:A59"/>
    <mergeCell ref="A60:A68"/>
    <mergeCell ref="A69:A77"/>
    <mergeCell ref="A78:A86"/>
    <mergeCell ref="C51:D51"/>
    <mergeCell ref="C52:D52"/>
    <mergeCell ref="C53:D53"/>
    <mergeCell ref="C18:D18"/>
    <mergeCell ref="C19:D19"/>
    <mergeCell ref="A33:A41"/>
    <mergeCell ref="B33:B41"/>
    <mergeCell ref="P15:Q23"/>
    <mergeCell ref="C16:D16"/>
    <mergeCell ref="C23:D23"/>
    <mergeCell ref="A114:V114"/>
    <mergeCell ref="A9:I9"/>
    <mergeCell ref="J9:P9"/>
    <mergeCell ref="C11:N11"/>
    <mergeCell ref="O11:U11"/>
    <mergeCell ref="A12:A14"/>
    <mergeCell ref="B12:B14"/>
    <mergeCell ref="C12:D14"/>
    <mergeCell ref="E12:E14"/>
    <mergeCell ref="F12:F14"/>
    <mergeCell ref="G12:M14"/>
    <mergeCell ref="N12:N14"/>
    <mergeCell ref="O12:O14"/>
    <mergeCell ref="P12:Q14"/>
    <mergeCell ref="R12:U14"/>
    <mergeCell ref="C32:D32"/>
    <mergeCell ref="C30:D30"/>
    <mergeCell ref="C29:D29"/>
    <mergeCell ref="C17:D17"/>
    <mergeCell ref="C21:D21"/>
    <mergeCell ref="A15:A23"/>
    <mergeCell ref="B15:B23"/>
    <mergeCell ref="C15:D15"/>
    <mergeCell ref="S113:U113"/>
    <mergeCell ref="A3:C3"/>
    <mergeCell ref="A2:C2"/>
    <mergeCell ref="N2:O2"/>
    <mergeCell ref="I6:N6"/>
    <mergeCell ref="N3:O3"/>
    <mergeCell ref="G15:M23"/>
    <mergeCell ref="N15:N23"/>
    <mergeCell ref="A24:A32"/>
    <mergeCell ref="B24:B32"/>
    <mergeCell ref="C24:D24"/>
    <mergeCell ref="G24:M32"/>
    <mergeCell ref="N24:N32"/>
    <mergeCell ref="C25:D25"/>
    <mergeCell ref="O24:O32"/>
    <mergeCell ref="O15:O23"/>
    <mergeCell ref="C28:D28"/>
    <mergeCell ref="C27:D27"/>
  </mergeCells>
  <conditionalFormatting sqref="D2:H3">
    <cfRule type="cellIs" dxfId="14" priority="3" operator="equal">
      <formula>0</formula>
    </cfRule>
  </conditionalFormatting>
  <conditionalFormatting sqref="P2:T3">
    <cfRule type="cellIs" dxfId="13" priority="2" operator="equal">
      <formula>0</formula>
    </cfRule>
  </conditionalFormatting>
  <conditionalFormatting sqref="S5">
    <cfRule type="cellIs" dxfId="12" priority="1" operator="equal">
      <formula>0</formula>
    </cfRule>
  </conditionalFormatting>
  <dataValidations xWindow="203" yWindow="391" count="10">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5:B104" xr:uid="{00000000-0002-0000-1900-000000000000}"/>
    <dataValidation allowBlank="1" showInputMessage="1" showErrorMessage="1" error="Max. 280 Zeichen verfügbar!" promptTitle="Genaue Beschreibung der Maßnahme" prompt="Bitte beschreiben Sie die durchzuführenden Arbeiten möglichst genau._x000a_Nennen Sie ggf. weitere Besonderheiten, wie besondere Anforderungen an die Ausführenden, z.B. besonderes waldbauliches Verständnis oder die Absolvierung bestimmter Lehrgangsangebote." sqref="R15:U104" xr:uid="{00000000-0002-0000-1900-000001000000}"/>
    <dataValidation type="whole" allowBlank="1" showInputMessage="1" showErrorMessage="1" error="Bitte geben Sie ein Alter (zwischen 1 und 30) je Baumart an!" promptTitle="Angabe des Alters" prompt="Bitte geben Sie ein Alter (zwischen 1 und 30) je Baumart an!" sqref="E15:E104" xr:uid="{00000000-0002-0000-1900-000002000000}">
      <formula1>1</formula1>
      <formula2>30</formula2>
    </dataValidation>
    <dataValidation type="decimal" operator="greaterThan" allowBlank="1" showInputMessage="1" showErrorMessage="1" error="Bitte tragen Sie Ihr Gebot je Maßnahme ein (15-1600)!" promptTitle="Angebotspreis des Unternehmers" prompt="Bitte tragen Sie Ihr Gebot je Maßnahme ein!" sqref="V15:V104" xr:uid="{00000000-0002-0000-1900-000003000000}">
      <formula1>0</formula1>
    </dataValidation>
    <dataValidation type="decimal" allowBlank="1" showInputMessage="1" showErrorMessage="1" error="Bitte geben Sie die Flächengröße in ha (0-50) an!" promptTitle="Angabe der Flächengröße" prompt="Bitte geben Sie die Flächengröße in ha an!" sqref="O15:O104" xr:uid="{00000000-0002-0000-1900-000004000000}">
      <formula1>0</formula1>
      <formula2>50</formula2>
    </dataValidation>
    <dataValidation type="date" operator="greaterThan" allowBlank="1" showInputMessage="1" showErrorMessage="1" error="Bitte tragen Sie den frühestmöglichen Beginn der Maßnahmen ein!" promptTitle="Beginn der Maßnahmen" prompt="Bitte tragen Sie den frühestmöglichen Beginn der Maßnahmen ein!" sqref="A6:C6" xr:uid="{00000000-0002-0000-1900-000005000000}">
      <formula1>42705</formula1>
    </dataValidation>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I6:N6" xr:uid="{00000000-0002-0000-1900-000006000000}">
      <formula1>42705</formula1>
    </dataValidation>
    <dataValidation type="decimal" operator="greaterThan" allowBlank="1" showInputMessage="1" showErrorMessage="1" error="Bitte geben Sie für das oben geforderte Arbeitsverfahren einen Stundensatz (€, netto) an!" promptTitle="Angabe des Stundensatzes" prompt="Bitte geben Sie für das oben geforderte Arbeitsverfahren einen Stundensatz (€, netto) an!" sqref="V109:V110" xr:uid="{00000000-0002-0000-1900-000007000000}">
      <formula1>0</formula1>
    </dataValidation>
    <dataValidation allowBlank="1" showInputMessage="1" showErrorMessage="1" error="Bitte nennen Sie ggf. eine weitere Position/Leistung, für die Sie einen Satz für einzelfallweise Arbeiten angeben lassen möchten." prompt="Bitte nennen Sie ggf. eine weitere Position/Leistung, für die Sie einen Satz für einzelfallweise Arbeiten angeben lassen möchten." sqref="S111:U111" xr:uid="{00000000-0002-0000-1900-000008000000}"/>
    <dataValidation operator="greaterThan" allowBlank="1" showInputMessage="1" showErrorMessage="1" error="Bitte geben Sie einen Betrag für die o. a. Position an!" prompt="Bitte geben Sie einen Betrag für die o. a. Position an!" sqref="V111" xr:uid="{00000000-0002-0000-1900-000009000000}"/>
  </dataValidations>
  <pageMargins left="0.23622047244094491" right="0.23622047244094491" top="0.23622047244094491" bottom="0.23622047244094491" header="0" footer="0"/>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970" r:id="rId4" name="Button 2">
              <controlPr defaultSize="0" print="0" autoFill="0" autoPict="0" macro="[0]!Makro7">
                <anchor moveWithCells="1" sizeWithCells="1">
                  <from>
                    <xdr:col>22</xdr:col>
                    <xdr:colOff>60960</xdr:colOff>
                    <xdr:row>12</xdr:row>
                    <xdr:rowOff>236220</xdr:rowOff>
                  </from>
                  <to>
                    <xdr:col>25</xdr:col>
                    <xdr:colOff>38100</xdr:colOff>
                    <xdr:row>14</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03" yWindow="391" count="7">
        <x14:dataValidation type="list" allowBlank="1" showInputMessage="1" showErrorMessage="1" error="Bitte kategorisieren Sie den aktuellen Erschließungszustand der Fläche!_x000a_(Auswahl aus Liste)" promptTitle="Erschließung d. Fläche" prompt="Bitte kategorisieren Sie den aktuellen Erschließungszustand der Fläche!_x000a_(Auswahl aus Liste)" xr:uid="{00000000-0002-0000-1900-00000A000000}">
          <x14:formula1>
            <xm:f>'Steuerelemente Bestandespflege'!$E$2:$E$5</xm:f>
          </x14:formula1>
          <xm:sqref>G15:M104</xm:sqref>
        </x14:dataValidation>
        <x14:dataValidation type="list" allowBlank="1" showInputMessage="1" showErrorMessage="1" error="Bitte wählen Sie ein gefordertes Arbeitsverfahren!_x000a_(Auswahl aus Liste)" promptTitle="Angabe des Arbeitsverfahrens" prompt="Bitte wählen Sie ein gefordertes Arbeitsverfahren!_x000a_(Auswahl aus Liste)" xr:uid="{00000000-0002-0000-1900-00000B000000}">
          <x14:formula1>
            <xm:f>'Steuerelemente Bestandespflege'!$D$2:$D$6</xm:f>
          </x14:formula1>
          <xm:sqref>J9:P9</xm:sqref>
        </x14:dataValidation>
        <x14:dataValidation type="list" allowBlank="1" showInputMessage="1" showErrorMessage="1" error="ggf. weitere Baumart auswählen." prompt="ggf. weitere Baumart auswählen" xr:uid="{00000000-0002-0000-1900-00000C000000}">
          <x14:formula1>
            <xm:f>'Steuerelemente Bestandespflege'!$B$2:$B$10</xm:f>
          </x14:formula1>
          <xm:sqref>D40:D41 D22:D23 D25 C16:C23 D16 C25:C32 D31:D32 C34:C41 D34 D49:D50 D58:D59 D67:D68 D76:D77 D85:D86 D94:D95 D103:D104 C43:C50 C52:C59 C61:C68 C70:C77 C79:C86 C88:C95 C97:C104 D43 D52 D61 D70 D79 D88 D97</xm:sqref>
        </x14:dataValidation>
        <x14:dataValidation type="list" allowBlank="1" showInputMessage="1" showErrorMessage="1" error="Bitte kategorisieren Sie die mittlere Geländeneigung! _x000a_(Auswahl aus Liste)" promptTitle="Angabe d. Geländeneigung" prompt="Bitte kategorisieren Sie die mittlere Geländeneigung! _x000a_(Auswahl aus Liste)" xr:uid="{00000000-0002-0000-1900-00000D000000}">
          <x14:formula1>
            <xm:f>'Steuerelemente Bestandespflege'!$C$2:$C$6</xm:f>
          </x14:formula1>
          <xm:sqref>N15:N104</xm:sqref>
        </x14:dataValidation>
        <x14:dataValidation type="list" allowBlank="1" showInputMessage="1" showErrorMessage="1" error="Bitte schätzen Sie die Oberhöhe je Baumart ein!_x000a_(Auswahl aus Liste)" promptTitle="Angabe d. Oberhöhe" prompt="Bitte schätzen Sie die Oberhöhe je Baumart ein!_x000a_(Auswahl aus Liste)" xr:uid="{00000000-0002-0000-1900-00000E000000}">
          <x14:formula1>
            <xm:f>'Steuerelemente Bestandespflege'!$G$2:$G$8</xm:f>
          </x14:formula1>
          <xm:sqref>F15:F104</xm:sqref>
        </x14:dataValidation>
        <x14:dataValidation type="list" allowBlank="1" showInputMessage="1" showErrorMessage="1" error="Bitte wählen Sie eine Baumart/-gruppe aus der Liste aus! Für jede Baumart eine separate Zeile verwenden." promptTitle="Angabe der Baumart" prompt="Wählen Sie bis zu neun Baumarten/-gruppen aus der Liste aus. Je Baumart eine separate Zeile verwenden." xr:uid="{00000000-0002-0000-1900-00000F000000}">
          <x14:formula1>
            <xm:f>'Steuerelemente Bestandespflege'!$B$2:$B$10</xm:f>
          </x14:formula1>
          <xm:sqref>C96:D96 C15:D15 C24:D24 C33:D33 C42:D42 C51:D51 C60:D60 C69:D69 C78:D78 C87:D87</xm:sqref>
        </x14:dataValidation>
        <x14:dataValidation type="list" allowBlank="1" showInputMessage="1" showErrorMessage="1" error="Bitte geben Sie an um was für eine Maßnahme es sich handelt!_x000a_(Auswahl aus Liste)" promptTitle="Beschreibung der Maßnahme" prompt="Bitte geben Sie an um was für eine Maßnahme es sich handelt!_x000a_(Auswahl aus Liste)" xr:uid="{00000000-0002-0000-1900-000010000000}">
          <x14:formula1>
            <xm:f>'Steuerelemente Bestandespflege'!$F$2:$F$6</xm:f>
          </x14:formula1>
          <xm:sqref>P15:Q104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9"/>
  <dimension ref="A1:H17"/>
  <sheetViews>
    <sheetView zoomScaleNormal="100" workbookViewId="0">
      <selection activeCell="A10" sqref="A10"/>
    </sheetView>
  </sheetViews>
  <sheetFormatPr baseColWidth="10" defaultRowHeight="14.4" x14ac:dyDescent="0.3"/>
  <cols>
    <col min="1" max="1" width="40.44140625" customWidth="1"/>
    <col min="2" max="2" width="18.109375" customWidth="1"/>
    <col min="3" max="3" width="16.44140625" customWidth="1"/>
    <col min="4" max="5" width="28.33203125" customWidth="1"/>
    <col min="6" max="6" width="45.88671875" customWidth="1"/>
  </cols>
  <sheetData>
    <row r="1" spans="1:8" ht="30" customHeight="1" x14ac:dyDescent="0.3">
      <c r="A1" s="36" t="s">
        <v>24</v>
      </c>
      <c r="B1" s="36" t="s">
        <v>4</v>
      </c>
      <c r="C1" s="37" t="s">
        <v>147</v>
      </c>
      <c r="D1" s="37" t="s">
        <v>148</v>
      </c>
      <c r="E1" s="37" t="s">
        <v>144</v>
      </c>
      <c r="F1" s="37" t="s">
        <v>77</v>
      </c>
      <c r="G1" s="37" t="s">
        <v>149</v>
      </c>
      <c r="H1" s="37"/>
    </row>
    <row r="2" spans="1:8" x14ac:dyDescent="0.3">
      <c r="A2" t="s">
        <v>55</v>
      </c>
      <c r="B2" s="74" t="s">
        <v>5</v>
      </c>
      <c r="C2" t="s">
        <v>19</v>
      </c>
      <c r="D2" t="s">
        <v>150</v>
      </c>
      <c r="E2" t="s">
        <v>151</v>
      </c>
      <c r="F2" t="s">
        <v>152</v>
      </c>
      <c r="G2" t="s">
        <v>199</v>
      </c>
    </row>
    <row r="3" spans="1:8" x14ac:dyDescent="0.3">
      <c r="A3" t="s">
        <v>341</v>
      </c>
      <c r="B3" s="74" t="s">
        <v>6</v>
      </c>
      <c r="C3" t="s">
        <v>17</v>
      </c>
      <c r="D3" t="s">
        <v>153</v>
      </c>
      <c r="E3" t="s">
        <v>154</v>
      </c>
      <c r="F3" t="s">
        <v>155</v>
      </c>
      <c r="G3" s="51" t="s">
        <v>200</v>
      </c>
    </row>
    <row r="4" spans="1:8" x14ac:dyDescent="0.3">
      <c r="A4" t="s">
        <v>25</v>
      </c>
      <c r="B4" s="74" t="s">
        <v>7</v>
      </c>
      <c r="C4" t="s">
        <v>18</v>
      </c>
      <c r="D4" t="s">
        <v>156</v>
      </c>
      <c r="E4" t="s">
        <v>157</v>
      </c>
      <c r="F4" t="s">
        <v>158</v>
      </c>
      <c r="G4" t="s">
        <v>201</v>
      </c>
    </row>
    <row r="5" spans="1:8" x14ac:dyDescent="0.3">
      <c r="A5" t="s">
        <v>26</v>
      </c>
      <c r="B5" s="74" t="s">
        <v>8</v>
      </c>
      <c r="C5" t="s">
        <v>37</v>
      </c>
      <c r="D5" t="s">
        <v>159</v>
      </c>
      <c r="E5" t="s">
        <v>160</v>
      </c>
      <c r="F5" t="s">
        <v>162</v>
      </c>
      <c r="G5" t="s">
        <v>202</v>
      </c>
    </row>
    <row r="6" spans="1:8" x14ac:dyDescent="0.3">
      <c r="A6" t="s">
        <v>342</v>
      </c>
      <c r="B6" s="74" t="s">
        <v>32</v>
      </c>
      <c r="C6" t="s">
        <v>38</v>
      </c>
      <c r="D6" t="s">
        <v>161</v>
      </c>
      <c r="F6" t="s">
        <v>626</v>
      </c>
      <c r="G6" t="s">
        <v>203</v>
      </c>
    </row>
    <row r="7" spans="1:8" x14ac:dyDescent="0.3">
      <c r="A7" t="s">
        <v>343</v>
      </c>
      <c r="B7" s="74" t="s">
        <v>9</v>
      </c>
      <c r="G7" t="s">
        <v>204</v>
      </c>
    </row>
    <row r="8" spans="1:8" x14ac:dyDescent="0.3">
      <c r="A8" t="s">
        <v>21</v>
      </c>
      <c r="B8" s="74" t="s">
        <v>208</v>
      </c>
      <c r="G8" t="s">
        <v>198</v>
      </c>
    </row>
    <row r="9" spans="1:8" x14ac:dyDescent="0.3">
      <c r="A9" t="s">
        <v>27</v>
      </c>
      <c r="B9" s="74" t="s">
        <v>10</v>
      </c>
    </row>
    <row r="10" spans="1:8" x14ac:dyDescent="0.3">
      <c r="A10" t="s">
        <v>969</v>
      </c>
      <c r="B10" s="74" t="s">
        <v>11</v>
      </c>
    </row>
    <row r="11" spans="1:8" x14ac:dyDescent="0.3">
      <c r="A11" t="s">
        <v>28</v>
      </c>
    </row>
    <row r="12" spans="1:8" x14ac:dyDescent="0.3">
      <c r="A12" t="s">
        <v>344</v>
      </c>
    </row>
    <row r="13" spans="1:8" x14ac:dyDescent="0.3">
      <c r="A13" t="s">
        <v>29</v>
      </c>
    </row>
    <row r="14" spans="1:8" x14ac:dyDescent="0.3">
      <c r="A14" t="s">
        <v>345</v>
      </c>
    </row>
    <row r="15" spans="1:8" x14ac:dyDescent="0.3">
      <c r="A15" t="s">
        <v>30</v>
      </c>
    </row>
    <row r="16" spans="1:8" x14ac:dyDescent="0.3">
      <c r="A16" t="s">
        <v>31</v>
      </c>
    </row>
    <row r="17" spans="1:1" x14ac:dyDescent="0.3">
      <c r="A17" t="s">
        <v>346</v>
      </c>
    </row>
  </sheetData>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0"/>
  <dimension ref="A1:N273"/>
  <sheetViews>
    <sheetView showGridLines="0" topLeftCell="A100" zoomScale="150" zoomScaleNormal="150" workbookViewId="0">
      <selection activeCell="I4" sqref="I4"/>
    </sheetView>
  </sheetViews>
  <sheetFormatPr baseColWidth="10" defaultRowHeight="14.4" x14ac:dyDescent="0.3"/>
  <sheetData>
    <row r="1" spans="1:14" ht="31.95" customHeight="1" x14ac:dyDescent="0.3">
      <c r="A1" s="1295" t="s">
        <v>207</v>
      </c>
      <c r="B1" s="1295"/>
      <c r="C1" s="1296">
        <f>'LB Bestandespflege'!$C$2:$D$2</f>
        <v>0</v>
      </c>
      <c r="D1" s="1296"/>
    </row>
    <row r="2" spans="1:14" ht="15" customHeight="1" x14ac:dyDescent="0.3">
      <c r="A2" s="1294" t="s">
        <v>635</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1294"/>
      <c r="B102" s="1294"/>
      <c r="C102" s="1294"/>
      <c r="D102" s="1294"/>
      <c r="E102" s="1294"/>
      <c r="F102" s="1294"/>
      <c r="G102" s="1294"/>
      <c r="H102" s="76"/>
      <c r="I102" s="76"/>
      <c r="J102" s="76"/>
      <c r="K102" s="76"/>
      <c r="L102" s="76"/>
      <c r="M102" s="76"/>
      <c r="N102" s="76"/>
    </row>
    <row r="103" spans="1:14" x14ac:dyDescent="0.3">
      <c r="A103" s="1294"/>
      <c r="B103" s="1294"/>
      <c r="C103" s="1294"/>
      <c r="D103" s="1294"/>
      <c r="E103" s="1294"/>
      <c r="F103" s="1294"/>
      <c r="G103" s="1294"/>
      <c r="H103" s="76"/>
      <c r="I103" s="76"/>
      <c r="J103" s="76"/>
      <c r="K103" s="76"/>
      <c r="L103" s="76"/>
      <c r="M103" s="76"/>
      <c r="N103" s="76"/>
    </row>
    <row r="104" spans="1:14" x14ac:dyDescent="0.3">
      <c r="A104" s="1294"/>
      <c r="B104" s="1294"/>
      <c r="C104" s="1294"/>
      <c r="D104" s="1294"/>
      <c r="E104" s="1294"/>
      <c r="F104" s="1294"/>
      <c r="G104" s="1294"/>
      <c r="H104" s="76"/>
      <c r="I104" s="76"/>
      <c r="J104" s="76"/>
      <c r="K104" s="76"/>
      <c r="L104" s="76"/>
      <c r="M104" s="76"/>
      <c r="N104" s="76"/>
    </row>
    <row r="105" spans="1:14" x14ac:dyDescent="0.3">
      <c r="A105" s="1294"/>
      <c r="B105" s="1294"/>
      <c r="C105" s="1294"/>
      <c r="D105" s="1294"/>
      <c r="E105" s="1294"/>
      <c r="F105" s="1294"/>
      <c r="G105" s="1294"/>
      <c r="H105" s="76"/>
      <c r="I105" s="76"/>
      <c r="J105" s="76"/>
      <c r="K105" s="76"/>
      <c r="L105" s="76"/>
      <c r="M105" s="76"/>
      <c r="N105" s="76"/>
    </row>
    <row r="106" spans="1:14" x14ac:dyDescent="0.3">
      <c r="A106" s="1294"/>
      <c r="B106" s="1294"/>
      <c r="C106" s="1294"/>
      <c r="D106" s="1294"/>
      <c r="E106" s="1294"/>
      <c r="F106" s="1294"/>
      <c r="G106" s="1294"/>
      <c r="H106" s="76"/>
      <c r="I106" s="76"/>
      <c r="J106" s="76"/>
      <c r="K106" s="76"/>
      <c r="L106" s="76"/>
      <c r="M106" s="76"/>
      <c r="N106" s="76"/>
    </row>
    <row r="107" spans="1:14" x14ac:dyDescent="0.3">
      <c r="A107" s="1294"/>
      <c r="B107" s="1294"/>
      <c r="C107" s="1294"/>
      <c r="D107" s="1294"/>
      <c r="E107" s="1294"/>
      <c r="F107" s="1294"/>
      <c r="G107" s="1294"/>
      <c r="H107" s="76"/>
      <c r="I107" s="76"/>
      <c r="J107" s="76"/>
      <c r="K107" s="76"/>
      <c r="L107" s="76"/>
      <c r="M107" s="76"/>
      <c r="N107" s="76"/>
    </row>
    <row r="108" spans="1:14" x14ac:dyDescent="0.3">
      <c r="A108" s="1294"/>
      <c r="B108" s="1294"/>
      <c r="C108" s="1294"/>
      <c r="D108" s="1294"/>
      <c r="E108" s="1294"/>
      <c r="F108" s="1294"/>
      <c r="G108" s="1294"/>
      <c r="H108" s="76"/>
      <c r="I108" s="76"/>
      <c r="J108" s="76"/>
      <c r="K108" s="76"/>
      <c r="L108" s="76"/>
      <c r="M108" s="76"/>
      <c r="N108" s="76"/>
    </row>
    <row r="109" spans="1:14" x14ac:dyDescent="0.3">
      <c r="A109" s="1294"/>
      <c r="B109" s="1294"/>
      <c r="C109" s="1294"/>
      <c r="D109" s="1294"/>
      <c r="E109" s="1294"/>
      <c r="F109" s="1294"/>
      <c r="G109" s="1294"/>
      <c r="H109" s="76"/>
      <c r="I109" s="76"/>
      <c r="J109" s="76"/>
      <c r="K109" s="76"/>
      <c r="L109" s="76"/>
      <c r="M109" s="76"/>
      <c r="N109" s="76"/>
    </row>
    <row r="110" spans="1:14" x14ac:dyDescent="0.3">
      <c r="A110" s="1294"/>
      <c r="B110" s="1294"/>
      <c r="C110" s="1294"/>
      <c r="D110" s="1294"/>
      <c r="E110" s="1294"/>
      <c r="F110" s="1294"/>
      <c r="G110" s="1294"/>
      <c r="H110" s="76"/>
      <c r="I110" s="76"/>
      <c r="J110" s="76"/>
      <c r="K110" s="76"/>
      <c r="L110" s="76"/>
      <c r="M110" s="76"/>
      <c r="N110" s="76"/>
    </row>
    <row r="111" spans="1:14" x14ac:dyDescent="0.3">
      <c r="A111" s="1294"/>
      <c r="B111" s="1294"/>
      <c r="C111" s="1294"/>
      <c r="D111" s="1294"/>
      <c r="E111" s="1294"/>
      <c r="F111" s="1294"/>
      <c r="G111" s="1294"/>
      <c r="H111" s="76"/>
      <c r="I111" s="76"/>
      <c r="J111" s="76"/>
      <c r="K111" s="76"/>
      <c r="L111" s="76"/>
      <c r="M111" s="76"/>
      <c r="N111" s="76"/>
    </row>
    <row r="112" spans="1:14" x14ac:dyDescent="0.3">
      <c r="A112" s="1294"/>
      <c r="B112" s="1294"/>
      <c r="C112" s="1294"/>
      <c r="D112" s="1294"/>
      <c r="E112" s="1294"/>
      <c r="F112" s="1294"/>
      <c r="G112" s="1294"/>
      <c r="H112" s="76"/>
      <c r="I112" s="76"/>
      <c r="J112" s="76"/>
      <c r="K112" s="76"/>
      <c r="L112" s="76"/>
      <c r="M112" s="76"/>
      <c r="N112" s="76"/>
    </row>
    <row r="113" spans="1:14" x14ac:dyDescent="0.3">
      <c r="A113" s="1294"/>
      <c r="B113" s="1294"/>
      <c r="C113" s="1294"/>
      <c r="D113" s="1294"/>
      <c r="E113" s="1294"/>
      <c r="F113" s="1294"/>
      <c r="G113" s="1294"/>
      <c r="H113" s="76"/>
      <c r="I113" s="76"/>
      <c r="J113" s="76"/>
      <c r="K113" s="76"/>
      <c r="L113" s="76"/>
      <c r="M113" s="76"/>
      <c r="N113" s="76"/>
    </row>
    <row r="114" spans="1:14" x14ac:dyDescent="0.3">
      <c r="A114" s="1294"/>
      <c r="B114" s="1294"/>
      <c r="C114" s="1294"/>
      <c r="D114" s="1294"/>
      <c r="E114" s="1294"/>
      <c r="F114" s="1294"/>
      <c r="G114" s="1294"/>
      <c r="H114" s="76"/>
      <c r="I114" s="76"/>
      <c r="J114" s="76"/>
      <c r="K114" s="76"/>
      <c r="L114" s="76"/>
      <c r="M114" s="76"/>
      <c r="N114" s="76"/>
    </row>
    <row r="115" spans="1:14" x14ac:dyDescent="0.3">
      <c r="A115" s="1294"/>
      <c r="B115" s="1294"/>
      <c r="C115" s="1294"/>
      <c r="D115" s="1294"/>
      <c r="E115" s="1294"/>
      <c r="F115" s="1294"/>
      <c r="G115" s="1294"/>
      <c r="H115" s="76"/>
      <c r="I115" s="76"/>
      <c r="J115" s="76"/>
      <c r="K115" s="76"/>
      <c r="L115" s="76"/>
      <c r="M115" s="76"/>
      <c r="N115" s="76"/>
    </row>
    <row r="116" spans="1:14" x14ac:dyDescent="0.3">
      <c r="A116" s="1294"/>
      <c r="B116" s="1294"/>
      <c r="C116" s="1294"/>
      <c r="D116" s="1294"/>
      <c r="E116" s="1294"/>
      <c r="F116" s="1294"/>
      <c r="G116" s="1294"/>
      <c r="H116" s="76"/>
      <c r="I116" s="76"/>
      <c r="J116" s="76"/>
      <c r="K116" s="76"/>
      <c r="L116" s="76"/>
      <c r="M116" s="76"/>
      <c r="N116" s="76"/>
    </row>
    <row r="117" spans="1:14" x14ac:dyDescent="0.3">
      <c r="A117" s="1294"/>
      <c r="B117" s="1294"/>
      <c r="C117" s="1294"/>
      <c r="D117" s="1294"/>
      <c r="E117" s="1294"/>
      <c r="F117" s="1294"/>
      <c r="G117" s="1294"/>
      <c r="H117" s="76"/>
      <c r="I117" s="76"/>
      <c r="J117" s="76"/>
      <c r="K117" s="76"/>
      <c r="L117" s="76"/>
      <c r="M117" s="76"/>
      <c r="N117" s="76"/>
    </row>
    <row r="118" spans="1:14" x14ac:dyDescent="0.3">
      <c r="A118" s="1294"/>
      <c r="B118" s="1294"/>
      <c r="C118" s="1294"/>
      <c r="D118" s="1294"/>
      <c r="E118" s="1294"/>
      <c r="F118" s="1294"/>
      <c r="G118" s="1294"/>
      <c r="H118" s="76"/>
      <c r="I118" s="76"/>
      <c r="J118" s="76"/>
      <c r="K118" s="76"/>
      <c r="L118" s="76"/>
      <c r="M118" s="76"/>
      <c r="N118" s="76"/>
    </row>
    <row r="119" spans="1:14" x14ac:dyDescent="0.3">
      <c r="A119" s="1294"/>
      <c r="B119" s="1294"/>
      <c r="C119" s="1294"/>
      <c r="D119" s="1294"/>
      <c r="E119" s="1294"/>
      <c r="F119" s="1294"/>
      <c r="G119" s="1294"/>
      <c r="H119" s="76"/>
      <c r="I119" s="76"/>
      <c r="J119" s="76"/>
      <c r="K119" s="76"/>
      <c r="L119" s="76"/>
      <c r="M119" s="76"/>
      <c r="N119" s="76"/>
    </row>
    <row r="120" spans="1:14" x14ac:dyDescent="0.3">
      <c r="A120" s="1294"/>
      <c r="B120" s="1294"/>
      <c r="C120" s="1294"/>
      <c r="D120" s="1294"/>
      <c r="E120" s="1294"/>
      <c r="F120" s="1294"/>
      <c r="G120" s="1294"/>
      <c r="H120" s="76"/>
      <c r="I120" s="76"/>
      <c r="J120" s="76"/>
      <c r="K120" s="76"/>
      <c r="L120" s="76"/>
      <c r="M120" s="76"/>
      <c r="N120" s="76"/>
    </row>
    <row r="121" spans="1:14" x14ac:dyDescent="0.3">
      <c r="A121" s="1294"/>
      <c r="B121" s="1294"/>
      <c r="C121" s="1294"/>
      <c r="D121" s="1294"/>
      <c r="E121" s="1294"/>
      <c r="F121" s="1294"/>
      <c r="G121" s="1294"/>
      <c r="H121" s="76"/>
      <c r="I121" s="76"/>
      <c r="J121" s="76"/>
      <c r="K121" s="76"/>
      <c r="L121" s="76"/>
      <c r="M121" s="76"/>
      <c r="N121" s="76"/>
    </row>
    <row r="122" spans="1:14" x14ac:dyDescent="0.3">
      <c r="A122" s="1294"/>
      <c r="B122" s="1294"/>
      <c r="C122" s="1294"/>
      <c r="D122" s="1294"/>
      <c r="E122" s="1294"/>
      <c r="F122" s="1294"/>
      <c r="G122" s="1294"/>
      <c r="H122" s="76"/>
      <c r="I122" s="76"/>
      <c r="J122" s="76"/>
      <c r="K122" s="76"/>
      <c r="L122" s="76"/>
      <c r="M122" s="76"/>
      <c r="N122" s="76"/>
    </row>
    <row r="123" spans="1:14" x14ac:dyDescent="0.3">
      <c r="A123" s="1294"/>
      <c r="B123" s="1294"/>
      <c r="C123" s="1294"/>
      <c r="D123" s="1294"/>
      <c r="E123" s="1294"/>
      <c r="F123" s="1294"/>
      <c r="G123" s="1294"/>
      <c r="H123" s="76"/>
      <c r="I123" s="76"/>
      <c r="J123" s="76"/>
      <c r="K123" s="76"/>
      <c r="L123" s="76"/>
      <c r="M123" s="76"/>
      <c r="N123" s="76"/>
    </row>
    <row r="124" spans="1:14" x14ac:dyDescent="0.3">
      <c r="A124" s="1294"/>
      <c r="B124" s="1294"/>
      <c r="C124" s="1294"/>
      <c r="D124" s="1294"/>
      <c r="E124" s="1294"/>
      <c r="F124" s="1294"/>
      <c r="G124" s="1294"/>
      <c r="H124" s="76"/>
      <c r="I124" s="76"/>
      <c r="J124" s="76"/>
      <c r="K124" s="76"/>
      <c r="L124" s="76"/>
      <c r="M124" s="76"/>
      <c r="N124" s="76"/>
    </row>
    <row r="125" spans="1:14" x14ac:dyDescent="0.3">
      <c r="A125" s="1294"/>
      <c r="B125" s="1294"/>
      <c r="C125" s="1294"/>
      <c r="D125" s="1294"/>
      <c r="E125" s="1294"/>
      <c r="F125" s="1294"/>
      <c r="G125" s="1294"/>
      <c r="H125" s="76"/>
      <c r="I125" s="76"/>
      <c r="J125" s="76"/>
      <c r="K125" s="76"/>
      <c r="L125" s="76"/>
      <c r="M125" s="76"/>
      <c r="N125" s="76"/>
    </row>
    <row r="126" spans="1:14" x14ac:dyDescent="0.3">
      <c r="A126" s="1294"/>
      <c r="B126" s="1294"/>
      <c r="C126" s="1294"/>
      <c r="D126" s="1294"/>
      <c r="E126" s="1294"/>
      <c r="F126" s="1294"/>
      <c r="G126" s="1294"/>
      <c r="H126" s="76"/>
      <c r="I126" s="76"/>
      <c r="J126" s="76"/>
      <c r="K126" s="76"/>
      <c r="L126" s="76"/>
      <c r="M126" s="76"/>
      <c r="N126" s="76"/>
    </row>
    <row r="127" spans="1:14" x14ac:dyDescent="0.3">
      <c r="A127" s="1294"/>
      <c r="B127" s="1294"/>
      <c r="C127" s="1294"/>
      <c r="D127" s="1294"/>
      <c r="E127" s="1294"/>
      <c r="F127" s="1294"/>
      <c r="G127" s="1294"/>
      <c r="H127" s="76"/>
      <c r="I127" s="76"/>
      <c r="J127" s="76"/>
      <c r="K127" s="76"/>
      <c r="L127" s="76"/>
      <c r="M127" s="76"/>
      <c r="N127" s="76"/>
    </row>
    <row r="128" spans="1:14" x14ac:dyDescent="0.3">
      <c r="A128" s="1294"/>
      <c r="B128" s="1294"/>
      <c r="C128" s="1294"/>
      <c r="D128" s="1294"/>
      <c r="E128" s="1294"/>
      <c r="F128" s="1294"/>
      <c r="G128" s="1294"/>
      <c r="H128" s="76"/>
      <c r="I128" s="76"/>
      <c r="J128" s="76"/>
      <c r="K128" s="76"/>
      <c r="L128" s="76"/>
      <c r="M128" s="76"/>
      <c r="N128" s="76"/>
    </row>
    <row r="129" spans="1:14" x14ac:dyDescent="0.3">
      <c r="A129" s="1294"/>
      <c r="B129" s="1294"/>
      <c r="C129" s="1294"/>
      <c r="D129" s="1294"/>
      <c r="E129" s="1294"/>
      <c r="F129" s="1294"/>
      <c r="G129" s="1294"/>
      <c r="H129" s="76"/>
      <c r="I129" s="76"/>
      <c r="J129" s="76"/>
      <c r="K129" s="76"/>
      <c r="L129" s="76"/>
      <c r="M129" s="76"/>
      <c r="N129" s="76"/>
    </row>
    <row r="130" spans="1:14" x14ac:dyDescent="0.3">
      <c r="A130" s="1294"/>
      <c r="B130" s="1294"/>
      <c r="C130" s="1294"/>
      <c r="D130" s="1294"/>
      <c r="E130" s="1294"/>
      <c r="F130" s="1294"/>
      <c r="G130" s="1294"/>
      <c r="H130" s="76"/>
      <c r="I130" s="76"/>
      <c r="J130" s="76"/>
      <c r="K130" s="76"/>
      <c r="L130" s="76"/>
      <c r="M130" s="76"/>
      <c r="N130" s="76"/>
    </row>
    <row r="131" spans="1:14" x14ac:dyDescent="0.3">
      <c r="A131" s="1294"/>
      <c r="B131" s="1294"/>
      <c r="C131" s="1294"/>
      <c r="D131" s="1294"/>
      <c r="E131" s="1294"/>
      <c r="F131" s="1294"/>
      <c r="G131" s="1294"/>
      <c r="H131" s="76"/>
      <c r="I131" s="76"/>
      <c r="J131" s="76"/>
      <c r="K131" s="76"/>
      <c r="L131" s="76"/>
      <c r="M131" s="76"/>
      <c r="N131" s="76"/>
    </row>
    <row r="132" spans="1:14" x14ac:dyDescent="0.3">
      <c r="A132" s="1294"/>
      <c r="B132" s="1294"/>
      <c r="C132" s="1294"/>
      <c r="D132" s="1294"/>
      <c r="E132" s="1294"/>
      <c r="F132" s="1294"/>
      <c r="G132" s="1294"/>
      <c r="H132" s="76"/>
    </row>
    <row r="133" spans="1:14" x14ac:dyDescent="0.3">
      <c r="A133" s="1294"/>
      <c r="B133" s="1294"/>
      <c r="C133" s="1294"/>
      <c r="D133" s="1294"/>
      <c r="E133" s="1294"/>
      <c r="F133" s="1294"/>
      <c r="G133" s="1294"/>
      <c r="H133" s="76"/>
    </row>
    <row r="134" spans="1:14" x14ac:dyDescent="0.3">
      <c r="A134" s="1294"/>
      <c r="B134" s="1294"/>
      <c r="C134" s="1294"/>
      <c r="D134" s="1294"/>
      <c r="E134" s="1294"/>
      <c r="F134" s="1294"/>
      <c r="G134" s="1294"/>
      <c r="H134" s="76"/>
    </row>
    <row r="135" spans="1:14" x14ac:dyDescent="0.3">
      <c r="A135" s="1294"/>
      <c r="B135" s="1294"/>
      <c r="C135" s="1294"/>
      <c r="D135" s="1294"/>
      <c r="E135" s="1294"/>
      <c r="F135" s="1294"/>
      <c r="G135" s="1294"/>
      <c r="H135" s="76"/>
    </row>
    <row r="136" spans="1:14" x14ac:dyDescent="0.3">
      <c r="A136" s="1294"/>
      <c r="B136" s="1294"/>
      <c r="C136" s="1294"/>
      <c r="D136" s="1294"/>
      <c r="E136" s="1294"/>
      <c r="F136" s="1294"/>
      <c r="G136" s="1294"/>
      <c r="H136" s="76"/>
    </row>
    <row r="137" spans="1:14" x14ac:dyDescent="0.3">
      <c r="A137" s="1294"/>
      <c r="B137" s="1294"/>
      <c r="C137" s="1294"/>
      <c r="D137" s="1294"/>
      <c r="E137" s="1294"/>
      <c r="F137" s="1294"/>
      <c r="G137" s="1294"/>
      <c r="H137" s="76"/>
    </row>
    <row r="138" spans="1:14" x14ac:dyDescent="0.3">
      <c r="A138" s="1294"/>
      <c r="B138" s="1294"/>
      <c r="C138" s="1294"/>
      <c r="D138" s="1294"/>
      <c r="E138" s="1294"/>
      <c r="F138" s="1294"/>
      <c r="G138" s="1294"/>
      <c r="H138" s="76"/>
    </row>
    <row r="139" spans="1:14" x14ac:dyDescent="0.3">
      <c r="A139" s="1294"/>
      <c r="B139" s="1294"/>
      <c r="C139" s="1294"/>
      <c r="D139" s="1294"/>
      <c r="E139" s="1294"/>
      <c r="F139" s="1294"/>
      <c r="G139" s="1294"/>
      <c r="H139" s="76"/>
    </row>
    <row r="140" spans="1:14" x14ac:dyDescent="0.3">
      <c r="A140" s="1294"/>
      <c r="B140" s="1294"/>
      <c r="C140" s="1294"/>
      <c r="D140" s="1294"/>
      <c r="E140" s="1294"/>
      <c r="F140" s="1294"/>
      <c r="G140" s="1294"/>
      <c r="H140" s="76"/>
    </row>
    <row r="141" spans="1:14" x14ac:dyDescent="0.3">
      <c r="A141" s="1294"/>
      <c r="B141" s="1294"/>
      <c r="C141" s="1294"/>
      <c r="D141" s="1294"/>
      <c r="E141" s="1294"/>
      <c r="F141" s="1294"/>
      <c r="G141" s="1294"/>
      <c r="H141" s="76"/>
    </row>
    <row r="142" spans="1:14" x14ac:dyDescent="0.3">
      <c r="A142" s="1294"/>
      <c r="B142" s="1294"/>
      <c r="C142" s="1294"/>
      <c r="D142" s="1294"/>
      <c r="E142" s="1294"/>
      <c r="F142" s="1294"/>
      <c r="G142" s="1294"/>
      <c r="H142" s="76"/>
    </row>
    <row r="143" spans="1:14" x14ac:dyDescent="0.3">
      <c r="A143" s="1294"/>
      <c r="B143" s="1294"/>
      <c r="C143" s="1294"/>
      <c r="D143" s="1294"/>
      <c r="E143" s="1294"/>
      <c r="F143" s="1294"/>
      <c r="G143" s="1294"/>
      <c r="H143" s="76"/>
    </row>
    <row r="144" spans="1:14" x14ac:dyDescent="0.3">
      <c r="A144" s="1294"/>
      <c r="B144" s="1294"/>
      <c r="C144" s="1294"/>
      <c r="D144" s="1294"/>
      <c r="E144" s="1294"/>
      <c r="F144" s="1294"/>
      <c r="G144" s="1294"/>
      <c r="H144" s="76"/>
    </row>
    <row r="145" spans="1:8" x14ac:dyDescent="0.3">
      <c r="A145" s="1294"/>
      <c r="B145" s="1294"/>
      <c r="C145" s="1294"/>
      <c r="D145" s="1294"/>
      <c r="E145" s="1294"/>
      <c r="F145" s="1294"/>
      <c r="G145" s="1294"/>
      <c r="H145" s="76"/>
    </row>
    <row r="146" spans="1:8" x14ac:dyDescent="0.3">
      <c r="A146" s="1294"/>
      <c r="B146" s="1294"/>
      <c r="C146" s="1294"/>
      <c r="D146" s="1294"/>
      <c r="E146" s="1294"/>
      <c r="F146" s="1294"/>
      <c r="G146" s="1294"/>
      <c r="H146" s="76"/>
    </row>
    <row r="147" spans="1:8" x14ac:dyDescent="0.3">
      <c r="A147" s="1294"/>
      <c r="B147" s="1294"/>
      <c r="C147" s="1294"/>
      <c r="D147" s="1294"/>
      <c r="E147" s="1294"/>
      <c r="F147" s="1294"/>
      <c r="G147" s="1294"/>
      <c r="H147" s="76"/>
    </row>
    <row r="148" spans="1:8" x14ac:dyDescent="0.3">
      <c r="A148" s="1294"/>
      <c r="B148" s="1294"/>
      <c r="C148" s="1294"/>
      <c r="D148" s="1294"/>
      <c r="E148" s="1294"/>
      <c r="F148" s="1294"/>
      <c r="G148" s="1294"/>
      <c r="H148" s="76"/>
    </row>
    <row r="149" spans="1:8" x14ac:dyDescent="0.3">
      <c r="A149" s="76"/>
      <c r="B149" s="76"/>
      <c r="C149" s="76"/>
      <c r="D149" s="76"/>
      <c r="E149" s="76"/>
      <c r="F149" s="76"/>
      <c r="G149" s="76"/>
      <c r="H149" s="76"/>
    </row>
    <row r="150" spans="1:8" x14ac:dyDescent="0.3">
      <c r="A150" s="76"/>
      <c r="B150" s="76"/>
      <c r="C150" s="76"/>
      <c r="D150" s="76"/>
      <c r="E150" s="76"/>
      <c r="F150" s="76"/>
      <c r="G150" s="76"/>
      <c r="H150" s="76"/>
    </row>
    <row r="151" spans="1:8" x14ac:dyDescent="0.3">
      <c r="A151" s="76"/>
      <c r="B151" s="76"/>
      <c r="C151" s="76"/>
      <c r="D151" s="76"/>
      <c r="E151" s="76"/>
      <c r="F151" s="76"/>
      <c r="G151" s="76"/>
      <c r="H151" s="76"/>
    </row>
    <row r="152" spans="1:8" x14ac:dyDescent="0.3">
      <c r="A152" s="76"/>
      <c r="B152" s="76"/>
      <c r="C152" s="76"/>
      <c r="D152" s="76"/>
      <c r="E152" s="76"/>
      <c r="F152" s="76"/>
      <c r="G152" s="76"/>
      <c r="H152" s="76"/>
    </row>
    <row r="153" spans="1:8" x14ac:dyDescent="0.3">
      <c r="A153" s="76"/>
      <c r="B153" s="76"/>
      <c r="C153" s="76"/>
      <c r="D153" s="76"/>
      <c r="E153" s="76"/>
      <c r="F153" s="76"/>
      <c r="G153" s="76"/>
      <c r="H153" s="76"/>
    </row>
    <row r="154" spans="1:8" x14ac:dyDescent="0.3">
      <c r="A154" s="76"/>
      <c r="B154" s="76"/>
      <c r="C154" s="76"/>
      <c r="D154" s="76"/>
      <c r="E154" s="76"/>
      <c r="F154" s="76"/>
      <c r="G154" s="76"/>
      <c r="H154" s="76"/>
    </row>
    <row r="155" spans="1:8" x14ac:dyDescent="0.3">
      <c r="A155" s="76"/>
      <c r="B155" s="76"/>
      <c r="C155" s="76"/>
      <c r="D155" s="76"/>
      <c r="E155" s="76"/>
      <c r="F155" s="76"/>
      <c r="G155" s="76"/>
      <c r="H155" s="76"/>
    </row>
    <row r="156" spans="1:8" x14ac:dyDescent="0.3">
      <c r="A156" s="76"/>
      <c r="B156" s="76"/>
      <c r="C156" s="76"/>
      <c r="D156" s="76"/>
      <c r="E156" s="76"/>
      <c r="F156" s="76"/>
      <c r="G156" s="76"/>
      <c r="H156" s="76"/>
    </row>
    <row r="157" spans="1:8" x14ac:dyDescent="0.3">
      <c r="A157" s="76"/>
      <c r="B157" s="76"/>
      <c r="C157" s="76"/>
      <c r="D157" s="76"/>
      <c r="E157" s="76"/>
      <c r="F157" s="76"/>
      <c r="G157" s="76"/>
      <c r="H157" s="76"/>
    </row>
    <row r="158" spans="1:8" x14ac:dyDescent="0.3">
      <c r="A158" s="76"/>
      <c r="B158" s="76"/>
      <c r="C158" s="76"/>
      <c r="D158" s="76"/>
      <c r="E158" s="76"/>
      <c r="F158" s="76"/>
      <c r="G158" s="76"/>
      <c r="H158" s="76"/>
    </row>
    <row r="159" spans="1:8" x14ac:dyDescent="0.3">
      <c r="A159" s="76"/>
      <c r="B159" s="76"/>
      <c r="C159" s="76"/>
      <c r="D159" s="76"/>
      <c r="E159" s="76"/>
      <c r="F159" s="76"/>
      <c r="G159" s="76"/>
      <c r="H159" s="76"/>
    </row>
    <row r="160" spans="1:8" x14ac:dyDescent="0.3">
      <c r="A160" s="76"/>
      <c r="B160" s="76"/>
      <c r="C160" s="76"/>
      <c r="D160" s="76"/>
      <c r="E160" s="76"/>
      <c r="F160" s="76"/>
      <c r="G160" s="76"/>
      <c r="H160" s="76"/>
    </row>
    <row r="161" spans="1:8" x14ac:dyDescent="0.3">
      <c r="A161" s="76"/>
      <c r="B161" s="76"/>
      <c r="C161" s="76"/>
      <c r="D161" s="76"/>
      <c r="E161" s="76"/>
      <c r="F161" s="76"/>
      <c r="G161" s="76"/>
      <c r="H161" s="76"/>
    </row>
    <row r="162" spans="1:8" x14ac:dyDescent="0.3">
      <c r="A162" s="76"/>
      <c r="B162" s="76"/>
      <c r="C162" s="76"/>
      <c r="D162" s="76"/>
      <c r="E162" s="76"/>
      <c r="F162" s="76"/>
      <c r="G162" s="76"/>
      <c r="H162" s="76"/>
    </row>
    <row r="163" spans="1:8" x14ac:dyDescent="0.3">
      <c r="A163" s="76"/>
      <c r="B163" s="76"/>
      <c r="C163" s="76"/>
      <c r="D163" s="76"/>
      <c r="E163" s="76"/>
      <c r="F163" s="76"/>
      <c r="G163" s="76"/>
      <c r="H163" s="76"/>
    </row>
    <row r="164" spans="1:8" x14ac:dyDescent="0.3">
      <c r="A164" s="76"/>
      <c r="B164" s="76"/>
      <c r="C164" s="76"/>
      <c r="D164" s="76"/>
      <c r="E164" s="76"/>
      <c r="F164" s="76"/>
      <c r="G164" s="76"/>
      <c r="H164" s="76"/>
    </row>
    <row r="165" spans="1:8" x14ac:dyDescent="0.3">
      <c r="A165" s="76"/>
      <c r="B165" s="76"/>
      <c r="C165" s="76"/>
      <c r="D165" s="76"/>
      <c r="E165" s="76"/>
      <c r="F165" s="76"/>
      <c r="G165" s="76"/>
      <c r="H165" s="76"/>
    </row>
    <row r="166" spans="1:8" x14ac:dyDescent="0.3">
      <c r="A166" s="76"/>
      <c r="B166" s="76"/>
      <c r="C166" s="76"/>
      <c r="D166" s="76"/>
      <c r="E166" s="76"/>
      <c r="F166" s="76"/>
      <c r="G166" s="76"/>
      <c r="H166" s="76"/>
    </row>
    <row r="167" spans="1:8" x14ac:dyDescent="0.3">
      <c r="A167" s="76"/>
      <c r="B167" s="76"/>
      <c r="C167" s="76"/>
      <c r="D167" s="76"/>
      <c r="E167" s="76"/>
      <c r="F167" s="76"/>
      <c r="G167" s="76"/>
      <c r="H167" s="76"/>
    </row>
    <row r="168" spans="1:8" x14ac:dyDescent="0.3">
      <c r="A168" s="76"/>
      <c r="B168" s="76"/>
      <c r="C168" s="76"/>
      <c r="D168" s="76"/>
      <c r="E168" s="76"/>
      <c r="F168" s="76"/>
      <c r="G168" s="76"/>
      <c r="H168" s="76"/>
    </row>
    <row r="169" spans="1:8" x14ac:dyDescent="0.3">
      <c r="A169" s="76"/>
      <c r="B169" s="76"/>
      <c r="C169" s="76"/>
      <c r="D169" s="76"/>
      <c r="E169" s="76"/>
      <c r="F169" s="76"/>
      <c r="G169" s="76"/>
      <c r="H169" s="76"/>
    </row>
    <row r="170" spans="1:8" x14ac:dyDescent="0.3">
      <c r="A170" s="76"/>
      <c r="B170" s="76"/>
      <c r="C170" s="76"/>
      <c r="D170" s="76"/>
      <c r="E170" s="76"/>
      <c r="F170" s="76"/>
      <c r="G170" s="76"/>
      <c r="H170" s="76"/>
    </row>
    <row r="171" spans="1:8" x14ac:dyDescent="0.3">
      <c r="A171" s="76"/>
      <c r="B171" s="76"/>
      <c r="C171" s="76"/>
      <c r="D171" s="76"/>
      <c r="E171" s="76"/>
      <c r="F171" s="76"/>
      <c r="G171" s="76"/>
      <c r="H171" s="76"/>
    </row>
    <row r="172" spans="1:8" x14ac:dyDescent="0.3">
      <c r="A172" s="76"/>
      <c r="B172" s="76"/>
      <c r="C172" s="76"/>
      <c r="D172" s="76"/>
      <c r="E172" s="76"/>
      <c r="F172" s="76"/>
      <c r="G172" s="76"/>
      <c r="H172" s="76"/>
    </row>
    <row r="173" spans="1:8" x14ac:dyDescent="0.3">
      <c r="A173" s="76"/>
      <c r="B173" s="76"/>
      <c r="C173" s="76"/>
      <c r="D173" s="76"/>
      <c r="E173" s="76"/>
      <c r="F173" s="76"/>
      <c r="G173" s="76"/>
      <c r="H173" s="76"/>
    </row>
    <row r="174" spans="1:8" x14ac:dyDescent="0.3">
      <c r="A174" s="76"/>
      <c r="B174" s="76"/>
      <c r="C174" s="76"/>
      <c r="D174" s="76"/>
      <c r="E174" s="76"/>
      <c r="F174" s="76"/>
      <c r="G174" s="76"/>
      <c r="H174" s="76"/>
    </row>
    <row r="175" spans="1:8" x14ac:dyDescent="0.3">
      <c r="A175" s="76"/>
      <c r="B175" s="76"/>
      <c r="C175" s="76"/>
      <c r="D175" s="76"/>
      <c r="E175" s="76"/>
      <c r="F175" s="76"/>
      <c r="G175" s="76"/>
      <c r="H175" s="76"/>
    </row>
    <row r="176" spans="1:8" x14ac:dyDescent="0.3">
      <c r="A176" s="76"/>
      <c r="B176" s="76"/>
      <c r="C176" s="76"/>
      <c r="D176" s="76"/>
      <c r="E176" s="76"/>
      <c r="F176" s="76"/>
      <c r="G176" s="76"/>
      <c r="H176" s="76"/>
    </row>
    <row r="177" spans="1:8" x14ac:dyDescent="0.3">
      <c r="A177" s="76"/>
      <c r="B177" s="76"/>
      <c r="C177" s="76"/>
      <c r="D177" s="76"/>
      <c r="E177" s="76"/>
      <c r="F177" s="76"/>
      <c r="G177" s="76"/>
      <c r="H177" s="76"/>
    </row>
    <row r="178" spans="1:8" x14ac:dyDescent="0.3">
      <c r="A178" s="76"/>
      <c r="B178" s="76"/>
      <c r="C178" s="76"/>
      <c r="D178" s="76"/>
      <c r="E178" s="76"/>
      <c r="F178" s="76"/>
      <c r="G178" s="76"/>
      <c r="H178" s="76"/>
    </row>
    <row r="179" spans="1:8" x14ac:dyDescent="0.3">
      <c r="A179" s="76"/>
      <c r="B179" s="76"/>
      <c r="C179" s="76"/>
      <c r="D179" s="76"/>
      <c r="E179" s="76"/>
      <c r="F179" s="76"/>
      <c r="G179" s="76"/>
      <c r="H179" s="76"/>
    </row>
    <row r="180" spans="1:8" x14ac:dyDescent="0.3">
      <c r="A180" s="76"/>
      <c r="B180" s="76"/>
      <c r="C180" s="76"/>
      <c r="D180" s="76"/>
      <c r="E180" s="76"/>
      <c r="F180" s="76"/>
      <c r="G180" s="76"/>
      <c r="H180" s="76"/>
    </row>
    <row r="181" spans="1:8" x14ac:dyDescent="0.3">
      <c r="A181" s="76"/>
      <c r="B181" s="76"/>
      <c r="C181" s="76"/>
      <c r="D181" s="76"/>
      <c r="E181" s="76"/>
      <c r="F181" s="76"/>
      <c r="G181" s="76"/>
      <c r="H181" s="76"/>
    </row>
    <row r="182" spans="1:8" x14ac:dyDescent="0.3">
      <c r="A182" s="76"/>
      <c r="B182" s="76"/>
      <c r="C182" s="76"/>
      <c r="D182" s="76"/>
      <c r="E182" s="76"/>
      <c r="F182" s="76"/>
      <c r="G182" s="76"/>
      <c r="H182" s="76"/>
    </row>
    <row r="183" spans="1:8" x14ac:dyDescent="0.3">
      <c r="A183" s="76"/>
      <c r="B183" s="76"/>
      <c r="C183" s="76"/>
      <c r="D183" s="76"/>
      <c r="E183" s="76"/>
      <c r="F183" s="76"/>
      <c r="G183" s="76"/>
      <c r="H183" s="76"/>
    </row>
    <row r="184" spans="1:8" x14ac:dyDescent="0.3">
      <c r="A184" s="76"/>
      <c r="B184" s="76"/>
      <c r="C184" s="76"/>
      <c r="D184" s="76"/>
      <c r="E184" s="76"/>
      <c r="F184" s="76"/>
      <c r="G184" s="76"/>
      <c r="H184" s="76"/>
    </row>
    <row r="185" spans="1:8" x14ac:dyDescent="0.3">
      <c r="A185" s="76"/>
      <c r="B185" s="76"/>
      <c r="C185" s="76"/>
      <c r="D185" s="76"/>
      <c r="E185" s="76"/>
      <c r="F185" s="76"/>
      <c r="G185" s="76"/>
      <c r="H185" s="76"/>
    </row>
    <row r="186" spans="1:8" x14ac:dyDescent="0.3">
      <c r="A186" s="76"/>
      <c r="B186" s="76"/>
      <c r="C186" s="76"/>
      <c r="D186" s="76"/>
      <c r="E186" s="76"/>
      <c r="F186" s="76"/>
      <c r="G186" s="76"/>
      <c r="H186" s="76"/>
    </row>
    <row r="187" spans="1:8" x14ac:dyDescent="0.3">
      <c r="A187" s="76"/>
      <c r="B187" s="76"/>
      <c r="C187" s="76"/>
      <c r="D187" s="76"/>
      <c r="E187" s="76"/>
      <c r="F187" s="76"/>
      <c r="G187" s="76"/>
      <c r="H187" s="76"/>
    </row>
    <row r="188" spans="1:8" x14ac:dyDescent="0.3">
      <c r="A188" s="76"/>
      <c r="B188" s="76"/>
      <c r="C188" s="76"/>
      <c r="D188" s="76"/>
      <c r="E188" s="76"/>
      <c r="F188" s="76"/>
      <c r="G188" s="76"/>
      <c r="H188" s="76"/>
    </row>
    <row r="189" spans="1:8" x14ac:dyDescent="0.3">
      <c r="A189" s="76"/>
      <c r="B189" s="76"/>
      <c r="C189" s="76"/>
      <c r="D189" s="76"/>
      <c r="E189" s="76"/>
      <c r="F189" s="76"/>
      <c r="G189" s="76"/>
      <c r="H189" s="76"/>
    </row>
    <row r="190" spans="1:8" x14ac:dyDescent="0.3">
      <c r="A190" s="76"/>
      <c r="B190" s="76"/>
      <c r="C190" s="76"/>
      <c r="D190" s="76"/>
      <c r="E190" s="76"/>
      <c r="F190" s="76"/>
      <c r="G190" s="76"/>
      <c r="H190" s="76"/>
    </row>
    <row r="191" spans="1:8" x14ac:dyDescent="0.3">
      <c r="A191" s="76"/>
      <c r="B191" s="76"/>
      <c r="C191" s="76"/>
      <c r="D191" s="76"/>
      <c r="E191" s="76"/>
      <c r="F191" s="76"/>
      <c r="G191" s="76"/>
      <c r="H191" s="76"/>
    </row>
    <row r="192" spans="1:8" x14ac:dyDescent="0.3">
      <c r="A192" s="76"/>
      <c r="B192" s="76"/>
      <c r="C192" s="76"/>
      <c r="D192" s="76"/>
      <c r="E192" s="76"/>
      <c r="F192" s="76"/>
      <c r="G192" s="76"/>
      <c r="H192" s="76"/>
    </row>
    <row r="193" spans="1:8" x14ac:dyDescent="0.3">
      <c r="A193" s="76"/>
      <c r="B193" s="76"/>
      <c r="C193" s="76"/>
      <c r="D193" s="76"/>
      <c r="E193" s="76"/>
      <c r="F193" s="76"/>
      <c r="G193" s="76"/>
      <c r="H193" s="76"/>
    </row>
    <row r="194" spans="1:8" x14ac:dyDescent="0.3">
      <c r="A194" s="76"/>
      <c r="B194" s="76"/>
      <c r="C194" s="76"/>
      <c r="D194" s="76"/>
      <c r="E194" s="76"/>
      <c r="F194" s="76"/>
      <c r="G194" s="76"/>
      <c r="H194" s="76"/>
    </row>
    <row r="195" spans="1:8" x14ac:dyDescent="0.3">
      <c r="A195" s="76"/>
      <c r="B195" s="76"/>
      <c r="C195" s="76"/>
      <c r="D195" s="76"/>
      <c r="E195" s="76"/>
      <c r="F195" s="76"/>
      <c r="G195" s="76"/>
      <c r="H195" s="76"/>
    </row>
    <row r="196" spans="1:8" x14ac:dyDescent="0.3">
      <c r="A196" s="76"/>
      <c r="B196" s="76"/>
      <c r="C196" s="76"/>
      <c r="D196" s="76"/>
      <c r="E196" s="76"/>
      <c r="F196" s="76"/>
      <c r="G196" s="76"/>
      <c r="H196" s="76"/>
    </row>
    <row r="197" spans="1:8" x14ac:dyDescent="0.3">
      <c r="A197" s="76"/>
      <c r="B197" s="76"/>
      <c r="C197" s="76"/>
      <c r="D197" s="76"/>
      <c r="E197" s="76"/>
      <c r="F197" s="76"/>
      <c r="G197" s="76"/>
      <c r="H197" s="76"/>
    </row>
    <row r="198" spans="1:8" x14ac:dyDescent="0.3">
      <c r="A198" s="76"/>
      <c r="B198" s="76"/>
      <c r="C198" s="76"/>
      <c r="D198" s="76"/>
      <c r="E198" s="76"/>
      <c r="F198" s="76"/>
      <c r="G198" s="76"/>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sheetData>
  <sheetProtection password="CC59" sheet="1" objects="1" scenarios="1" selectLockedCells="1"/>
  <mergeCells count="3">
    <mergeCell ref="A2:G148"/>
    <mergeCell ref="A1:B1"/>
    <mergeCell ref="C1:D1"/>
  </mergeCells>
  <conditionalFormatting sqref="C1:D1">
    <cfRule type="cellIs" dxfId="11" priority="1" operator="equal">
      <formula>0</formula>
    </cfRule>
  </conditionalFormatting>
  <pageMargins left="0.98425196850393704" right="0.78740157480314965" top="0.78740157480314965" bottom="0.78740157480314965" header="0" footer="0"/>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8"/>
  <dimension ref="A1:S17"/>
  <sheetViews>
    <sheetView showGridLines="0" zoomScaleNormal="100" workbookViewId="0">
      <selection activeCell="B7" sqref="B7:E7"/>
    </sheetView>
  </sheetViews>
  <sheetFormatPr baseColWidth="10" defaultRowHeight="14.4" x14ac:dyDescent="0.3"/>
  <cols>
    <col min="1" max="1" width="6" customWidth="1"/>
    <col min="2" max="9" width="11.109375" customWidth="1"/>
  </cols>
  <sheetData>
    <row r="1" spans="1:19" ht="31.95" customHeight="1" x14ac:dyDescent="0.3">
      <c r="A1" s="1256" t="s">
        <v>268</v>
      </c>
      <c r="B1" s="1256"/>
      <c r="C1" s="1256"/>
      <c r="D1" s="1256"/>
      <c r="E1" s="1256"/>
      <c r="F1" s="1256"/>
      <c r="G1" s="1256"/>
      <c r="H1" s="1256"/>
      <c r="I1" s="1256"/>
      <c r="J1" s="1256"/>
      <c r="K1" s="1256"/>
      <c r="L1" s="1256"/>
      <c r="M1" s="1256"/>
      <c r="N1" s="503"/>
      <c r="O1" s="45"/>
      <c r="P1" s="45"/>
      <c r="Q1" s="45"/>
      <c r="R1" s="45"/>
      <c r="S1" s="45"/>
    </row>
    <row r="2" spans="1:19" ht="15" customHeight="1" x14ac:dyDescent="0.3">
      <c r="A2" s="1128" t="s">
        <v>207</v>
      </c>
      <c r="B2" s="1128"/>
      <c r="C2" s="1134"/>
      <c r="D2" s="1135"/>
      <c r="E2" s="128" t="s">
        <v>54</v>
      </c>
      <c r="F2" s="1129"/>
      <c r="G2" s="1136"/>
      <c r="H2" s="1136"/>
      <c r="I2" s="1130"/>
      <c r="J2" s="1126" t="s">
        <v>269</v>
      </c>
      <c r="K2" s="1127"/>
      <c r="L2" s="1124"/>
    </row>
    <row r="3" spans="1:19" ht="15" customHeight="1" x14ac:dyDescent="0.3">
      <c r="A3" s="1128" t="s">
        <v>56</v>
      </c>
      <c r="B3" s="1128"/>
      <c r="C3" s="1129"/>
      <c r="D3" s="1130"/>
      <c r="E3" s="128" t="s">
        <v>617</v>
      </c>
      <c r="F3" s="1137"/>
      <c r="G3" s="1136"/>
      <c r="H3" s="1136"/>
      <c r="I3" s="1130"/>
      <c r="J3" s="1126"/>
      <c r="K3" s="1127"/>
      <c r="L3" s="1125"/>
    </row>
    <row r="4" spans="1:19" ht="5.0999999999999996" customHeight="1" thickBot="1" x14ac:dyDescent="0.35"/>
    <row r="5" spans="1:19" ht="5.0999999999999996" customHeight="1" x14ac:dyDescent="0.3">
      <c r="A5" s="78"/>
      <c r="B5" s="78"/>
      <c r="C5" s="78"/>
      <c r="D5" s="78"/>
      <c r="E5" s="78"/>
      <c r="F5" s="78"/>
      <c r="G5" s="78"/>
      <c r="H5" s="78"/>
      <c r="I5" s="78"/>
      <c r="J5" s="78"/>
      <c r="K5" s="78"/>
      <c r="L5" s="78"/>
      <c r="M5" s="78"/>
    </row>
    <row r="6" spans="1:19" ht="95.1" customHeight="1" x14ac:dyDescent="0.3">
      <c r="B6" s="1132" t="s">
        <v>994</v>
      </c>
      <c r="C6" s="1133"/>
      <c r="D6" s="1133"/>
      <c r="E6" s="1133"/>
      <c r="F6" s="1138" t="s">
        <v>778</v>
      </c>
      <c r="G6" s="1139"/>
      <c r="H6" s="1139"/>
      <c r="I6" s="1139"/>
      <c r="J6" s="1139"/>
      <c r="K6" s="1139"/>
      <c r="L6" s="1139"/>
      <c r="M6" s="1139"/>
    </row>
    <row r="7" spans="1:19" ht="139.94999999999999" customHeight="1" x14ac:dyDescent="0.3">
      <c r="A7" s="589" t="s">
        <v>259</v>
      </c>
      <c r="B7" s="1116"/>
      <c r="C7" s="1116"/>
      <c r="D7" s="1116"/>
      <c r="E7" s="1116"/>
      <c r="F7" s="1117"/>
      <c r="G7" s="1118"/>
      <c r="H7" s="1118"/>
      <c r="I7" s="1118"/>
      <c r="J7" s="1118"/>
      <c r="K7" s="1118"/>
      <c r="L7" s="1118"/>
      <c r="M7" s="1119"/>
    </row>
    <row r="8" spans="1:19" ht="139.94999999999999" hidden="1" customHeight="1" x14ac:dyDescent="0.3">
      <c r="A8" s="590" t="s">
        <v>260</v>
      </c>
      <c r="B8" s="1116"/>
      <c r="C8" s="1116"/>
      <c r="D8" s="1116"/>
      <c r="E8" s="1116"/>
      <c r="F8" s="1117"/>
      <c r="G8" s="1118"/>
      <c r="H8" s="1118"/>
      <c r="I8" s="1118"/>
      <c r="J8" s="1118"/>
      <c r="K8" s="1118"/>
      <c r="L8" s="1118"/>
      <c r="M8" s="1119"/>
    </row>
    <row r="9" spans="1:19" ht="139.94999999999999" hidden="1" customHeight="1" x14ac:dyDescent="0.3">
      <c r="A9" s="590" t="s">
        <v>261</v>
      </c>
      <c r="B9" s="1116"/>
      <c r="C9" s="1116"/>
      <c r="D9" s="1116"/>
      <c r="E9" s="1116"/>
      <c r="F9" s="1117"/>
      <c r="G9" s="1118"/>
      <c r="H9" s="1118"/>
      <c r="I9" s="1118"/>
      <c r="J9" s="1118"/>
      <c r="K9" s="1118"/>
      <c r="L9" s="1118"/>
      <c r="M9" s="1119"/>
    </row>
    <row r="10" spans="1:19" ht="139.94999999999999" hidden="1" customHeight="1" x14ac:dyDescent="0.3">
      <c r="A10" s="590" t="s">
        <v>262</v>
      </c>
      <c r="B10" s="1116"/>
      <c r="C10" s="1116"/>
      <c r="D10" s="1116"/>
      <c r="E10" s="1116"/>
      <c r="F10" s="1117"/>
      <c r="G10" s="1118"/>
      <c r="H10" s="1118"/>
      <c r="I10" s="1118"/>
      <c r="J10" s="1118"/>
      <c r="K10" s="1118"/>
      <c r="L10" s="1118"/>
      <c r="M10" s="1119"/>
    </row>
    <row r="11" spans="1:19" ht="139.94999999999999" hidden="1" customHeight="1" x14ac:dyDescent="0.3">
      <c r="A11" s="590" t="s">
        <v>271</v>
      </c>
      <c r="B11" s="1116"/>
      <c r="C11" s="1116"/>
      <c r="D11" s="1116"/>
      <c r="E11" s="1116"/>
      <c r="F11" s="1117"/>
      <c r="G11" s="1118"/>
      <c r="H11" s="1118"/>
      <c r="I11" s="1118"/>
      <c r="J11" s="1118"/>
      <c r="K11" s="1118"/>
      <c r="L11" s="1118"/>
      <c r="M11" s="1119"/>
    </row>
    <row r="12" spans="1:19" ht="139.94999999999999" hidden="1" customHeight="1" x14ac:dyDescent="0.3">
      <c r="A12" s="590" t="s">
        <v>272</v>
      </c>
      <c r="B12" s="1116"/>
      <c r="C12" s="1116"/>
      <c r="D12" s="1116"/>
      <c r="E12" s="1116"/>
      <c r="F12" s="1117"/>
      <c r="G12" s="1118"/>
      <c r="H12" s="1118"/>
      <c r="I12" s="1118"/>
      <c r="J12" s="1118"/>
      <c r="K12" s="1118"/>
      <c r="L12" s="1118"/>
      <c r="M12" s="1119"/>
    </row>
    <row r="13" spans="1:19" ht="139.94999999999999" hidden="1" customHeight="1" x14ac:dyDescent="0.3">
      <c r="A13" s="590" t="s">
        <v>273</v>
      </c>
      <c r="B13" s="1116"/>
      <c r="C13" s="1116"/>
      <c r="D13" s="1116"/>
      <c r="E13" s="1116"/>
      <c r="F13" s="1117"/>
      <c r="G13" s="1118"/>
      <c r="H13" s="1118"/>
      <c r="I13" s="1118"/>
      <c r="J13" s="1118"/>
      <c r="K13" s="1118"/>
      <c r="L13" s="1118"/>
      <c r="M13" s="1119"/>
    </row>
    <row r="14" spans="1:19" ht="139.94999999999999" hidden="1" customHeight="1" x14ac:dyDescent="0.3">
      <c r="A14" s="590" t="s">
        <v>274</v>
      </c>
      <c r="B14" s="1116"/>
      <c r="C14" s="1116"/>
      <c r="D14" s="1116"/>
      <c r="E14" s="1116"/>
      <c r="F14" s="1117"/>
      <c r="G14" s="1118"/>
      <c r="H14" s="1118"/>
      <c r="I14" s="1118"/>
      <c r="J14" s="1118"/>
      <c r="K14" s="1118"/>
      <c r="L14" s="1118"/>
      <c r="M14" s="1119"/>
    </row>
    <row r="15" spans="1:19" ht="139.94999999999999" hidden="1" customHeight="1" x14ac:dyDescent="0.3">
      <c r="A15" s="590" t="s">
        <v>275</v>
      </c>
      <c r="B15" s="1116"/>
      <c r="C15" s="1116"/>
      <c r="D15" s="1116"/>
      <c r="E15" s="1116"/>
      <c r="F15" s="1117"/>
      <c r="G15" s="1118"/>
      <c r="H15" s="1118"/>
      <c r="I15" s="1118"/>
      <c r="J15" s="1118"/>
      <c r="K15" s="1118"/>
      <c r="L15" s="1118"/>
      <c r="M15" s="1119"/>
    </row>
    <row r="16" spans="1:19" ht="139.94999999999999" hidden="1" customHeight="1" x14ac:dyDescent="0.3">
      <c r="A16" s="590" t="s">
        <v>276</v>
      </c>
      <c r="B16" s="1116"/>
      <c r="C16" s="1116"/>
      <c r="D16" s="1116"/>
      <c r="E16" s="1116"/>
      <c r="F16" s="1117"/>
      <c r="G16" s="1118"/>
      <c r="H16" s="1118"/>
      <c r="I16" s="1118"/>
      <c r="J16" s="1118"/>
      <c r="K16" s="1118"/>
      <c r="L16" s="1118"/>
      <c r="M16" s="1119"/>
    </row>
    <row r="17" spans="1:13" ht="15" customHeight="1" x14ac:dyDescent="0.3">
      <c r="A17" s="1121" t="s">
        <v>634</v>
      </c>
      <c r="B17" s="1121"/>
      <c r="C17" s="1121"/>
      <c r="D17" s="1121"/>
      <c r="E17" s="1121"/>
      <c r="F17" s="1121"/>
      <c r="G17" s="1121"/>
      <c r="H17" s="1121"/>
      <c r="I17" s="1121"/>
      <c r="J17" s="1121"/>
      <c r="K17" s="1121"/>
      <c r="L17" s="1578" t="str">
        <f>Startseite!A4</f>
        <v>Version 16.03.2023</v>
      </c>
      <c r="M17" s="1578"/>
    </row>
  </sheetData>
  <sheetProtection algorithmName="SHA-512" hashValue="MDYtFhGChMFiWa6bXVsPYcUA2FE/kSKRAIlCCkb/T2LLMf/tF6BsODUmcFpKgHyRaXXA0gHrUGmI2DXGcJr+9g==" saltValue="UncxGgZDC6vSTxwLUKApmw==" spinCount="100000" sheet="1" objects="1" scenarios="1" selectLockedCells="1"/>
  <mergeCells count="33">
    <mergeCell ref="B9:E9"/>
    <mergeCell ref="F8:M8"/>
    <mergeCell ref="F9:M9"/>
    <mergeCell ref="F10:M10"/>
    <mergeCell ref="F11:M11"/>
    <mergeCell ref="B6:E6"/>
    <mergeCell ref="B7:E7"/>
    <mergeCell ref="F6:M6"/>
    <mergeCell ref="F7:M7"/>
    <mergeCell ref="B8:E8"/>
    <mergeCell ref="A1:M1"/>
    <mergeCell ref="A2:B2"/>
    <mergeCell ref="C2:D2"/>
    <mergeCell ref="F2:I2"/>
    <mergeCell ref="J2:K3"/>
    <mergeCell ref="L2:L3"/>
    <mergeCell ref="A3:B3"/>
    <mergeCell ref="C3:D3"/>
    <mergeCell ref="F3:I3"/>
    <mergeCell ref="L17:M17"/>
    <mergeCell ref="A17:K17"/>
    <mergeCell ref="B10:E10"/>
    <mergeCell ref="B11:E11"/>
    <mergeCell ref="B12:E12"/>
    <mergeCell ref="B13:E13"/>
    <mergeCell ref="B14:E14"/>
    <mergeCell ref="B15:E15"/>
    <mergeCell ref="B16:E16"/>
    <mergeCell ref="F15:M15"/>
    <mergeCell ref="F16:M16"/>
    <mergeCell ref="F12:M12"/>
    <mergeCell ref="F13:M13"/>
    <mergeCell ref="F14:M14"/>
  </mergeCells>
  <dataValidations count="6">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1C00-000000000000}"/>
    <dataValidation allowBlank="1" showInputMessage="1" showErrorMessage="1" prompt="Bitte tragen Sie Ihr Revier ein!" sqref="F3:I3" xr:uid="{00000000-0002-0000-1C00-000001000000}"/>
    <dataValidation allowBlank="1" showInputMessage="1" showErrorMessage="1" promptTitle="Eingabe der Los-Nr." prompt="Bitte vergeben Sie eine fortlaufende Los-Nr.!" sqref="C3:D3" xr:uid="{00000000-0002-0000-1C00-000002000000}"/>
    <dataValidation allowBlank="1" showInputMessage="1" showErrorMessage="1" promptTitle="Eingabe der Vergabe-Nr." prompt="Bitte geben Sie die Vergabe-Nr. ein._x000a_(i.d.R. durch das Forstamt vergeben)" sqref="C2:D2" xr:uid="{00000000-0002-0000-1C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1C00-000004000000}">
      <formula1>1</formula1>
      <formula2>10</formula2>
    </dataValidation>
    <dataValidation allowBlank="1" showInputMessage="1" showErrorMessage="1" promptTitle="Sonstiges" prompt="Bitte geben Sie ggf. weitere erforderliche Informationen! _x000a_z. B.: _x000a_- berechtigte Erfordernis besonderer technischer Ausstattung_x000a_- Vorbereitungen der Maßnahme im Gelände_x000a_- besondere Erschwernisse der Maßnahme" sqref="F7:M16" xr:uid="{00000000-0002-0000-1C00-000005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1C00-000006000000}">
          <x14:formula1>
            <xm:f>'Steuerelemente Wertästung'!$A$2:$A$17</xm:f>
          </x14:formula1>
          <xm:sqref>F2:I2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7">
    <pageSetUpPr autoPageBreaks="0" fitToPage="1"/>
  </sheetPr>
  <dimension ref="A1:J101"/>
  <sheetViews>
    <sheetView showGridLines="0" showZeros="0" showOutlineSymbols="0" topLeftCell="A61" zoomScaleNormal="100" workbookViewId="0">
      <selection activeCell="A89" sqref="A89:B89"/>
    </sheetView>
  </sheetViews>
  <sheetFormatPr baseColWidth="10" defaultColWidth="11.44140625" defaultRowHeight="13.2" x14ac:dyDescent="0.25"/>
  <cols>
    <col min="1" max="1" width="17.44140625" style="205" customWidth="1"/>
    <col min="2" max="4" width="20.109375" style="227" customWidth="1"/>
    <col min="5" max="5" width="20.109375" style="228" customWidth="1"/>
    <col min="6" max="6" width="18.6640625" style="205" customWidth="1"/>
    <col min="7" max="7" width="2.33203125" style="205" customWidth="1"/>
    <col min="8" max="16384" width="11.44140625" style="205"/>
  </cols>
  <sheetData>
    <row r="1" spans="1:10" ht="34.950000000000003" customHeight="1" x14ac:dyDescent="0.25">
      <c r="A1" s="959" t="s">
        <v>872</v>
      </c>
      <c r="B1" s="959"/>
      <c r="C1" s="959"/>
      <c r="D1" s="959"/>
      <c r="E1" s="959"/>
      <c r="F1" s="204"/>
    </row>
    <row r="2" spans="1:10" ht="12" customHeight="1" x14ac:dyDescent="0.3">
      <c r="A2" s="206" t="s">
        <v>357</v>
      </c>
      <c r="B2" s="207"/>
      <c r="C2" s="207"/>
      <c r="D2" s="207"/>
      <c r="E2" s="960">
        <f>'LB RV HMHE'!B2</f>
        <v>0</v>
      </c>
      <c r="F2" s="961"/>
      <c r="H2" s="989" t="s">
        <v>358</v>
      </c>
      <c r="I2" s="989"/>
      <c r="J2" s="989"/>
    </row>
    <row r="3" spans="1:10" ht="3" customHeight="1" x14ac:dyDescent="0.3">
      <c r="A3" s="206"/>
      <c r="B3" s="208"/>
      <c r="C3" s="208"/>
      <c r="D3" s="208"/>
      <c r="E3" s="209"/>
      <c r="F3" s="210"/>
    </row>
    <row r="4" spans="1:10" ht="12" customHeight="1" x14ac:dyDescent="0.3">
      <c r="A4" s="206" t="s">
        <v>871</v>
      </c>
      <c r="B4" s="211"/>
      <c r="C4" s="211"/>
      <c r="D4" s="211"/>
      <c r="E4" s="960">
        <f>'LB RV HMHE'!F2</f>
        <v>0</v>
      </c>
      <c r="F4" s="961"/>
      <c r="H4" s="992" t="s">
        <v>870</v>
      </c>
      <c r="I4" s="993"/>
      <c r="J4" s="994"/>
    </row>
    <row r="5" spans="1:10" ht="3" customHeight="1" x14ac:dyDescent="0.3">
      <c r="A5" s="206"/>
      <c r="B5" s="212"/>
      <c r="C5" s="212"/>
      <c r="D5" s="212"/>
      <c r="E5" s="209"/>
      <c r="F5" s="210"/>
    </row>
    <row r="6" spans="1:10" ht="12" customHeight="1" x14ac:dyDescent="0.3">
      <c r="A6" s="206" t="s">
        <v>207</v>
      </c>
      <c r="B6" s="211"/>
      <c r="C6" s="211"/>
      <c r="D6" s="211"/>
      <c r="E6" s="990">
        <f>'LB RV HMHE'!B9</f>
        <v>0</v>
      </c>
      <c r="F6" s="991"/>
      <c r="H6" s="995" t="s">
        <v>83</v>
      </c>
      <c r="I6" s="996"/>
      <c r="J6" s="997"/>
    </row>
    <row r="7" spans="1:10" ht="3" customHeight="1" x14ac:dyDescent="0.3">
      <c r="A7" s="213"/>
      <c r="B7" s="214"/>
      <c r="C7" s="214"/>
      <c r="D7" s="214"/>
      <c r="E7" s="215"/>
      <c r="F7" s="216"/>
    </row>
    <row r="8" spans="1:10" ht="3" customHeight="1" x14ac:dyDescent="0.3">
      <c r="A8" s="217"/>
      <c r="B8" s="208"/>
      <c r="C8" s="208"/>
      <c r="D8" s="208"/>
      <c r="E8" s="218"/>
      <c r="F8" s="219"/>
    </row>
    <row r="9" spans="1:10" ht="13.95" customHeight="1" x14ac:dyDescent="0.25">
      <c r="A9" s="220" t="s">
        <v>359</v>
      </c>
      <c r="B9" s="972"/>
      <c r="C9" s="973"/>
      <c r="D9" s="973"/>
      <c r="E9" s="974"/>
      <c r="F9" s="975"/>
    </row>
    <row r="10" spans="1:10" ht="13.95" customHeight="1" x14ac:dyDescent="0.25">
      <c r="A10" s="976" t="s">
        <v>353</v>
      </c>
      <c r="B10" s="977"/>
      <c r="C10" s="978"/>
      <c r="D10" s="978"/>
      <c r="E10" s="979"/>
      <c r="F10" s="980"/>
    </row>
    <row r="11" spans="1:10" ht="13.95" customHeight="1" x14ac:dyDescent="0.25">
      <c r="A11" s="976"/>
      <c r="B11" s="981"/>
      <c r="C11" s="982"/>
      <c r="D11" s="982"/>
      <c r="E11" s="983"/>
      <c r="F11" s="984"/>
    </row>
    <row r="12" spans="1:10" ht="13.95" customHeight="1" x14ac:dyDescent="0.25">
      <c r="A12" s="221" t="s">
        <v>360</v>
      </c>
      <c r="B12" s="985"/>
      <c r="C12" s="986"/>
      <c r="D12" s="986"/>
      <c r="E12" s="987"/>
      <c r="F12" s="988"/>
    </row>
    <row r="13" spans="1:10" ht="13.95" customHeight="1" x14ac:dyDescent="0.25">
      <c r="A13" s="221" t="s">
        <v>361</v>
      </c>
      <c r="B13" s="968"/>
      <c r="C13" s="969"/>
      <c r="D13" s="969"/>
      <c r="E13" s="970"/>
      <c r="F13" s="971"/>
    </row>
    <row r="14" spans="1:10" ht="4.95" customHeight="1" x14ac:dyDescent="0.3">
      <c r="A14" s="222"/>
      <c r="B14" s="223"/>
      <c r="C14" s="223"/>
      <c r="D14" s="223"/>
      <c r="E14" s="223"/>
      <c r="F14" s="223"/>
    </row>
    <row r="15" spans="1:10" ht="34.950000000000003" customHeight="1" x14ac:dyDescent="0.25">
      <c r="A15" s="998" t="s">
        <v>869</v>
      </c>
      <c r="B15" s="998"/>
      <c r="C15" s="998"/>
      <c r="D15" s="998"/>
      <c r="E15" s="998"/>
      <c r="F15" s="998"/>
    </row>
    <row r="16" spans="1:10" ht="4.95" customHeight="1" x14ac:dyDescent="0.25">
      <c r="A16" s="657"/>
      <c r="B16" s="657"/>
      <c r="C16" s="657"/>
      <c r="D16" s="657"/>
      <c r="E16" s="657"/>
      <c r="F16" s="657"/>
    </row>
    <row r="17" spans="1:10" ht="13.95" customHeight="1" x14ac:dyDescent="0.25">
      <c r="A17" s="999" t="s">
        <v>868</v>
      </c>
      <c r="B17" s="999"/>
      <c r="C17" s="999"/>
      <c r="D17" s="999"/>
      <c r="E17" s="999"/>
      <c r="F17" s="225"/>
      <c r="H17" s="226"/>
      <c r="I17" s="226"/>
      <c r="J17" s="226"/>
    </row>
    <row r="18" spans="1:10" ht="3" customHeight="1" x14ac:dyDescent="0.25"/>
    <row r="19" spans="1:10" ht="10.199999999999999" customHeight="1" x14ac:dyDescent="0.25">
      <c r="A19" s="1000" t="s">
        <v>867</v>
      </c>
      <c r="B19" s="1001"/>
      <c r="C19" s="676">
        <f>F17*0.6</f>
        <v>0</v>
      </c>
      <c r="D19" s="1000" t="s">
        <v>866</v>
      </c>
      <c r="E19" s="1001"/>
      <c r="F19" s="676">
        <f>F17*0.4</f>
        <v>0</v>
      </c>
      <c r="H19" s="226"/>
      <c r="I19" s="226"/>
      <c r="J19" s="226"/>
    </row>
    <row r="20" spans="1:10" ht="3" customHeight="1" x14ac:dyDescent="0.25"/>
    <row r="21" spans="1:10" ht="13.2" customHeight="1" x14ac:dyDescent="0.25">
      <c r="A21" s="948" t="s">
        <v>865</v>
      </c>
      <c r="B21" s="949"/>
      <c r="C21" s="949"/>
      <c r="D21" s="949"/>
      <c r="E21" s="949"/>
      <c r="F21" s="950"/>
    </row>
    <row r="22" spans="1:10" ht="39" customHeight="1" x14ac:dyDescent="0.25">
      <c r="A22" s="675" t="s">
        <v>864</v>
      </c>
      <c r="B22" s="674" t="s">
        <v>863</v>
      </c>
      <c r="C22" s="674" t="s">
        <v>862</v>
      </c>
      <c r="D22" s="674" t="s">
        <v>861</v>
      </c>
      <c r="E22" s="674" t="s">
        <v>860</v>
      </c>
      <c r="F22" s="673" t="s">
        <v>859</v>
      </c>
    </row>
    <row r="23" spans="1:10" ht="13.2" customHeight="1" x14ac:dyDescent="0.3">
      <c r="A23" s="672" t="s">
        <v>858</v>
      </c>
      <c r="B23" s="671">
        <v>6.95</v>
      </c>
      <c r="C23" s="670">
        <f t="shared" ref="C23:C46" si="0">ROUND($C$19/B23,2)</f>
        <v>0</v>
      </c>
      <c r="D23" s="671">
        <v>8</v>
      </c>
      <c r="E23" s="670">
        <f t="shared" ref="E23:E46" si="1">ROUND($F$19/D23,2)</f>
        <v>0</v>
      </c>
      <c r="F23" s="669">
        <f t="shared" ref="F23:F46" si="2">C23+E23</f>
        <v>0</v>
      </c>
    </row>
    <row r="24" spans="1:10" ht="13.2" customHeight="1" x14ac:dyDescent="0.3">
      <c r="A24" s="672" t="s">
        <v>857</v>
      </c>
      <c r="B24" s="671">
        <v>7.4</v>
      </c>
      <c r="C24" s="670">
        <f t="shared" si="0"/>
        <v>0</v>
      </c>
      <c r="D24" s="671">
        <v>8.3000000000000007</v>
      </c>
      <c r="E24" s="670">
        <f t="shared" si="1"/>
        <v>0</v>
      </c>
      <c r="F24" s="669">
        <f t="shared" si="2"/>
        <v>0</v>
      </c>
    </row>
    <row r="25" spans="1:10" ht="13.2" customHeight="1" x14ac:dyDescent="0.3">
      <c r="A25" s="672" t="s">
        <v>856</v>
      </c>
      <c r="B25" s="671">
        <v>7.7</v>
      </c>
      <c r="C25" s="670">
        <f t="shared" si="0"/>
        <v>0</v>
      </c>
      <c r="D25" s="671">
        <v>8.6</v>
      </c>
      <c r="E25" s="670">
        <f t="shared" si="1"/>
        <v>0</v>
      </c>
      <c r="F25" s="669">
        <f t="shared" si="2"/>
        <v>0</v>
      </c>
    </row>
    <row r="26" spans="1:10" ht="13.2" customHeight="1" x14ac:dyDescent="0.3">
      <c r="A26" s="672" t="s">
        <v>855</v>
      </c>
      <c r="B26" s="671">
        <v>8.1999999999999993</v>
      </c>
      <c r="C26" s="670">
        <f t="shared" si="0"/>
        <v>0</v>
      </c>
      <c r="D26" s="671">
        <v>9</v>
      </c>
      <c r="E26" s="670">
        <f t="shared" si="1"/>
        <v>0</v>
      </c>
      <c r="F26" s="669">
        <f t="shared" si="2"/>
        <v>0</v>
      </c>
    </row>
    <row r="27" spans="1:10" ht="13.2" customHeight="1" x14ac:dyDescent="0.3">
      <c r="A27" s="672" t="s">
        <v>854</v>
      </c>
      <c r="B27" s="671">
        <v>8.6999999999999993</v>
      </c>
      <c r="C27" s="670">
        <f t="shared" si="0"/>
        <v>0</v>
      </c>
      <c r="D27" s="671">
        <v>9.4</v>
      </c>
      <c r="E27" s="670">
        <f t="shared" si="1"/>
        <v>0</v>
      </c>
      <c r="F27" s="669">
        <f t="shared" si="2"/>
        <v>0</v>
      </c>
    </row>
    <row r="28" spans="1:10" ht="13.2" customHeight="1" x14ac:dyDescent="0.3">
      <c r="A28" s="672" t="s">
        <v>853</v>
      </c>
      <c r="B28" s="671">
        <v>9.1999999999999993</v>
      </c>
      <c r="C28" s="670">
        <f t="shared" si="0"/>
        <v>0</v>
      </c>
      <c r="D28" s="671">
        <v>9.9</v>
      </c>
      <c r="E28" s="670">
        <f t="shared" si="1"/>
        <v>0</v>
      </c>
      <c r="F28" s="669">
        <f t="shared" si="2"/>
        <v>0</v>
      </c>
    </row>
    <row r="29" spans="1:10" ht="13.2" customHeight="1" x14ac:dyDescent="0.3">
      <c r="A29" s="672" t="s">
        <v>852</v>
      </c>
      <c r="B29" s="671">
        <v>9.6999999999999993</v>
      </c>
      <c r="C29" s="670">
        <f t="shared" si="0"/>
        <v>0</v>
      </c>
      <c r="D29" s="671">
        <v>10.4</v>
      </c>
      <c r="E29" s="670">
        <f t="shared" si="1"/>
        <v>0</v>
      </c>
      <c r="F29" s="669">
        <f t="shared" si="2"/>
        <v>0</v>
      </c>
    </row>
    <row r="30" spans="1:10" ht="13.2" customHeight="1" x14ac:dyDescent="0.3">
      <c r="A30" s="672" t="s">
        <v>851</v>
      </c>
      <c r="B30" s="671">
        <v>10.1</v>
      </c>
      <c r="C30" s="670">
        <f t="shared" si="0"/>
        <v>0</v>
      </c>
      <c r="D30" s="671">
        <v>10.9</v>
      </c>
      <c r="E30" s="670">
        <f t="shared" si="1"/>
        <v>0</v>
      </c>
      <c r="F30" s="669">
        <f t="shared" si="2"/>
        <v>0</v>
      </c>
    </row>
    <row r="31" spans="1:10" ht="13.2" customHeight="1" x14ac:dyDescent="0.3">
      <c r="A31" s="672" t="s">
        <v>850</v>
      </c>
      <c r="B31" s="671">
        <v>10.5</v>
      </c>
      <c r="C31" s="670">
        <f t="shared" si="0"/>
        <v>0</v>
      </c>
      <c r="D31" s="671">
        <v>11.4</v>
      </c>
      <c r="E31" s="670">
        <f t="shared" si="1"/>
        <v>0</v>
      </c>
      <c r="F31" s="669">
        <f t="shared" si="2"/>
        <v>0</v>
      </c>
    </row>
    <row r="32" spans="1:10" ht="13.2" customHeight="1" x14ac:dyDescent="0.3">
      <c r="A32" s="672" t="s">
        <v>849</v>
      </c>
      <c r="B32" s="671">
        <v>10.7</v>
      </c>
      <c r="C32" s="670">
        <f t="shared" si="0"/>
        <v>0</v>
      </c>
      <c r="D32" s="671">
        <v>11.9</v>
      </c>
      <c r="E32" s="670">
        <f t="shared" si="1"/>
        <v>0</v>
      </c>
      <c r="F32" s="669">
        <f t="shared" si="2"/>
        <v>0</v>
      </c>
    </row>
    <row r="33" spans="1:8" ht="13.2" customHeight="1" x14ac:dyDescent="0.3">
      <c r="A33" s="672" t="s">
        <v>848</v>
      </c>
      <c r="B33" s="671">
        <v>11</v>
      </c>
      <c r="C33" s="670">
        <f t="shared" si="0"/>
        <v>0</v>
      </c>
      <c r="D33" s="671">
        <v>12.5</v>
      </c>
      <c r="E33" s="670">
        <f t="shared" si="1"/>
        <v>0</v>
      </c>
      <c r="F33" s="669">
        <f t="shared" si="2"/>
        <v>0</v>
      </c>
    </row>
    <row r="34" spans="1:8" ht="13.2" customHeight="1" x14ac:dyDescent="0.3">
      <c r="A34" s="672" t="s">
        <v>847</v>
      </c>
      <c r="B34" s="671">
        <v>11.4</v>
      </c>
      <c r="C34" s="670">
        <f t="shared" si="0"/>
        <v>0</v>
      </c>
      <c r="D34" s="671">
        <v>13</v>
      </c>
      <c r="E34" s="670">
        <f t="shared" si="1"/>
        <v>0</v>
      </c>
      <c r="F34" s="669">
        <f t="shared" si="2"/>
        <v>0</v>
      </c>
    </row>
    <row r="35" spans="1:8" ht="13.2" customHeight="1" x14ac:dyDescent="0.3">
      <c r="A35" s="672" t="s">
        <v>846</v>
      </c>
      <c r="B35" s="671">
        <v>12.4</v>
      </c>
      <c r="C35" s="670">
        <f t="shared" si="0"/>
        <v>0</v>
      </c>
      <c r="D35" s="671">
        <v>13.5</v>
      </c>
      <c r="E35" s="670">
        <f t="shared" si="1"/>
        <v>0</v>
      </c>
      <c r="F35" s="669">
        <f t="shared" si="2"/>
        <v>0</v>
      </c>
    </row>
    <row r="36" spans="1:8" ht="13.2" customHeight="1" x14ac:dyDescent="0.3">
      <c r="A36" s="672" t="s">
        <v>845</v>
      </c>
      <c r="B36" s="671">
        <v>13.1</v>
      </c>
      <c r="C36" s="670">
        <f t="shared" si="0"/>
        <v>0</v>
      </c>
      <c r="D36" s="671">
        <v>13.7</v>
      </c>
      <c r="E36" s="670">
        <f t="shared" si="1"/>
        <v>0</v>
      </c>
      <c r="F36" s="669">
        <f t="shared" si="2"/>
        <v>0</v>
      </c>
    </row>
    <row r="37" spans="1:8" ht="13.2" customHeight="1" x14ac:dyDescent="0.3">
      <c r="A37" s="672" t="s">
        <v>844</v>
      </c>
      <c r="B37" s="671">
        <v>13.7</v>
      </c>
      <c r="C37" s="670">
        <f t="shared" si="0"/>
        <v>0</v>
      </c>
      <c r="D37" s="671">
        <v>13.95</v>
      </c>
      <c r="E37" s="670">
        <f t="shared" si="1"/>
        <v>0</v>
      </c>
      <c r="F37" s="669">
        <f t="shared" si="2"/>
        <v>0</v>
      </c>
    </row>
    <row r="38" spans="1:8" ht="13.2" customHeight="1" x14ac:dyDescent="0.3">
      <c r="A38" s="672" t="s">
        <v>843</v>
      </c>
      <c r="B38" s="671">
        <v>14.4</v>
      </c>
      <c r="C38" s="670">
        <f t="shared" si="0"/>
        <v>0</v>
      </c>
      <c r="D38" s="671">
        <v>14.2</v>
      </c>
      <c r="E38" s="670">
        <f t="shared" si="1"/>
        <v>0</v>
      </c>
      <c r="F38" s="669">
        <f t="shared" si="2"/>
        <v>0</v>
      </c>
    </row>
    <row r="39" spans="1:8" ht="13.2" customHeight="1" x14ac:dyDescent="0.3">
      <c r="A39" s="672" t="s">
        <v>842</v>
      </c>
      <c r="B39" s="671">
        <v>14.8</v>
      </c>
      <c r="C39" s="670">
        <f t="shared" si="0"/>
        <v>0</v>
      </c>
      <c r="D39" s="671">
        <v>14.3</v>
      </c>
      <c r="E39" s="670">
        <f t="shared" si="1"/>
        <v>0</v>
      </c>
      <c r="F39" s="669">
        <f t="shared" si="2"/>
        <v>0</v>
      </c>
    </row>
    <row r="40" spans="1:8" ht="13.2" customHeight="1" x14ac:dyDescent="0.3">
      <c r="A40" s="672" t="s">
        <v>841</v>
      </c>
      <c r="B40" s="671">
        <v>16</v>
      </c>
      <c r="C40" s="670">
        <f t="shared" si="0"/>
        <v>0</v>
      </c>
      <c r="D40" s="671">
        <v>14.4</v>
      </c>
      <c r="E40" s="670">
        <f t="shared" si="1"/>
        <v>0</v>
      </c>
      <c r="F40" s="669">
        <f t="shared" si="2"/>
        <v>0</v>
      </c>
    </row>
    <row r="41" spans="1:8" ht="13.2" customHeight="1" x14ac:dyDescent="0.3">
      <c r="A41" s="672" t="s">
        <v>840</v>
      </c>
      <c r="B41" s="671">
        <v>16.899999999999999</v>
      </c>
      <c r="C41" s="670">
        <f t="shared" si="0"/>
        <v>0</v>
      </c>
      <c r="D41" s="671">
        <v>14.5</v>
      </c>
      <c r="E41" s="670">
        <f t="shared" si="1"/>
        <v>0</v>
      </c>
      <c r="F41" s="669">
        <f t="shared" si="2"/>
        <v>0</v>
      </c>
    </row>
    <row r="42" spans="1:8" ht="13.2" customHeight="1" x14ac:dyDescent="0.3">
      <c r="A42" s="672" t="s">
        <v>839</v>
      </c>
      <c r="B42" s="671">
        <v>17.399999999999999</v>
      </c>
      <c r="C42" s="670">
        <f t="shared" si="0"/>
        <v>0</v>
      </c>
      <c r="D42" s="671">
        <v>14.6</v>
      </c>
      <c r="E42" s="670">
        <f t="shared" si="1"/>
        <v>0</v>
      </c>
      <c r="F42" s="669">
        <f t="shared" si="2"/>
        <v>0</v>
      </c>
    </row>
    <row r="43" spans="1:8" ht="13.2" customHeight="1" x14ac:dyDescent="0.3">
      <c r="A43" s="672" t="s">
        <v>838</v>
      </c>
      <c r="B43" s="671">
        <v>17.899999999999999</v>
      </c>
      <c r="C43" s="670">
        <f t="shared" si="0"/>
        <v>0</v>
      </c>
      <c r="D43" s="671">
        <v>14.7</v>
      </c>
      <c r="E43" s="670">
        <f t="shared" si="1"/>
        <v>0</v>
      </c>
      <c r="F43" s="669">
        <f t="shared" si="2"/>
        <v>0</v>
      </c>
    </row>
    <row r="44" spans="1:8" ht="13.2" customHeight="1" x14ac:dyDescent="0.3">
      <c r="A44" s="672" t="s">
        <v>837</v>
      </c>
      <c r="B44" s="671">
        <v>18.100000000000001</v>
      </c>
      <c r="C44" s="670">
        <f t="shared" si="0"/>
        <v>0</v>
      </c>
      <c r="D44" s="671">
        <v>14.8</v>
      </c>
      <c r="E44" s="670">
        <f t="shared" si="1"/>
        <v>0</v>
      </c>
      <c r="F44" s="669">
        <f t="shared" si="2"/>
        <v>0</v>
      </c>
    </row>
    <row r="45" spans="1:8" ht="13.2" customHeight="1" x14ac:dyDescent="0.3">
      <c r="A45" s="672" t="s">
        <v>836</v>
      </c>
      <c r="B45" s="671">
        <v>18.5</v>
      </c>
      <c r="C45" s="670">
        <f t="shared" si="0"/>
        <v>0</v>
      </c>
      <c r="D45" s="671">
        <v>14.9</v>
      </c>
      <c r="E45" s="670">
        <f t="shared" si="1"/>
        <v>0</v>
      </c>
      <c r="F45" s="669">
        <f t="shared" si="2"/>
        <v>0</v>
      </c>
    </row>
    <row r="46" spans="1:8" ht="13.2" customHeight="1" x14ac:dyDescent="0.3">
      <c r="A46" s="672" t="s">
        <v>835</v>
      </c>
      <c r="B46" s="671">
        <v>18.7</v>
      </c>
      <c r="C46" s="670">
        <f t="shared" si="0"/>
        <v>0</v>
      </c>
      <c r="D46" s="671">
        <v>15</v>
      </c>
      <c r="E46" s="670">
        <f t="shared" si="1"/>
        <v>0</v>
      </c>
      <c r="F46" s="669">
        <f t="shared" si="2"/>
        <v>0</v>
      </c>
    </row>
    <row r="47" spans="1:8" ht="4.95" customHeight="1" x14ac:dyDescent="0.25">
      <c r="A47" s="246"/>
      <c r="B47" s="247"/>
      <c r="C47" s="247"/>
      <c r="D47" s="247"/>
      <c r="E47" s="248"/>
      <c r="F47" s="249"/>
      <c r="H47" s="245"/>
    </row>
    <row r="48" spans="1:8" ht="13.2" customHeight="1" x14ac:dyDescent="0.25">
      <c r="A48" s="948" t="s">
        <v>834</v>
      </c>
      <c r="B48" s="949"/>
      <c r="C48" s="949"/>
      <c r="D48" s="949"/>
      <c r="E48" s="949"/>
      <c r="F48" s="950"/>
      <c r="G48" s="245"/>
      <c r="H48" s="245"/>
    </row>
    <row r="49" spans="1:8" ht="13.2" customHeight="1" x14ac:dyDescent="0.25">
      <c r="A49" s="963" t="s">
        <v>374</v>
      </c>
      <c r="B49" s="963"/>
      <c r="C49" s="963"/>
      <c r="D49" s="962" t="s">
        <v>375</v>
      </c>
      <c r="E49" s="962"/>
      <c r="F49" s="250" t="s">
        <v>376</v>
      </c>
      <c r="G49" s="245"/>
      <c r="H49" s="245"/>
    </row>
    <row r="50" spans="1:8" ht="10.95" customHeight="1" x14ac:dyDescent="0.25">
      <c r="A50" s="964" t="s">
        <v>833</v>
      </c>
      <c r="B50" s="965"/>
      <c r="C50" s="965"/>
      <c r="D50" s="937" t="s">
        <v>378</v>
      </c>
      <c r="E50" s="937"/>
      <c r="F50" s="252" t="s">
        <v>379</v>
      </c>
      <c r="G50" s="245"/>
      <c r="H50" s="245"/>
    </row>
    <row r="51" spans="1:8" ht="10.95" customHeight="1" x14ac:dyDescent="0.25">
      <c r="A51" s="965"/>
      <c r="B51" s="965"/>
      <c r="C51" s="965"/>
      <c r="D51" s="937" t="s">
        <v>380</v>
      </c>
      <c r="E51" s="937"/>
      <c r="F51" s="252" t="s">
        <v>381</v>
      </c>
      <c r="G51" s="245"/>
      <c r="H51" s="245"/>
    </row>
    <row r="52" spans="1:8" ht="10.95" customHeight="1" x14ac:dyDescent="0.25">
      <c r="A52" s="965"/>
      <c r="B52" s="965"/>
      <c r="C52" s="965"/>
      <c r="D52" s="937" t="s">
        <v>382</v>
      </c>
      <c r="E52" s="937"/>
      <c r="F52" s="252" t="s">
        <v>383</v>
      </c>
      <c r="G52" s="245"/>
      <c r="H52" s="245"/>
    </row>
    <row r="53" spans="1:8" ht="10.95" customHeight="1" x14ac:dyDescent="0.25">
      <c r="A53" s="965" t="s">
        <v>78</v>
      </c>
      <c r="B53" s="965"/>
      <c r="C53" s="965"/>
      <c r="D53" s="937" t="s">
        <v>384</v>
      </c>
      <c r="E53" s="937"/>
      <c r="F53" s="252" t="s">
        <v>385</v>
      </c>
      <c r="G53" s="245"/>
      <c r="H53" s="245"/>
    </row>
    <row r="54" spans="1:8" ht="10.95" customHeight="1" x14ac:dyDescent="0.25">
      <c r="A54" s="966" t="s">
        <v>604</v>
      </c>
      <c r="B54" s="967"/>
      <c r="C54" s="967"/>
      <c r="D54" s="937" t="s">
        <v>386</v>
      </c>
      <c r="E54" s="937"/>
      <c r="F54" s="252" t="s">
        <v>385</v>
      </c>
      <c r="G54" s="245"/>
      <c r="H54" s="245"/>
    </row>
    <row r="55" spans="1:8" ht="10.95" customHeight="1" x14ac:dyDescent="0.25">
      <c r="A55" s="967"/>
      <c r="B55" s="967"/>
      <c r="C55" s="967"/>
      <c r="D55" s="937" t="s">
        <v>387</v>
      </c>
      <c r="E55" s="937"/>
      <c r="F55" s="252" t="s">
        <v>379</v>
      </c>
      <c r="G55" s="245"/>
      <c r="H55" s="245"/>
    </row>
    <row r="56" spans="1:8" ht="10.95" customHeight="1" x14ac:dyDescent="0.25">
      <c r="A56" s="967"/>
      <c r="B56" s="967"/>
      <c r="C56" s="967"/>
      <c r="D56" s="937" t="s">
        <v>388</v>
      </c>
      <c r="E56" s="937"/>
      <c r="F56" s="252" t="s">
        <v>381</v>
      </c>
      <c r="G56" s="245"/>
      <c r="H56" s="245"/>
    </row>
    <row r="57" spans="1:8" ht="10.95" customHeight="1" x14ac:dyDescent="0.25">
      <c r="A57" s="967"/>
      <c r="B57" s="967"/>
      <c r="C57" s="967"/>
      <c r="D57" s="937" t="s">
        <v>832</v>
      </c>
      <c r="E57" s="937"/>
      <c r="F57" s="252" t="s">
        <v>390</v>
      </c>
      <c r="G57" s="245"/>
      <c r="H57" s="245"/>
    </row>
    <row r="58" spans="1:8" ht="10.95" customHeight="1" x14ac:dyDescent="0.25">
      <c r="A58" s="966" t="s">
        <v>831</v>
      </c>
      <c r="B58" s="967"/>
      <c r="C58" s="967"/>
      <c r="D58" s="668" t="s">
        <v>830</v>
      </c>
      <c r="E58" s="667" t="s">
        <v>829</v>
      </c>
      <c r="F58" s="252" t="s">
        <v>828</v>
      </c>
      <c r="G58" s="245"/>
      <c r="H58" s="245"/>
    </row>
    <row r="59" spans="1:8" ht="10.95" customHeight="1" x14ac:dyDescent="0.25">
      <c r="A59" s="967"/>
      <c r="B59" s="967"/>
      <c r="C59" s="967"/>
      <c r="D59" s="1002" t="s">
        <v>827</v>
      </c>
      <c r="E59" s="667" t="s">
        <v>826</v>
      </c>
      <c r="F59" s="252" t="s">
        <v>385</v>
      </c>
      <c r="G59" s="245"/>
      <c r="H59" s="245"/>
    </row>
    <row r="60" spans="1:8" ht="10.95" customHeight="1" x14ac:dyDescent="0.25">
      <c r="A60" s="967"/>
      <c r="B60" s="967"/>
      <c r="C60" s="967"/>
      <c r="D60" s="1003"/>
      <c r="E60" s="667" t="s">
        <v>825</v>
      </c>
      <c r="F60" s="252" t="s">
        <v>379</v>
      </c>
      <c r="G60" s="245"/>
      <c r="H60" s="245"/>
    </row>
    <row r="61" spans="1:8" ht="10.95" customHeight="1" x14ac:dyDescent="0.25">
      <c r="A61" s="967"/>
      <c r="B61" s="967"/>
      <c r="C61" s="967"/>
      <c r="D61" s="1003"/>
      <c r="E61" s="667" t="s">
        <v>824</v>
      </c>
      <c r="F61" s="252" t="s">
        <v>381</v>
      </c>
      <c r="G61" s="245"/>
      <c r="H61" s="245"/>
    </row>
    <row r="62" spans="1:8" ht="10.95" customHeight="1" x14ac:dyDescent="0.25">
      <c r="A62" s="967"/>
      <c r="B62" s="967"/>
      <c r="C62" s="967"/>
      <c r="D62" s="1003"/>
      <c r="E62" s="667" t="s">
        <v>823</v>
      </c>
      <c r="F62" s="252" t="s">
        <v>390</v>
      </c>
      <c r="G62" s="245"/>
      <c r="H62" s="245"/>
    </row>
    <row r="63" spans="1:8" ht="10.95" customHeight="1" x14ac:dyDescent="0.25">
      <c r="A63" s="967"/>
      <c r="B63" s="967"/>
      <c r="C63" s="967"/>
      <c r="D63" s="1003"/>
      <c r="E63" s="667" t="s">
        <v>822</v>
      </c>
      <c r="F63" s="252" t="s">
        <v>821</v>
      </c>
      <c r="G63" s="245"/>
      <c r="H63" s="245"/>
    </row>
    <row r="64" spans="1:8" ht="10.95" customHeight="1" x14ac:dyDescent="0.25">
      <c r="A64" s="967"/>
      <c r="B64" s="967"/>
      <c r="C64" s="967"/>
      <c r="D64" s="1004"/>
      <c r="E64" s="667" t="s">
        <v>820</v>
      </c>
      <c r="F64" s="252" t="s">
        <v>383</v>
      </c>
      <c r="G64" s="245"/>
      <c r="H64" s="245"/>
    </row>
    <row r="65" spans="1:10" ht="10.95" customHeight="1" x14ac:dyDescent="0.25">
      <c r="A65" s="967" t="s">
        <v>398</v>
      </c>
      <c r="B65" s="967"/>
      <c r="C65" s="967"/>
      <c r="D65" s="937" t="s">
        <v>819</v>
      </c>
      <c r="E65" s="937"/>
      <c r="F65" s="252" t="s">
        <v>385</v>
      </c>
      <c r="G65" s="245"/>
      <c r="H65" s="245"/>
    </row>
    <row r="66" spans="1:10" ht="10.95" customHeight="1" x14ac:dyDescent="0.25">
      <c r="A66" s="967"/>
      <c r="B66" s="967"/>
      <c r="C66" s="967"/>
      <c r="D66" s="937" t="s">
        <v>818</v>
      </c>
      <c r="E66" s="937"/>
      <c r="F66" s="252" t="s">
        <v>379</v>
      </c>
      <c r="G66" s="245"/>
      <c r="H66" s="245"/>
    </row>
    <row r="67" spans="1:10" ht="10.95" customHeight="1" x14ac:dyDescent="0.25">
      <c r="A67" s="1011" t="s">
        <v>395</v>
      </c>
      <c r="B67" s="1012"/>
      <c r="C67" s="1013"/>
      <c r="D67" s="1009" t="s">
        <v>817</v>
      </c>
      <c r="E67" s="1010"/>
      <c r="F67" s="252" t="s">
        <v>390</v>
      </c>
      <c r="G67" s="245"/>
      <c r="H67" s="245"/>
    </row>
    <row r="68" spans="1:10" ht="10.95" customHeight="1" x14ac:dyDescent="0.25">
      <c r="A68" s="1011" t="s">
        <v>816</v>
      </c>
      <c r="B68" s="1012"/>
      <c r="C68" s="1013"/>
      <c r="D68" s="1009" t="s">
        <v>815</v>
      </c>
      <c r="E68" s="1010"/>
      <c r="F68" s="252" t="s">
        <v>814</v>
      </c>
      <c r="G68" s="245"/>
      <c r="H68" s="245"/>
    </row>
    <row r="69" spans="1:10" ht="10.95" customHeight="1" x14ac:dyDescent="0.25">
      <c r="A69" s="965" t="s">
        <v>400</v>
      </c>
      <c r="B69" s="965"/>
      <c r="C69" s="965"/>
      <c r="D69" s="937" t="s">
        <v>401</v>
      </c>
      <c r="E69" s="937"/>
      <c r="F69" s="252" t="s">
        <v>402</v>
      </c>
      <c r="G69" s="245"/>
      <c r="H69" s="245"/>
    </row>
    <row r="70" spans="1:10" ht="10.95" customHeight="1" x14ac:dyDescent="0.25">
      <c r="A70" s="966" t="s">
        <v>813</v>
      </c>
      <c r="B70" s="966"/>
      <c r="C70" s="966"/>
      <c r="D70" s="1008" t="s">
        <v>812</v>
      </c>
      <c r="E70" s="1008"/>
      <c r="F70" s="252" t="s">
        <v>379</v>
      </c>
      <c r="G70" s="245"/>
      <c r="H70" s="245"/>
    </row>
    <row r="71" spans="1:10" ht="10.95" customHeight="1" x14ac:dyDescent="0.25">
      <c r="A71" s="966"/>
      <c r="B71" s="966"/>
      <c r="C71" s="966"/>
      <c r="D71" s="1008" t="s">
        <v>406</v>
      </c>
      <c r="E71" s="1008"/>
      <c r="F71" s="252" t="s">
        <v>407</v>
      </c>
      <c r="G71" s="245"/>
      <c r="H71" s="245"/>
    </row>
    <row r="72" spans="1:10" ht="10.95" customHeight="1" x14ac:dyDescent="0.25">
      <c r="A72" s="966"/>
      <c r="B72" s="966"/>
      <c r="C72" s="966"/>
      <c r="D72" s="1008" t="s">
        <v>378</v>
      </c>
      <c r="E72" s="1008"/>
      <c r="F72" s="252" t="s">
        <v>408</v>
      </c>
      <c r="G72" s="245"/>
      <c r="H72" s="245"/>
    </row>
    <row r="73" spans="1:10" ht="10.95" customHeight="1" x14ac:dyDescent="0.25">
      <c r="A73" s="966" t="s">
        <v>409</v>
      </c>
      <c r="B73" s="966"/>
      <c r="C73" s="966"/>
      <c r="D73" s="937" t="s">
        <v>530</v>
      </c>
      <c r="E73" s="937"/>
      <c r="F73" s="254" t="s">
        <v>531</v>
      </c>
      <c r="G73" s="245"/>
      <c r="H73" s="245"/>
    </row>
    <row r="74" spans="1:10" ht="10.95" customHeight="1" x14ac:dyDescent="0.25">
      <c r="A74" s="938" t="s">
        <v>811</v>
      </c>
      <c r="B74" s="939"/>
      <c r="C74" s="940"/>
      <c r="D74" s="937" t="s">
        <v>789</v>
      </c>
      <c r="E74" s="937"/>
      <c r="F74" s="666">
        <v>0.75</v>
      </c>
      <c r="G74" s="245"/>
      <c r="H74" s="245"/>
    </row>
    <row r="75" spans="1:10" ht="10.95" customHeight="1" x14ac:dyDescent="0.25">
      <c r="A75" s="941"/>
      <c r="B75" s="942"/>
      <c r="C75" s="943"/>
      <c r="D75" s="937" t="s">
        <v>809</v>
      </c>
      <c r="E75" s="937"/>
      <c r="F75" s="666">
        <v>85</v>
      </c>
      <c r="G75" s="245"/>
      <c r="H75" s="245"/>
    </row>
    <row r="76" spans="1:10" ht="12" customHeight="1" x14ac:dyDescent="0.25">
      <c r="A76" s="1005" t="s">
        <v>808</v>
      </c>
      <c r="B76" s="1006"/>
      <c r="C76" s="1007"/>
      <c r="D76" s="937" t="s">
        <v>807</v>
      </c>
      <c r="E76" s="937"/>
      <c r="F76" s="666">
        <v>1</v>
      </c>
      <c r="G76" s="245"/>
    </row>
    <row r="77" spans="1:10" ht="10.95" customHeight="1" x14ac:dyDescent="0.25">
      <c r="A77" s="938" t="s">
        <v>954</v>
      </c>
      <c r="B77" s="939"/>
      <c r="C77" s="940"/>
      <c r="D77" s="937" t="s">
        <v>955</v>
      </c>
      <c r="E77" s="937"/>
      <c r="F77" s="666">
        <v>5</v>
      </c>
      <c r="G77" s="245"/>
      <c r="H77" s="245"/>
    </row>
    <row r="78" spans="1:10" ht="10.95" customHeight="1" x14ac:dyDescent="0.25">
      <c r="A78" s="941"/>
      <c r="B78" s="942"/>
      <c r="C78" s="943"/>
      <c r="D78" s="944" t="s">
        <v>956</v>
      </c>
      <c r="E78" s="945"/>
      <c r="F78" s="666">
        <v>1</v>
      </c>
      <c r="G78" s="245"/>
      <c r="H78" s="245"/>
    </row>
    <row r="79" spans="1:10" ht="3" customHeight="1" x14ac:dyDescent="0.3">
      <c r="A79" s="257"/>
      <c r="B79" s="257"/>
      <c r="C79" s="257"/>
      <c r="D79" s="257"/>
      <c r="E79" s="258"/>
      <c r="F79" s="258"/>
      <c r="G79" s="245"/>
      <c r="H79" s="255"/>
      <c r="I79" s="256"/>
      <c r="J79" s="256"/>
    </row>
    <row r="80" spans="1:10" s="256" customFormat="1" ht="9" customHeight="1" x14ac:dyDescent="0.25">
      <c r="A80" s="951" t="s">
        <v>411</v>
      </c>
      <c r="B80" s="952"/>
      <c r="C80" s="952"/>
      <c r="D80" s="952"/>
      <c r="E80" s="952"/>
      <c r="F80" s="952"/>
      <c r="G80" s="255"/>
      <c r="H80" s="255"/>
    </row>
    <row r="81" spans="1:10" s="256" customFormat="1" ht="17.399999999999999" customHeight="1" x14ac:dyDescent="0.25">
      <c r="A81" s="946" t="s">
        <v>805</v>
      </c>
      <c r="B81" s="946"/>
      <c r="C81" s="946"/>
      <c r="D81" s="946"/>
      <c r="E81" s="946"/>
      <c r="F81" s="946"/>
      <c r="G81" s="255"/>
      <c r="H81" s="245"/>
      <c r="I81" s="205"/>
      <c r="J81" s="205"/>
    </row>
    <row r="82" spans="1:10" s="256" customFormat="1" ht="9" customHeight="1" x14ac:dyDescent="0.25">
      <c r="A82" s="946" t="s">
        <v>804</v>
      </c>
      <c r="B82" s="946"/>
      <c r="C82" s="946"/>
      <c r="D82" s="946"/>
      <c r="E82" s="946"/>
      <c r="F82" s="946"/>
      <c r="G82" s="255"/>
      <c r="H82" s="245"/>
      <c r="I82" s="205"/>
      <c r="J82" s="205"/>
    </row>
    <row r="83" spans="1:10" s="256" customFormat="1" ht="3" customHeight="1" x14ac:dyDescent="0.25">
      <c r="A83" s="947"/>
      <c r="B83" s="947"/>
      <c r="C83" s="947"/>
      <c r="D83" s="947"/>
      <c r="E83" s="947"/>
      <c r="F83" s="947"/>
      <c r="G83" s="255"/>
      <c r="H83" s="245"/>
      <c r="I83" s="205"/>
      <c r="J83" s="205"/>
    </row>
    <row r="84" spans="1:10" ht="13.2" customHeight="1" x14ac:dyDescent="0.25">
      <c r="A84" s="948" t="s">
        <v>803</v>
      </c>
      <c r="B84" s="949"/>
      <c r="C84" s="949"/>
      <c r="D84" s="949"/>
      <c r="E84" s="949"/>
      <c r="F84" s="950"/>
      <c r="H84" s="245"/>
    </row>
    <row r="85" spans="1:10" ht="12" customHeight="1" x14ac:dyDescent="0.25">
      <c r="A85" s="954" t="s">
        <v>802</v>
      </c>
      <c r="B85" s="955"/>
      <c r="C85" s="665">
        <v>150</v>
      </c>
      <c r="D85" s="954" t="s">
        <v>801</v>
      </c>
      <c r="E85" s="955"/>
      <c r="F85" s="665">
        <v>85</v>
      </c>
      <c r="H85" s="245"/>
    </row>
    <row r="86" spans="1:10" ht="12" customHeight="1" x14ac:dyDescent="0.25">
      <c r="A86" s="954" t="s">
        <v>800</v>
      </c>
      <c r="B86" s="955"/>
      <c r="C86" s="665">
        <v>100</v>
      </c>
      <c r="D86" s="954" t="s">
        <v>799</v>
      </c>
      <c r="E86" s="955"/>
      <c r="F86" s="665">
        <v>40</v>
      </c>
      <c r="H86" s="245"/>
    </row>
    <row r="87" spans="1:10" ht="9" customHeight="1" x14ac:dyDescent="0.25">
      <c r="A87" s="956" t="s">
        <v>798</v>
      </c>
      <c r="B87" s="956"/>
      <c r="C87" s="956"/>
      <c r="D87" s="956"/>
      <c r="E87" s="956"/>
      <c r="F87" s="956"/>
      <c r="H87" s="245"/>
    </row>
    <row r="88" spans="1:10" ht="3" customHeight="1" x14ac:dyDescent="0.3">
      <c r="A88" s="219"/>
      <c r="B88" s="208"/>
      <c r="C88" s="208"/>
      <c r="D88" s="208"/>
      <c r="E88" s="218"/>
      <c r="F88" s="219"/>
      <c r="H88" s="245"/>
    </row>
    <row r="89" spans="1:10" ht="15" customHeight="1" x14ac:dyDescent="0.3">
      <c r="A89" s="957"/>
      <c r="B89" s="958"/>
      <c r="C89" s="205"/>
      <c r="D89" s="205"/>
      <c r="E89" s="259"/>
      <c r="F89" s="655"/>
      <c r="G89" s="245"/>
      <c r="H89" s="245"/>
    </row>
    <row r="90" spans="1:10" ht="7.95" customHeight="1" x14ac:dyDescent="0.25">
      <c r="A90" s="953" t="s">
        <v>22</v>
      </c>
      <c r="B90" s="953"/>
      <c r="C90" s="656"/>
      <c r="D90" s="656"/>
      <c r="E90" s="664"/>
      <c r="F90" s="656" t="s">
        <v>414</v>
      </c>
      <c r="G90" s="245"/>
      <c r="H90" s="245"/>
    </row>
    <row r="91" spans="1:10" ht="7.2" customHeight="1" x14ac:dyDescent="0.25">
      <c r="A91" s="953" t="str">
        <f>'LB RV HMHE'!A70:G70</f>
        <v>Version 16.03.2023</v>
      </c>
      <c r="B91" s="953"/>
      <c r="C91" s="953"/>
      <c r="D91" s="953"/>
      <c r="E91" s="953"/>
      <c r="F91" s="953"/>
      <c r="G91" s="245"/>
      <c r="H91" s="245"/>
    </row>
    <row r="92" spans="1:10" x14ac:dyDescent="0.25">
      <c r="A92" s="245"/>
      <c r="B92" s="263"/>
      <c r="C92" s="263"/>
      <c r="D92" s="263"/>
      <c r="E92" s="264"/>
      <c r="F92" s="245"/>
      <c r="G92" s="245"/>
      <c r="H92" s="245"/>
    </row>
    <row r="93" spans="1:10" x14ac:dyDescent="0.25">
      <c r="A93" s="245"/>
      <c r="B93" s="263"/>
      <c r="C93" s="263"/>
      <c r="D93" s="263"/>
      <c r="E93" s="264"/>
      <c r="F93" s="245"/>
      <c r="G93" s="245"/>
      <c r="H93" s="245"/>
    </row>
    <row r="94" spans="1:10" x14ac:dyDescent="0.25">
      <c r="A94" s="245"/>
      <c r="B94" s="263"/>
      <c r="C94" s="263"/>
      <c r="D94" s="263"/>
      <c r="E94" s="264"/>
      <c r="F94" s="245"/>
      <c r="G94" s="245"/>
      <c r="H94" s="245"/>
    </row>
    <row r="95" spans="1:10" x14ac:dyDescent="0.25">
      <c r="A95" s="245"/>
      <c r="B95" s="263"/>
      <c r="C95" s="263"/>
      <c r="D95" s="263"/>
      <c r="E95" s="264"/>
      <c r="F95" s="245"/>
      <c r="G95" s="245"/>
      <c r="H95" s="245"/>
    </row>
    <row r="96" spans="1:10" x14ac:dyDescent="0.25">
      <c r="A96" s="245"/>
      <c r="B96" s="263"/>
      <c r="C96" s="263"/>
      <c r="D96" s="263"/>
      <c r="E96" s="264"/>
      <c r="F96" s="245"/>
      <c r="G96" s="245"/>
      <c r="H96" s="245"/>
    </row>
    <row r="97" spans="1:8" x14ac:dyDescent="0.25">
      <c r="A97" s="245"/>
      <c r="B97" s="263"/>
      <c r="C97" s="263"/>
      <c r="D97" s="263"/>
      <c r="E97" s="264"/>
      <c r="F97" s="245"/>
      <c r="G97" s="245"/>
      <c r="H97" s="245"/>
    </row>
    <row r="98" spans="1:8" x14ac:dyDescent="0.25">
      <c r="A98" s="245"/>
      <c r="B98" s="263"/>
      <c r="C98" s="263"/>
      <c r="D98" s="263"/>
      <c r="E98" s="264"/>
      <c r="F98" s="245"/>
      <c r="G98" s="245"/>
      <c r="H98" s="245"/>
    </row>
    <row r="99" spans="1:8" x14ac:dyDescent="0.25">
      <c r="A99" s="245"/>
      <c r="B99" s="263"/>
      <c r="C99" s="263"/>
      <c r="D99" s="263"/>
      <c r="E99" s="264"/>
      <c r="F99" s="245"/>
      <c r="G99" s="245"/>
      <c r="H99" s="245"/>
    </row>
    <row r="100" spans="1:8" x14ac:dyDescent="0.25">
      <c r="A100" s="245"/>
      <c r="B100" s="263"/>
      <c r="C100" s="263"/>
      <c r="D100" s="263"/>
      <c r="E100" s="264"/>
      <c r="F100" s="245"/>
      <c r="G100" s="245"/>
    </row>
    <row r="101" spans="1:8" x14ac:dyDescent="0.25">
      <c r="A101" s="245"/>
      <c r="B101" s="263"/>
      <c r="C101" s="263"/>
      <c r="D101" s="263"/>
      <c r="E101" s="264"/>
      <c r="F101" s="245"/>
      <c r="G101" s="245"/>
    </row>
  </sheetData>
  <sheetProtection algorithmName="SHA-512" hashValue="FQlCui4ccXcGjlwaqoA9L/hBbjcVOvHF+ahbQxFordyW64EXkfvVkSyFqkce/BAz0tsI5GJXWulFuq7VBu4wqA==" saltValue="WTAcoZv8xHVJSS0F/nqdAg==" spinCount="100000" sheet="1" objects="1" scenarios="1" selectLockedCells="1"/>
  <mergeCells count="70">
    <mergeCell ref="D72:E72"/>
    <mergeCell ref="A65:C66"/>
    <mergeCell ref="A67:C67"/>
    <mergeCell ref="A68:C68"/>
    <mergeCell ref="D68:E68"/>
    <mergeCell ref="D59:D64"/>
    <mergeCell ref="A76:C76"/>
    <mergeCell ref="D73:E73"/>
    <mergeCell ref="D74:E74"/>
    <mergeCell ref="D71:E71"/>
    <mergeCell ref="D75:E75"/>
    <mergeCell ref="D76:E76"/>
    <mergeCell ref="D66:E66"/>
    <mergeCell ref="D67:E67"/>
    <mergeCell ref="A69:C69"/>
    <mergeCell ref="A70:C72"/>
    <mergeCell ref="A73:C73"/>
    <mergeCell ref="A74:C75"/>
    <mergeCell ref="A58:C64"/>
    <mergeCell ref="D69:E69"/>
    <mergeCell ref="D70:E70"/>
    <mergeCell ref="A15:F15"/>
    <mergeCell ref="A17:E17"/>
    <mergeCell ref="A48:F48"/>
    <mergeCell ref="A19:B19"/>
    <mergeCell ref="D19:E19"/>
    <mergeCell ref="A21:F21"/>
    <mergeCell ref="H2:J2"/>
    <mergeCell ref="E4:F4"/>
    <mergeCell ref="E6:F6"/>
    <mergeCell ref="H4:J4"/>
    <mergeCell ref="H6:J6"/>
    <mergeCell ref="B13:F13"/>
    <mergeCell ref="B9:F9"/>
    <mergeCell ref="A10:A11"/>
    <mergeCell ref="B10:F10"/>
    <mergeCell ref="B11:F11"/>
    <mergeCell ref="B12:F12"/>
    <mergeCell ref="A1:E1"/>
    <mergeCell ref="E2:F2"/>
    <mergeCell ref="D56:E56"/>
    <mergeCell ref="D57:E57"/>
    <mergeCell ref="D65:E65"/>
    <mergeCell ref="D50:E50"/>
    <mergeCell ref="D51:E51"/>
    <mergeCell ref="D52:E52"/>
    <mergeCell ref="D53:E53"/>
    <mergeCell ref="D55:E55"/>
    <mergeCell ref="D54:E54"/>
    <mergeCell ref="D49:E49"/>
    <mergeCell ref="A49:C49"/>
    <mergeCell ref="A50:C52"/>
    <mergeCell ref="A53:C53"/>
    <mergeCell ref="A54:C57"/>
    <mergeCell ref="A84:F84"/>
    <mergeCell ref="A80:F80"/>
    <mergeCell ref="A81:F81"/>
    <mergeCell ref="A90:B90"/>
    <mergeCell ref="A91:F91"/>
    <mergeCell ref="A85:B85"/>
    <mergeCell ref="A86:B86"/>
    <mergeCell ref="D85:E85"/>
    <mergeCell ref="D86:E86"/>
    <mergeCell ref="A87:F87"/>
    <mergeCell ref="A89:B89"/>
    <mergeCell ref="D77:E77"/>
    <mergeCell ref="A77:C78"/>
    <mergeCell ref="D78:E78"/>
    <mergeCell ref="A82:F82"/>
    <mergeCell ref="A83:F83"/>
  </mergeCells>
  <dataValidations count="5">
    <dataValidation allowBlank="1" showInputMessage="1" showErrorMessage="1" error="Bitte geben Sie Ihre Steuernummer an!" promptTitle="Steuernummer" prompt="Bitte geben Sie Ihre Steuernummer an!" sqref="B13:F13" xr:uid="{00000000-0002-0000-0200-000000000000}"/>
    <dataValidation allowBlank="1" showInputMessage="1" showErrorMessage="1" error="Bitte geben Sie Ihre Telefonnummer, Email-Adresse und ggf. Fax-Nummer an!" promptTitle="Telefon, Email, ggf. Fax" prompt="Bitte geben Sie Ihre Telefonnummer, Email-Adresse und ggf. Fax-Nummer an!" sqref="B12:F12" xr:uid="{00000000-0002-0000-0200-000001000000}"/>
    <dataValidation allowBlank="1" showInputMessage="1" showErrorMessage="1" error="Bitte geben Sie PLZ und Ort an!" prompt="Bitte geben Sie PLZ und Ort an!" sqref="B11:F11" xr:uid="{00000000-0002-0000-0200-000002000000}"/>
    <dataValidation allowBlank="1" showInputMessage="1" showErrorMessage="1" error="Bitte geben Sie Straße und Hausnummer an!" promptTitle="Adresse" prompt="Bitte geben Sie Straße und Hausnummer an!" sqref="B10:F10" xr:uid="{00000000-0002-0000-0200-000003000000}"/>
    <dataValidation allowBlank="1" showInputMessage="1" showErrorMessage="1" error="Bitte geben Sie den Namen des Unternehmens ein!" prompt="Bitte geben Sie den Namen des Unternehmens ein!" sqref="B9:F9" xr:uid="{00000000-0002-0000-0200-000004000000}"/>
  </dataValidations>
  <printOptions horizontalCentered="1"/>
  <pageMargins left="0.39370078740157483" right="0.39370078740157483" top="0.35433070866141736" bottom="0.35433070866141736" header="0" footer="0"/>
  <pageSetup paperSize="9" scale="74"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17"/>
  <dimension ref="A1:O115"/>
  <sheetViews>
    <sheetView showGridLines="0" workbookViewId="0">
      <selection activeCell="D3" sqref="D3:E3"/>
    </sheetView>
  </sheetViews>
  <sheetFormatPr baseColWidth="10" defaultRowHeight="14.4" x14ac:dyDescent="0.3"/>
  <cols>
    <col min="1" max="1" width="4.44140625" customWidth="1"/>
    <col min="2" max="2" width="10.6640625" customWidth="1"/>
    <col min="3" max="3" width="6.5546875" customWidth="1"/>
    <col min="4" max="4" width="5.6640625" customWidth="1"/>
    <col min="5" max="5" width="6.5546875" customWidth="1"/>
    <col min="6" max="6" width="8.6640625" customWidth="1"/>
    <col min="7" max="7" width="8.33203125" customWidth="1"/>
    <col min="8" max="8" width="6.44140625" customWidth="1"/>
    <col min="9" max="10" width="9" customWidth="1"/>
    <col min="11" max="11" width="25" customWidth="1"/>
    <col min="12" max="12" width="28.88671875" customWidth="1"/>
    <col min="13" max="13" width="16.6640625" customWidth="1"/>
    <col min="14" max="14" width="11" customWidth="1"/>
    <col min="15" max="15" width="9.6640625" customWidth="1"/>
  </cols>
  <sheetData>
    <row r="1" spans="1:15" ht="18" customHeight="1" x14ac:dyDescent="0.3">
      <c r="A1" s="1256" t="s">
        <v>232</v>
      </c>
      <c r="B1" s="1256"/>
      <c r="C1" s="1256"/>
      <c r="D1" s="1256"/>
      <c r="E1" s="1256"/>
      <c r="F1" s="1256"/>
      <c r="G1" s="1256"/>
      <c r="H1" s="1256"/>
      <c r="I1" s="1256"/>
      <c r="J1" s="1256"/>
      <c r="K1" s="1256"/>
      <c r="L1" s="471"/>
      <c r="M1" s="471"/>
      <c r="O1" s="496"/>
    </row>
    <row r="2" spans="1:15" ht="15" customHeight="1" x14ac:dyDescent="0.3">
      <c r="A2" s="1205" t="s">
        <v>207</v>
      </c>
      <c r="B2" s="1205"/>
      <c r="C2" s="1206"/>
      <c r="D2" s="1265">
        <f>'LB Wertästung'!C2</f>
        <v>0</v>
      </c>
      <c r="E2" s="1267"/>
      <c r="F2" s="1205" t="s">
        <v>54</v>
      </c>
      <c r="G2" s="1205"/>
      <c r="H2" s="1205"/>
      <c r="I2" s="1234">
        <f>'LB Wertästung'!F2</f>
        <v>0</v>
      </c>
      <c r="J2" s="1235"/>
      <c r="K2" s="1236"/>
      <c r="L2" s="475"/>
      <c r="M2" s="475"/>
    </row>
    <row r="3" spans="1:15" ht="15" customHeight="1" x14ac:dyDescent="0.3">
      <c r="A3" s="1205" t="s">
        <v>56</v>
      </c>
      <c r="B3" s="1205"/>
      <c r="C3" s="1206"/>
      <c r="D3" s="1234">
        <f>'LB Wertästung'!C3</f>
        <v>0</v>
      </c>
      <c r="E3" s="1236"/>
      <c r="F3" s="1205" t="s">
        <v>616</v>
      </c>
      <c r="G3" s="1205"/>
      <c r="H3" s="1205"/>
      <c r="I3" s="1234">
        <f>'LB Wertästung'!F3</f>
        <v>0</v>
      </c>
      <c r="J3" s="1235"/>
      <c r="K3" s="1236"/>
      <c r="L3" s="475"/>
      <c r="M3" s="475"/>
    </row>
    <row r="4" spans="1:15" ht="5.0999999999999996" customHeight="1" x14ac:dyDescent="0.5">
      <c r="A4" s="3"/>
      <c r="B4" s="3"/>
      <c r="C4" s="3"/>
      <c r="D4" s="3"/>
      <c r="E4" s="3"/>
      <c r="F4" s="3"/>
      <c r="G4" s="3"/>
    </row>
    <row r="5" spans="1:15" ht="15" customHeight="1" x14ac:dyDescent="0.3">
      <c r="A5" s="1186" t="s">
        <v>42</v>
      </c>
      <c r="B5" s="1186"/>
      <c r="C5" s="1186"/>
      <c r="D5" s="1186"/>
      <c r="E5" s="1186"/>
      <c r="F5" s="1186"/>
      <c r="G5" s="1186"/>
      <c r="H5" s="1237" t="s">
        <v>269</v>
      </c>
      <c r="I5" s="1237"/>
      <c r="J5" s="1591"/>
      <c r="K5" s="1575">
        <f>'LB Wertästung'!L2</f>
        <v>0</v>
      </c>
      <c r="L5" s="488"/>
      <c r="M5" s="488"/>
    </row>
    <row r="6" spans="1:15" ht="15" customHeight="1" x14ac:dyDescent="0.3">
      <c r="A6" s="1239"/>
      <c r="B6" s="1240"/>
      <c r="C6" s="1241"/>
      <c r="D6" s="126" t="s">
        <v>43</v>
      </c>
      <c r="E6" s="1588"/>
      <c r="F6" s="1589"/>
      <c r="G6" s="1590"/>
      <c r="H6" s="1237"/>
      <c r="I6" s="1237"/>
      <c r="J6" s="1591"/>
      <c r="K6" s="1576"/>
      <c r="L6" s="488"/>
      <c r="M6" s="488"/>
    </row>
    <row r="7" spans="1:15" ht="6.9" customHeight="1" thickBot="1" x14ac:dyDescent="0.35">
      <c r="A7" s="587"/>
      <c r="B7" s="587"/>
      <c r="C7" s="587"/>
      <c r="D7" s="587"/>
      <c r="E7" s="587"/>
      <c r="F7" s="587"/>
      <c r="G7" s="587"/>
      <c r="H7" s="587"/>
      <c r="I7" s="587"/>
      <c r="J7" s="587"/>
      <c r="K7" s="587"/>
      <c r="L7" s="587"/>
      <c r="M7" s="587"/>
      <c r="N7" s="587"/>
    </row>
    <row r="8" spans="1:15" ht="6.9" customHeight="1" x14ac:dyDescent="0.3">
      <c r="A8" s="4"/>
      <c r="B8" s="4"/>
      <c r="C8" s="4"/>
      <c r="D8" s="4"/>
      <c r="E8" s="4"/>
      <c r="F8" s="4"/>
      <c r="G8" s="4"/>
      <c r="H8" s="4"/>
      <c r="I8" s="4"/>
      <c r="J8" s="4"/>
      <c r="K8" s="4"/>
      <c r="L8" s="4"/>
      <c r="M8" s="4"/>
    </row>
    <row r="9" spans="1:15" ht="15" customHeight="1" thickBot="1" x14ac:dyDescent="0.35">
      <c r="A9" s="585"/>
      <c r="B9" s="6"/>
      <c r="C9" s="1380" t="s">
        <v>0</v>
      </c>
      <c r="D9" s="1380"/>
      <c r="E9" s="1380"/>
      <c r="F9" s="1535"/>
      <c r="G9" s="1536" t="s">
        <v>1</v>
      </c>
      <c r="H9" s="1380"/>
      <c r="I9" s="1380"/>
      <c r="J9" s="1380"/>
      <c r="K9" s="1380"/>
      <c r="L9" s="1380"/>
      <c r="M9" s="1380"/>
      <c r="N9" s="586"/>
    </row>
    <row r="10" spans="1:15" ht="32.25" customHeight="1" x14ac:dyDescent="0.3">
      <c r="A10" s="1217" t="s">
        <v>75</v>
      </c>
      <c r="B10" s="1258" t="s">
        <v>76</v>
      </c>
      <c r="C10" s="1218" t="s">
        <v>233</v>
      </c>
      <c r="D10" s="1220"/>
      <c r="E10" s="1375" t="s">
        <v>2</v>
      </c>
      <c r="F10" s="1581" t="s">
        <v>80</v>
      </c>
      <c r="G10" s="1389" t="s">
        <v>237</v>
      </c>
      <c r="H10" s="1260" t="s">
        <v>145</v>
      </c>
      <c r="I10" s="1218" t="s">
        <v>234</v>
      </c>
      <c r="J10" s="1375" t="s">
        <v>235</v>
      </c>
      <c r="K10" s="1375" t="s">
        <v>148</v>
      </c>
      <c r="L10" s="1218" t="s">
        <v>167</v>
      </c>
      <c r="M10" s="1219"/>
      <c r="N10" s="1278" t="s">
        <v>241</v>
      </c>
    </row>
    <row r="11" spans="1:15" ht="26.25" customHeight="1" x14ac:dyDescent="0.3">
      <c r="A11" s="1217"/>
      <c r="B11" s="1258"/>
      <c r="C11" s="1230"/>
      <c r="D11" s="1269"/>
      <c r="E11" s="1376"/>
      <c r="F11" s="1582"/>
      <c r="G11" s="1390"/>
      <c r="H11" s="1138"/>
      <c r="I11" s="1230"/>
      <c r="J11" s="1376"/>
      <c r="K11" s="1376"/>
      <c r="L11" s="1230"/>
      <c r="M11" s="1335"/>
      <c r="N11" s="1278"/>
    </row>
    <row r="12" spans="1:15" ht="66.75" customHeight="1" x14ac:dyDescent="0.3">
      <c r="A12" s="1250"/>
      <c r="B12" s="1259"/>
      <c r="C12" s="1138"/>
      <c r="D12" s="1374"/>
      <c r="E12" s="1213"/>
      <c r="F12" s="1538"/>
      <c r="G12" s="1211"/>
      <c r="H12" s="1261"/>
      <c r="I12" s="1138"/>
      <c r="J12" s="1213"/>
      <c r="K12" s="1213"/>
      <c r="L12" s="1138"/>
      <c r="M12" s="1139"/>
      <c r="N12" s="1279"/>
    </row>
    <row r="13" spans="1:15" ht="21" customHeight="1" thickBot="1" x14ac:dyDescent="0.35">
      <c r="A13" s="1334">
        <v>1</v>
      </c>
      <c r="B13" s="1177"/>
      <c r="C13" s="1586"/>
      <c r="D13" s="1587"/>
      <c r="E13" s="52"/>
      <c r="F13" s="1519"/>
      <c r="G13" s="492"/>
      <c r="H13" s="1585"/>
      <c r="I13" s="199"/>
      <c r="J13" s="1238" t="str">
        <f>IFERROR(SQRT((H13*10000)/SUBTOTAL(109,I13:I21))," ")</f>
        <v xml:space="preserve"> </v>
      </c>
      <c r="K13" s="1281"/>
      <c r="L13" s="1555"/>
      <c r="M13" s="1556"/>
      <c r="N13" s="1336"/>
    </row>
    <row r="14" spans="1:15" ht="21" customHeight="1" thickBot="1" x14ac:dyDescent="0.35">
      <c r="A14" s="1307"/>
      <c r="B14" s="1158"/>
      <c r="C14" s="1527"/>
      <c r="D14" s="1528"/>
      <c r="E14" s="568"/>
      <c r="F14" s="1520"/>
      <c r="G14" s="493"/>
      <c r="H14" s="1584"/>
      <c r="I14" s="200"/>
      <c r="J14" s="1154"/>
      <c r="K14" s="1146"/>
      <c r="L14" s="1553"/>
      <c r="M14" s="1554"/>
      <c r="N14" s="1303"/>
    </row>
    <row r="15" spans="1:15" ht="21" customHeight="1" thickBot="1" x14ac:dyDescent="0.35">
      <c r="A15" s="1307"/>
      <c r="B15" s="1158"/>
      <c r="C15" s="1527"/>
      <c r="D15" s="1532"/>
      <c r="E15" s="71"/>
      <c r="F15" s="1520"/>
      <c r="G15" s="493"/>
      <c r="H15" s="1584"/>
      <c r="I15" s="200"/>
      <c r="J15" s="1154"/>
      <c r="K15" s="1146"/>
      <c r="L15" s="1553"/>
      <c r="M15" s="1554"/>
      <c r="N15" s="1303"/>
    </row>
    <row r="16" spans="1:15" ht="21" hidden="1" customHeight="1" thickBot="1" x14ac:dyDescent="0.35">
      <c r="A16" s="1307"/>
      <c r="B16" s="1158"/>
      <c r="C16" s="1527"/>
      <c r="D16" s="1532"/>
      <c r="E16" s="71"/>
      <c r="F16" s="1520"/>
      <c r="G16" s="493"/>
      <c r="H16" s="1584"/>
      <c r="I16" s="200"/>
      <c r="J16" s="1154"/>
      <c r="K16" s="1146"/>
      <c r="L16" s="1553"/>
      <c r="M16" s="1554"/>
      <c r="N16" s="1303"/>
    </row>
    <row r="17" spans="1:14" ht="21" hidden="1" customHeight="1" thickBot="1" x14ac:dyDescent="0.35">
      <c r="A17" s="1307"/>
      <c r="B17" s="1158"/>
      <c r="C17" s="1527"/>
      <c r="D17" s="1532"/>
      <c r="E17" s="71"/>
      <c r="F17" s="1520"/>
      <c r="G17" s="493"/>
      <c r="H17" s="1584"/>
      <c r="I17" s="200"/>
      <c r="J17" s="1154"/>
      <c r="K17" s="1146"/>
      <c r="L17" s="1553"/>
      <c r="M17" s="1554"/>
      <c r="N17" s="1303"/>
    </row>
    <row r="18" spans="1:14" ht="21" hidden="1" customHeight="1" thickBot="1" x14ac:dyDescent="0.35">
      <c r="A18" s="1307"/>
      <c r="B18" s="1158"/>
      <c r="C18" s="1527"/>
      <c r="D18" s="1532"/>
      <c r="E18" s="71"/>
      <c r="F18" s="1520"/>
      <c r="G18" s="493"/>
      <c r="H18" s="1584"/>
      <c r="I18" s="200"/>
      <c r="J18" s="1154"/>
      <c r="K18" s="1146"/>
      <c r="L18" s="1553"/>
      <c r="M18" s="1554"/>
      <c r="N18" s="1303"/>
    </row>
    <row r="19" spans="1:14" ht="21" hidden="1" customHeight="1" thickBot="1" x14ac:dyDescent="0.35">
      <c r="A19" s="1307"/>
      <c r="B19" s="1158"/>
      <c r="C19" s="1527"/>
      <c r="D19" s="1532"/>
      <c r="E19" s="71"/>
      <c r="F19" s="1520"/>
      <c r="G19" s="493"/>
      <c r="H19" s="1584"/>
      <c r="I19" s="200"/>
      <c r="J19" s="1154"/>
      <c r="K19" s="1146"/>
      <c r="L19" s="1553"/>
      <c r="M19" s="1554"/>
      <c r="N19" s="1303"/>
    </row>
    <row r="20" spans="1:14" ht="21" hidden="1" customHeight="1" thickBot="1" x14ac:dyDescent="0.35">
      <c r="A20" s="1307"/>
      <c r="B20" s="1158"/>
      <c r="C20" s="1527"/>
      <c r="D20" s="1532"/>
      <c r="E20" s="71"/>
      <c r="F20" s="1520"/>
      <c r="G20" s="493"/>
      <c r="H20" s="1584"/>
      <c r="I20" s="200"/>
      <c r="J20" s="1154"/>
      <c r="K20" s="1146"/>
      <c r="L20" s="1553"/>
      <c r="M20" s="1554"/>
      <c r="N20" s="1303"/>
    </row>
    <row r="21" spans="1:14" ht="21" hidden="1" customHeight="1" thickBot="1" x14ac:dyDescent="0.35">
      <c r="A21" s="1320"/>
      <c r="B21" s="1158"/>
      <c r="C21" s="1542"/>
      <c r="D21" s="1543"/>
      <c r="E21" s="71"/>
      <c r="F21" s="1520"/>
      <c r="G21" s="494"/>
      <c r="H21" s="1584"/>
      <c r="I21" s="201"/>
      <c r="J21" s="1154"/>
      <c r="K21" s="1146"/>
      <c r="L21" s="1553"/>
      <c r="M21" s="1554"/>
      <c r="N21" s="1577"/>
    </row>
    <row r="22" spans="1:14" ht="21" hidden="1" customHeight="1" thickBot="1" x14ac:dyDescent="0.35">
      <c r="A22" s="1305">
        <v>2</v>
      </c>
      <c r="B22" s="1157"/>
      <c r="C22" s="1579"/>
      <c r="D22" s="1580"/>
      <c r="E22" s="127"/>
      <c r="F22" s="1526"/>
      <c r="G22" s="495"/>
      <c r="H22" s="1583"/>
      <c r="I22" s="490"/>
      <c r="J22" s="1153" t="str">
        <f>IFERROR(SQRT((H22*10000)/SUBTOTAL(109,I22:I30))," ")</f>
        <v xml:space="preserve"> </v>
      </c>
      <c r="K22" s="1145"/>
      <c r="L22" s="1551"/>
      <c r="M22" s="1552"/>
      <c r="N22" s="1302"/>
    </row>
    <row r="23" spans="1:14" ht="21" hidden="1" customHeight="1" thickBot="1" x14ac:dyDescent="0.35">
      <c r="A23" s="1307"/>
      <c r="B23" s="1158"/>
      <c r="C23" s="1527"/>
      <c r="D23" s="1528"/>
      <c r="E23" s="73"/>
      <c r="F23" s="1520"/>
      <c r="G23" s="493"/>
      <c r="H23" s="1584"/>
      <c r="I23" s="200"/>
      <c r="J23" s="1154"/>
      <c r="K23" s="1146"/>
      <c r="L23" s="1553"/>
      <c r="M23" s="1554"/>
      <c r="N23" s="1303"/>
    </row>
    <row r="24" spans="1:14" ht="21" hidden="1" customHeight="1" thickBot="1" x14ac:dyDescent="0.35">
      <c r="A24" s="1307"/>
      <c r="B24" s="1158"/>
      <c r="C24" s="1527"/>
      <c r="D24" s="1532"/>
      <c r="E24" s="63"/>
      <c r="F24" s="1520"/>
      <c r="G24" s="493"/>
      <c r="H24" s="1584"/>
      <c r="I24" s="200"/>
      <c r="J24" s="1154"/>
      <c r="K24" s="1146"/>
      <c r="L24" s="1553"/>
      <c r="M24" s="1554"/>
      <c r="N24" s="1303"/>
    </row>
    <row r="25" spans="1:14" ht="21" hidden="1" customHeight="1" thickBot="1" x14ac:dyDescent="0.35">
      <c r="A25" s="1307"/>
      <c r="B25" s="1158"/>
      <c r="C25" s="1527"/>
      <c r="D25" s="1532"/>
      <c r="E25" s="63"/>
      <c r="F25" s="1520"/>
      <c r="G25" s="493"/>
      <c r="H25" s="1584"/>
      <c r="I25" s="200"/>
      <c r="J25" s="1154"/>
      <c r="K25" s="1146"/>
      <c r="L25" s="1553"/>
      <c r="M25" s="1554"/>
      <c r="N25" s="1303"/>
    </row>
    <row r="26" spans="1:14" ht="21" hidden="1" customHeight="1" thickBot="1" x14ac:dyDescent="0.35">
      <c r="A26" s="1307"/>
      <c r="B26" s="1158"/>
      <c r="C26" s="1527"/>
      <c r="D26" s="1532"/>
      <c r="E26" s="63"/>
      <c r="F26" s="1520"/>
      <c r="G26" s="493"/>
      <c r="H26" s="1584"/>
      <c r="I26" s="200"/>
      <c r="J26" s="1154"/>
      <c r="K26" s="1146"/>
      <c r="L26" s="1553"/>
      <c r="M26" s="1554"/>
      <c r="N26" s="1303"/>
    </row>
    <row r="27" spans="1:14" ht="21" hidden="1" customHeight="1" thickBot="1" x14ac:dyDescent="0.35">
      <c r="A27" s="1307"/>
      <c r="B27" s="1158"/>
      <c r="C27" s="1527"/>
      <c r="D27" s="1532"/>
      <c r="E27" s="63"/>
      <c r="F27" s="1520"/>
      <c r="G27" s="493"/>
      <c r="H27" s="1584"/>
      <c r="I27" s="200"/>
      <c r="J27" s="1154"/>
      <c r="K27" s="1146"/>
      <c r="L27" s="1553"/>
      <c r="M27" s="1554"/>
      <c r="N27" s="1303"/>
    </row>
    <row r="28" spans="1:14" ht="21" hidden="1" customHeight="1" thickBot="1" x14ac:dyDescent="0.35">
      <c r="A28" s="1307"/>
      <c r="B28" s="1158"/>
      <c r="C28" s="1527"/>
      <c r="D28" s="1532"/>
      <c r="E28" s="63"/>
      <c r="F28" s="1520"/>
      <c r="G28" s="493"/>
      <c r="H28" s="1584"/>
      <c r="I28" s="200"/>
      <c r="J28" s="1154"/>
      <c r="K28" s="1146"/>
      <c r="L28" s="1553"/>
      <c r="M28" s="1554"/>
      <c r="N28" s="1303"/>
    </row>
    <row r="29" spans="1:14" ht="21" hidden="1" customHeight="1" thickBot="1" x14ac:dyDescent="0.35">
      <c r="A29" s="1307"/>
      <c r="B29" s="1158"/>
      <c r="C29" s="1527"/>
      <c r="D29" s="1532"/>
      <c r="E29" s="63"/>
      <c r="F29" s="1520"/>
      <c r="G29" s="493"/>
      <c r="H29" s="1584"/>
      <c r="I29" s="200"/>
      <c r="J29" s="1154"/>
      <c r="K29" s="1146"/>
      <c r="L29" s="1553"/>
      <c r="M29" s="1554"/>
      <c r="N29" s="1303"/>
    </row>
    <row r="30" spans="1:14" ht="21" hidden="1" customHeight="1" thickBot="1" x14ac:dyDescent="0.35">
      <c r="A30" s="1320"/>
      <c r="B30" s="1158"/>
      <c r="C30" s="1542"/>
      <c r="D30" s="1543"/>
      <c r="E30" s="63"/>
      <c r="F30" s="1520"/>
      <c r="G30" s="494"/>
      <c r="H30" s="1584"/>
      <c r="I30" s="201"/>
      <c r="J30" s="1154"/>
      <c r="K30" s="1146"/>
      <c r="L30" s="1553"/>
      <c r="M30" s="1554"/>
      <c r="N30" s="1577"/>
    </row>
    <row r="31" spans="1:14" ht="21" hidden="1" customHeight="1" thickBot="1" x14ac:dyDescent="0.35">
      <c r="A31" s="1305">
        <v>3</v>
      </c>
      <c r="B31" s="1157"/>
      <c r="C31" s="1579"/>
      <c r="D31" s="1580"/>
      <c r="E31" s="491"/>
      <c r="F31" s="1526"/>
      <c r="G31" s="495"/>
      <c r="H31" s="1583"/>
      <c r="I31" s="490"/>
      <c r="J31" s="1153" t="str">
        <f>IFERROR(SQRT((H31*10000)/SUBTOTAL(109,I31:I39))," ")</f>
        <v xml:space="preserve"> </v>
      </c>
      <c r="K31" s="1145"/>
      <c r="L31" s="1551"/>
      <c r="M31" s="1552"/>
      <c r="N31" s="1302"/>
    </row>
    <row r="32" spans="1:14" ht="21" hidden="1" customHeight="1" thickBot="1" x14ac:dyDescent="0.35">
      <c r="A32" s="1307"/>
      <c r="B32" s="1158"/>
      <c r="C32" s="1527"/>
      <c r="D32" s="1528"/>
      <c r="E32" s="568"/>
      <c r="F32" s="1520"/>
      <c r="G32" s="493"/>
      <c r="H32" s="1584"/>
      <c r="I32" s="200"/>
      <c r="J32" s="1154"/>
      <c r="K32" s="1146"/>
      <c r="L32" s="1553"/>
      <c r="M32" s="1554"/>
      <c r="N32" s="1303"/>
    </row>
    <row r="33" spans="1:14" ht="21" hidden="1" customHeight="1" thickBot="1" x14ac:dyDescent="0.35">
      <c r="A33" s="1307"/>
      <c r="B33" s="1158"/>
      <c r="C33" s="1527"/>
      <c r="D33" s="1532"/>
      <c r="E33" s="71"/>
      <c r="F33" s="1520"/>
      <c r="G33" s="493"/>
      <c r="H33" s="1584"/>
      <c r="I33" s="200"/>
      <c r="J33" s="1154"/>
      <c r="K33" s="1146"/>
      <c r="L33" s="1553"/>
      <c r="M33" s="1554"/>
      <c r="N33" s="1303"/>
    </row>
    <row r="34" spans="1:14" ht="21" hidden="1" customHeight="1" thickBot="1" x14ac:dyDescent="0.35">
      <c r="A34" s="1307"/>
      <c r="B34" s="1158"/>
      <c r="C34" s="1527"/>
      <c r="D34" s="1532"/>
      <c r="E34" s="71"/>
      <c r="F34" s="1520"/>
      <c r="G34" s="493"/>
      <c r="H34" s="1584"/>
      <c r="I34" s="200"/>
      <c r="J34" s="1154"/>
      <c r="K34" s="1146"/>
      <c r="L34" s="1553"/>
      <c r="M34" s="1554"/>
      <c r="N34" s="1303"/>
    </row>
    <row r="35" spans="1:14" ht="21" hidden="1" customHeight="1" thickBot="1" x14ac:dyDescent="0.35">
      <c r="A35" s="1307"/>
      <c r="B35" s="1158"/>
      <c r="C35" s="1527"/>
      <c r="D35" s="1532"/>
      <c r="E35" s="71"/>
      <c r="F35" s="1520"/>
      <c r="G35" s="493"/>
      <c r="H35" s="1584"/>
      <c r="I35" s="200"/>
      <c r="J35" s="1154"/>
      <c r="K35" s="1146"/>
      <c r="L35" s="1553"/>
      <c r="M35" s="1554"/>
      <c r="N35" s="1303"/>
    </row>
    <row r="36" spans="1:14" ht="21" hidden="1" customHeight="1" thickBot="1" x14ac:dyDescent="0.35">
      <c r="A36" s="1307"/>
      <c r="B36" s="1158"/>
      <c r="C36" s="1527"/>
      <c r="D36" s="1532"/>
      <c r="E36" s="71"/>
      <c r="F36" s="1520"/>
      <c r="G36" s="493"/>
      <c r="H36" s="1584"/>
      <c r="I36" s="200"/>
      <c r="J36" s="1154"/>
      <c r="K36" s="1146"/>
      <c r="L36" s="1553"/>
      <c r="M36" s="1554"/>
      <c r="N36" s="1303"/>
    </row>
    <row r="37" spans="1:14" ht="21" hidden="1" customHeight="1" thickBot="1" x14ac:dyDescent="0.35">
      <c r="A37" s="1307"/>
      <c r="B37" s="1158"/>
      <c r="C37" s="1527"/>
      <c r="D37" s="1532"/>
      <c r="E37" s="71"/>
      <c r="F37" s="1520"/>
      <c r="G37" s="493"/>
      <c r="H37" s="1584"/>
      <c r="I37" s="200"/>
      <c r="J37" s="1154"/>
      <c r="K37" s="1146"/>
      <c r="L37" s="1553"/>
      <c r="M37" s="1554"/>
      <c r="N37" s="1303"/>
    </row>
    <row r="38" spans="1:14" ht="21" hidden="1" customHeight="1" thickBot="1" x14ac:dyDescent="0.35">
      <c r="A38" s="1307"/>
      <c r="B38" s="1158"/>
      <c r="C38" s="1527"/>
      <c r="D38" s="1532"/>
      <c r="E38" s="71"/>
      <c r="F38" s="1520"/>
      <c r="G38" s="493"/>
      <c r="H38" s="1584"/>
      <c r="I38" s="200"/>
      <c r="J38" s="1154"/>
      <c r="K38" s="1146"/>
      <c r="L38" s="1553"/>
      <c r="M38" s="1554"/>
      <c r="N38" s="1303"/>
    </row>
    <row r="39" spans="1:14" ht="21" hidden="1" customHeight="1" thickBot="1" x14ac:dyDescent="0.35">
      <c r="A39" s="1320"/>
      <c r="B39" s="1158"/>
      <c r="C39" s="1542"/>
      <c r="D39" s="1543"/>
      <c r="E39" s="71"/>
      <c r="F39" s="1520"/>
      <c r="G39" s="494"/>
      <c r="H39" s="1584"/>
      <c r="I39" s="201"/>
      <c r="J39" s="1154"/>
      <c r="K39" s="1146"/>
      <c r="L39" s="1553"/>
      <c r="M39" s="1554"/>
      <c r="N39" s="1303"/>
    </row>
    <row r="40" spans="1:14" ht="21" hidden="1" customHeight="1" thickBot="1" x14ac:dyDescent="0.35">
      <c r="A40" s="1305">
        <v>4</v>
      </c>
      <c r="B40" s="1157"/>
      <c r="C40" s="1579"/>
      <c r="D40" s="1580"/>
      <c r="E40" s="127"/>
      <c r="F40" s="1526"/>
      <c r="G40" s="495"/>
      <c r="H40" s="1583"/>
      <c r="I40" s="490"/>
      <c r="J40" s="1153" t="str">
        <f>IFERROR(SQRT((H40*10000)/SUBTOTAL(109,I40:I48))," ")</f>
        <v xml:space="preserve"> </v>
      </c>
      <c r="K40" s="1145"/>
      <c r="L40" s="1551"/>
      <c r="M40" s="1552"/>
      <c r="N40" s="1302"/>
    </row>
    <row r="41" spans="1:14" ht="21" hidden="1" customHeight="1" thickBot="1" x14ac:dyDescent="0.35">
      <c r="A41" s="1307"/>
      <c r="B41" s="1158"/>
      <c r="C41" s="1527"/>
      <c r="D41" s="1528"/>
      <c r="E41" s="73"/>
      <c r="F41" s="1520"/>
      <c r="G41" s="493"/>
      <c r="H41" s="1584"/>
      <c r="I41" s="200"/>
      <c r="J41" s="1154"/>
      <c r="K41" s="1146"/>
      <c r="L41" s="1553"/>
      <c r="M41" s="1554"/>
      <c r="N41" s="1303"/>
    </row>
    <row r="42" spans="1:14" ht="21" hidden="1" customHeight="1" thickBot="1" x14ac:dyDescent="0.35">
      <c r="A42" s="1307"/>
      <c r="B42" s="1158"/>
      <c r="C42" s="1527"/>
      <c r="D42" s="1532"/>
      <c r="E42" s="63"/>
      <c r="F42" s="1520"/>
      <c r="G42" s="493"/>
      <c r="H42" s="1584"/>
      <c r="I42" s="200"/>
      <c r="J42" s="1154"/>
      <c r="K42" s="1146"/>
      <c r="L42" s="1553"/>
      <c r="M42" s="1554"/>
      <c r="N42" s="1303"/>
    </row>
    <row r="43" spans="1:14" ht="21" hidden="1" customHeight="1" thickBot="1" x14ac:dyDescent="0.35">
      <c r="A43" s="1307"/>
      <c r="B43" s="1158"/>
      <c r="C43" s="1527"/>
      <c r="D43" s="1532"/>
      <c r="E43" s="63"/>
      <c r="F43" s="1520"/>
      <c r="G43" s="493"/>
      <c r="H43" s="1584"/>
      <c r="I43" s="200"/>
      <c r="J43" s="1154"/>
      <c r="K43" s="1146"/>
      <c r="L43" s="1553"/>
      <c r="M43" s="1554"/>
      <c r="N43" s="1303"/>
    </row>
    <row r="44" spans="1:14" ht="21" hidden="1" customHeight="1" thickBot="1" x14ac:dyDescent="0.35">
      <c r="A44" s="1307"/>
      <c r="B44" s="1158"/>
      <c r="C44" s="1527"/>
      <c r="D44" s="1532"/>
      <c r="E44" s="63"/>
      <c r="F44" s="1520"/>
      <c r="G44" s="493"/>
      <c r="H44" s="1584"/>
      <c r="I44" s="200"/>
      <c r="J44" s="1154"/>
      <c r="K44" s="1146"/>
      <c r="L44" s="1553"/>
      <c r="M44" s="1554"/>
      <c r="N44" s="1303"/>
    </row>
    <row r="45" spans="1:14" ht="21" hidden="1" customHeight="1" thickBot="1" x14ac:dyDescent="0.35">
      <c r="A45" s="1307"/>
      <c r="B45" s="1158"/>
      <c r="C45" s="1527"/>
      <c r="D45" s="1532"/>
      <c r="E45" s="63"/>
      <c r="F45" s="1520"/>
      <c r="G45" s="493"/>
      <c r="H45" s="1584"/>
      <c r="I45" s="200"/>
      <c r="J45" s="1154"/>
      <c r="K45" s="1146"/>
      <c r="L45" s="1553"/>
      <c r="M45" s="1554"/>
      <c r="N45" s="1303"/>
    </row>
    <row r="46" spans="1:14" ht="21" hidden="1" customHeight="1" thickBot="1" x14ac:dyDescent="0.35">
      <c r="A46" s="1307"/>
      <c r="B46" s="1158"/>
      <c r="C46" s="1527"/>
      <c r="D46" s="1532"/>
      <c r="E46" s="63"/>
      <c r="F46" s="1520"/>
      <c r="G46" s="493"/>
      <c r="H46" s="1584"/>
      <c r="I46" s="200"/>
      <c r="J46" s="1154"/>
      <c r="K46" s="1146"/>
      <c r="L46" s="1553"/>
      <c r="M46" s="1554"/>
      <c r="N46" s="1303"/>
    </row>
    <row r="47" spans="1:14" ht="21" hidden="1" customHeight="1" thickBot="1" x14ac:dyDescent="0.35">
      <c r="A47" s="1307"/>
      <c r="B47" s="1158"/>
      <c r="C47" s="1527"/>
      <c r="D47" s="1532"/>
      <c r="E47" s="63"/>
      <c r="F47" s="1520"/>
      <c r="G47" s="493"/>
      <c r="H47" s="1584"/>
      <c r="I47" s="200"/>
      <c r="J47" s="1154"/>
      <c r="K47" s="1146"/>
      <c r="L47" s="1553"/>
      <c r="M47" s="1554"/>
      <c r="N47" s="1303"/>
    </row>
    <row r="48" spans="1:14" ht="21" hidden="1" customHeight="1" thickBot="1" x14ac:dyDescent="0.35">
      <c r="A48" s="1320"/>
      <c r="B48" s="1158"/>
      <c r="C48" s="1542"/>
      <c r="D48" s="1543"/>
      <c r="E48" s="63"/>
      <c r="F48" s="1520"/>
      <c r="G48" s="494"/>
      <c r="H48" s="1584"/>
      <c r="I48" s="201"/>
      <c r="J48" s="1154"/>
      <c r="K48" s="1146"/>
      <c r="L48" s="1553"/>
      <c r="M48" s="1554"/>
      <c r="N48" s="1303"/>
    </row>
    <row r="49" spans="1:14" ht="21" hidden="1" customHeight="1" thickBot="1" x14ac:dyDescent="0.35">
      <c r="A49" s="1305">
        <v>5</v>
      </c>
      <c r="B49" s="1157"/>
      <c r="C49" s="1579"/>
      <c r="D49" s="1580"/>
      <c r="E49" s="491"/>
      <c r="F49" s="1526"/>
      <c r="G49" s="495"/>
      <c r="H49" s="1583"/>
      <c r="I49" s="490"/>
      <c r="J49" s="1153" t="str">
        <f>IFERROR(SQRT((H49*10000)/SUBTOTAL(109,I49:I57))," ")</f>
        <v xml:space="preserve"> </v>
      </c>
      <c r="K49" s="1145"/>
      <c r="L49" s="1551"/>
      <c r="M49" s="1552"/>
      <c r="N49" s="1302"/>
    </row>
    <row r="50" spans="1:14" ht="21" hidden="1" customHeight="1" thickBot="1" x14ac:dyDescent="0.35">
      <c r="A50" s="1307"/>
      <c r="B50" s="1158"/>
      <c r="C50" s="1527"/>
      <c r="D50" s="1528"/>
      <c r="E50" s="568"/>
      <c r="F50" s="1520"/>
      <c r="G50" s="493"/>
      <c r="H50" s="1584"/>
      <c r="I50" s="200"/>
      <c r="J50" s="1154"/>
      <c r="K50" s="1146"/>
      <c r="L50" s="1553"/>
      <c r="M50" s="1554"/>
      <c r="N50" s="1303"/>
    </row>
    <row r="51" spans="1:14" ht="21" hidden="1" customHeight="1" thickBot="1" x14ac:dyDescent="0.35">
      <c r="A51" s="1307"/>
      <c r="B51" s="1158"/>
      <c r="C51" s="1527"/>
      <c r="D51" s="1532"/>
      <c r="E51" s="71"/>
      <c r="F51" s="1520"/>
      <c r="G51" s="493"/>
      <c r="H51" s="1584"/>
      <c r="I51" s="200"/>
      <c r="J51" s="1154"/>
      <c r="K51" s="1146"/>
      <c r="L51" s="1553"/>
      <c r="M51" s="1554"/>
      <c r="N51" s="1303"/>
    </row>
    <row r="52" spans="1:14" ht="21" hidden="1" customHeight="1" thickBot="1" x14ac:dyDescent="0.35">
      <c r="A52" s="1307"/>
      <c r="B52" s="1158"/>
      <c r="C52" s="1527"/>
      <c r="D52" s="1532"/>
      <c r="E52" s="71"/>
      <c r="F52" s="1520"/>
      <c r="G52" s="493"/>
      <c r="H52" s="1584"/>
      <c r="I52" s="200"/>
      <c r="J52" s="1154"/>
      <c r="K52" s="1146"/>
      <c r="L52" s="1553"/>
      <c r="M52" s="1554"/>
      <c r="N52" s="1303"/>
    </row>
    <row r="53" spans="1:14" ht="21" hidden="1" customHeight="1" thickBot="1" x14ac:dyDescent="0.35">
      <c r="A53" s="1307"/>
      <c r="B53" s="1158"/>
      <c r="C53" s="1527"/>
      <c r="D53" s="1532"/>
      <c r="E53" s="71"/>
      <c r="F53" s="1520"/>
      <c r="G53" s="493"/>
      <c r="H53" s="1584"/>
      <c r="I53" s="200"/>
      <c r="J53" s="1154"/>
      <c r="K53" s="1146"/>
      <c r="L53" s="1553"/>
      <c r="M53" s="1554"/>
      <c r="N53" s="1303"/>
    </row>
    <row r="54" spans="1:14" ht="21" hidden="1" customHeight="1" thickBot="1" x14ac:dyDescent="0.35">
      <c r="A54" s="1307"/>
      <c r="B54" s="1158"/>
      <c r="C54" s="1527"/>
      <c r="D54" s="1532"/>
      <c r="E54" s="71"/>
      <c r="F54" s="1520"/>
      <c r="G54" s="493"/>
      <c r="H54" s="1584"/>
      <c r="I54" s="200"/>
      <c r="J54" s="1154"/>
      <c r="K54" s="1146"/>
      <c r="L54" s="1553"/>
      <c r="M54" s="1554"/>
      <c r="N54" s="1303"/>
    </row>
    <row r="55" spans="1:14" ht="21" hidden="1" customHeight="1" thickBot="1" x14ac:dyDescent="0.35">
      <c r="A55" s="1307"/>
      <c r="B55" s="1158"/>
      <c r="C55" s="1527"/>
      <c r="D55" s="1532"/>
      <c r="E55" s="71"/>
      <c r="F55" s="1520"/>
      <c r="G55" s="493"/>
      <c r="H55" s="1584"/>
      <c r="I55" s="200"/>
      <c r="J55" s="1154"/>
      <c r="K55" s="1146"/>
      <c r="L55" s="1553"/>
      <c r="M55" s="1554"/>
      <c r="N55" s="1303"/>
    </row>
    <row r="56" spans="1:14" ht="21" hidden="1" customHeight="1" thickBot="1" x14ac:dyDescent="0.35">
      <c r="A56" s="1307"/>
      <c r="B56" s="1158"/>
      <c r="C56" s="1527"/>
      <c r="D56" s="1532"/>
      <c r="E56" s="71"/>
      <c r="F56" s="1520"/>
      <c r="G56" s="493"/>
      <c r="H56" s="1584"/>
      <c r="I56" s="200"/>
      <c r="J56" s="1154"/>
      <c r="K56" s="1146"/>
      <c r="L56" s="1553"/>
      <c r="M56" s="1554"/>
      <c r="N56" s="1303"/>
    </row>
    <row r="57" spans="1:14" ht="21" hidden="1" customHeight="1" thickBot="1" x14ac:dyDescent="0.35">
      <c r="A57" s="1320"/>
      <c r="B57" s="1158"/>
      <c r="C57" s="1542"/>
      <c r="D57" s="1543"/>
      <c r="E57" s="71"/>
      <c r="F57" s="1520"/>
      <c r="G57" s="494"/>
      <c r="H57" s="1584"/>
      <c r="I57" s="201"/>
      <c r="J57" s="1154"/>
      <c r="K57" s="1146"/>
      <c r="L57" s="1553"/>
      <c r="M57" s="1554"/>
      <c r="N57" s="1303"/>
    </row>
    <row r="58" spans="1:14" ht="21" hidden="1" customHeight="1" thickBot="1" x14ac:dyDescent="0.35">
      <c r="A58" s="1305">
        <v>6</v>
      </c>
      <c r="B58" s="1157"/>
      <c r="C58" s="1579"/>
      <c r="D58" s="1580"/>
      <c r="E58" s="127"/>
      <c r="F58" s="1526"/>
      <c r="G58" s="495"/>
      <c r="H58" s="1583"/>
      <c r="I58" s="490"/>
      <c r="J58" s="1153" t="str">
        <f>IFERROR(SQRT((H58*10000)/SUBTOTAL(109,I58:I66))," ")</f>
        <v xml:space="preserve"> </v>
      </c>
      <c r="K58" s="1145"/>
      <c r="L58" s="1551"/>
      <c r="M58" s="1552"/>
      <c r="N58" s="1302"/>
    </row>
    <row r="59" spans="1:14" ht="21" hidden="1" customHeight="1" thickBot="1" x14ac:dyDescent="0.35">
      <c r="A59" s="1307"/>
      <c r="B59" s="1158"/>
      <c r="C59" s="1527"/>
      <c r="D59" s="1528"/>
      <c r="E59" s="73"/>
      <c r="F59" s="1520"/>
      <c r="G59" s="493"/>
      <c r="H59" s="1584"/>
      <c r="I59" s="200"/>
      <c r="J59" s="1154"/>
      <c r="K59" s="1146"/>
      <c r="L59" s="1553"/>
      <c r="M59" s="1554"/>
      <c r="N59" s="1303"/>
    </row>
    <row r="60" spans="1:14" ht="21" hidden="1" customHeight="1" thickBot="1" x14ac:dyDescent="0.35">
      <c r="A60" s="1307"/>
      <c r="B60" s="1158"/>
      <c r="C60" s="1527"/>
      <c r="D60" s="1532"/>
      <c r="E60" s="63"/>
      <c r="F60" s="1520"/>
      <c r="G60" s="493"/>
      <c r="H60" s="1584"/>
      <c r="I60" s="200"/>
      <c r="J60" s="1154"/>
      <c r="K60" s="1146"/>
      <c r="L60" s="1553"/>
      <c r="M60" s="1554"/>
      <c r="N60" s="1303"/>
    </row>
    <row r="61" spans="1:14" ht="21" hidden="1" customHeight="1" thickBot="1" x14ac:dyDescent="0.35">
      <c r="A61" s="1307"/>
      <c r="B61" s="1158"/>
      <c r="C61" s="1527"/>
      <c r="D61" s="1532"/>
      <c r="E61" s="63"/>
      <c r="F61" s="1520"/>
      <c r="G61" s="493"/>
      <c r="H61" s="1584"/>
      <c r="I61" s="200"/>
      <c r="J61" s="1154"/>
      <c r="K61" s="1146"/>
      <c r="L61" s="1553"/>
      <c r="M61" s="1554"/>
      <c r="N61" s="1303"/>
    </row>
    <row r="62" spans="1:14" ht="21" hidden="1" customHeight="1" thickBot="1" x14ac:dyDescent="0.35">
      <c r="A62" s="1307"/>
      <c r="B62" s="1158"/>
      <c r="C62" s="1527"/>
      <c r="D62" s="1532"/>
      <c r="E62" s="63"/>
      <c r="F62" s="1520"/>
      <c r="G62" s="493"/>
      <c r="H62" s="1584"/>
      <c r="I62" s="200"/>
      <c r="J62" s="1154"/>
      <c r="K62" s="1146"/>
      <c r="L62" s="1553"/>
      <c r="M62" s="1554"/>
      <c r="N62" s="1303"/>
    </row>
    <row r="63" spans="1:14" ht="21" hidden="1" customHeight="1" thickBot="1" x14ac:dyDescent="0.35">
      <c r="A63" s="1307"/>
      <c r="B63" s="1158"/>
      <c r="C63" s="1527"/>
      <c r="D63" s="1532"/>
      <c r="E63" s="63"/>
      <c r="F63" s="1520"/>
      <c r="G63" s="493"/>
      <c r="H63" s="1584"/>
      <c r="I63" s="200"/>
      <c r="J63" s="1154"/>
      <c r="K63" s="1146"/>
      <c r="L63" s="1553"/>
      <c r="M63" s="1554"/>
      <c r="N63" s="1303"/>
    </row>
    <row r="64" spans="1:14" ht="21" hidden="1" customHeight="1" thickBot="1" x14ac:dyDescent="0.35">
      <c r="A64" s="1307"/>
      <c r="B64" s="1158"/>
      <c r="C64" s="1527"/>
      <c r="D64" s="1532"/>
      <c r="E64" s="63"/>
      <c r="F64" s="1520"/>
      <c r="G64" s="493"/>
      <c r="H64" s="1584"/>
      <c r="I64" s="200"/>
      <c r="J64" s="1154"/>
      <c r="K64" s="1146"/>
      <c r="L64" s="1553"/>
      <c r="M64" s="1554"/>
      <c r="N64" s="1303"/>
    </row>
    <row r="65" spans="1:14" ht="21" hidden="1" customHeight="1" thickBot="1" x14ac:dyDescent="0.35">
      <c r="A65" s="1307"/>
      <c r="B65" s="1158"/>
      <c r="C65" s="1527"/>
      <c r="D65" s="1532"/>
      <c r="E65" s="63"/>
      <c r="F65" s="1520"/>
      <c r="G65" s="493"/>
      <c r="H65" s="1584"/>
      <c r="I65" s="200"/>
      <c r="J65" s="1154"/>
      <c r="K65" s="1146"/>
      <c r="L65" s="1553"/>
      <c r="M65" s="1554"/>
      <c r="N65" s="1303"/>
    </row>
    <row r="66" spans="1:14" ht="21" hidden="1" customHeight="1" thickBot="1" x14ac:dyDescent="0.35">
      <c r="A66" s="1320"/>
      <c r="B66" s="1158"/>
      <c r="C66" s="1542"/>
      <c r="D66" s="1543"/>
      <c r="E66" s="63"/>
      <c r="F66" s="1520"/>
      <c r="G66" s="494"/>
      <c r="H66" s="1584"/>
      <c r="I66" s="201"/>
      <c r="J66" s="1154"/>
      <c r="K66" s="1146"/>
      <c r="L66" s="1553"/>
      <c r="M66" s="1554"/>
      <c r="N66" s="1303"/>
    </row>
    <row r="67" spans="1:14" ht="21" hidden="1" customHeight="1" thickBot="1" x14ac:dyDescent="0.35">
      <c r="A67" s="1305">
        <v>7</v>
      </c>
      <c r="B67" s="1157"/>
      <c r="C67" s="1579"/>
      <c r="D67" s="1580"/>
      <c r="E67" s="491"/>
      <c r="F67" s="1526"/>
      <c r="G67" s="495"/>
      <c r="H67" s="1583"/>
      <c r="I67" s="490"/>
      <c r="J67" s="1153" t="str">
        <f>IFERROR(SQRT((H67*10000)/SUBTOTAL(109,I67:I75))," ")</f>
        <v xml:space="preserve"> </v>
      </c>
      <c r="K67" s="1145"/>
      <c r="L67" s="1551"/>
      <c r="M67" s="1552"/>
      <c r="N67" s="1302"/>
    </row>
    <row r="68" spans="1:14" ht="21" hidden="1" customHeight="1" thickBot="1" x14ac:dyDescent="0.35">
      <c r="A68" s="1307"/>
      <c r="B68" s="1158"/>
      <c r="C68" s="1527"/>
      <c r="D68" s="1528"/>
      <c r="E68" s="568"/>
      <c r="F68" s="1520"/>
      <c r="G68" s="493"/>
      <c r="H68" s="1584"/>
      <c r="I68" s="200"/>
      <c r="J68" s="1154"/>
      <c r="K68" s="1146"/>
      <c r="L68" s="1553"/>
      <c r="M68" s="1554"/>
      <c r="N68" s="1303"/>
    </row>
    <row r="69" spans="1:14" ht="21" hidden="1" customHeight="1" thickBot="1" x14ac:dyDescent="0.35">
      <c r="A69" s="1307"/>
      <c r="B69" s="1158"/>
      <c r="C69" s="1527"/>
      <c r="D69" s="1532"/>
      <c r="E69" s="71"/>
      <c r="F69" s="1520"/>
      <c r="G69" s="493"/>
      <c r="H69" s="1584"/>
      <c r="I69" s="200"/>
      <c r="J69" s="1154"/>
      <c r="K69" s="1146"/>
      <c r="L69" s="1553"/>
      <c r="M69" s="1554"/>
      <c r="N69" s="1303"/>
    </row>
    <row r="70" spans="1:14" ht="21" hidden="1" customHeight="1" thickBot="1" x14ac:dyDescent="0.35">
      <c r="A70" s="1307"/>
      <c r="B70" s="1158"/>
      <c r="C70" s="1527"/>
      <c r="D70" s="1532"/>
      <c r="E70" s="71"/>
      <c r="F70" s="1520"/>
      <c r="G70" s="493"/>
      <c r="H70" s="1584"/>
      <c r="I70" s="200"/>
      <c r="J70" s="1154"/>
      <c r="K70" s="1146"/>
      <c r="L70" s="1553"/>
      <c r="M70" s="1554"/>
      <c r="N70" s="1303"/>
    </row>
    <row r="71" spans="1:14" ht="21" hidden="1" customHeight="1" thickBot="1" x14ac:dyDescent="0.35">
      <c r="A71" s="1307"/>
      <c r="B71" s="1158"/>
      <c r="C71" s="1527"/>
      <c r="D71" s="1532"/>
      <c r="E71" s="71"/>
      <c r="F71" s="1520"/>
      <c r="G71" s="493"/>
      <c r="H71" s="1584"/>
      <c r="I71" s="200"/>
      <c r="J71" s="1154"/>
      <c r="K71" s="1146"/>
      <c r="L71" s="1553"/>
      <c r="M71" s="1554"/>
      <c r="N71" s="1303"/>
    </row>
    <row r="72" spans="1:14" ht="21" hidden="1" customHeight="1" thickBot="1" x14ac:dyDescent="0.35">
      <c r="A72" s="1307"/>
      <c r="B72" s="1158"/>
      <c r="C72" s="1527"/>
      <c r="D72" s="1532"/>
      <c r="E72" s="71"/>
      <c r="F72" s="1520"/>
      <c r="G72" s="493"/>
      <c r="H72" s="1584"/>
      <c r="I72" s="200"/>
      <c r="J72" s="1154"/>
      <c r="K72" s="1146"/>
      <c r="L72" s="1553"/>
      <c r="M72" s="1554"/>
      <c r="N72" s="1303"/>
    </row>
    <row r="73" spans="1:14" ht="21" hidden="1" customHeight="1" thickBot="1" x14ac:dyDescent="0.35">
      <c r="A73" s="1307"/>
      <c r="B73" s="1158"/>
      <c r="C73" s="1527"/>
      <c r="D73" s="1532"/>
      <c r="E73" s="71"/>
      <c r="F73" s="1520"/>
      <c r="G73" s="493"/>
      <c r="H73" s="1584"/>
      <c r="I73" s="200"/>
      <c r="J73" s="1154"/>
      <c r="K73" s="1146"/>
      <c r="L73" s="1553"/>
      <c r="M73" s="1554"/>
      <c r="N73" s="1303"/>
    </row>
    <row r="74" spans="1:14" ht="21" hidden="1" customHeight="1" thickBot="1" x14ac:dyDescent="0.35">
      <c r="A74" s="1307"/>
      <c r="B74" s="1158"/>
      <c r="C74" s="1527"/>
      <c r="D74" s="1532"/>
      <c r="E74" s="71"/>
      <c r="F74" s="1520"/>
      <c r="G74" s="493"/>
      <c r="H74" s="1584"/>
      <c r="I74" s="200"/>
      <c r="J74" s="1154"/>
      <c r="K74" s="1146"/>
      <c r="L74" s="1553"/>
      <c r="M74" s="1554"/>
      <c r="N74" s="1303"/>
    </row>
    <row r="75" spans="1:14" ht="21" hidden="1" customHeight="1" thickBot="1" x14ac:dyDescent="0.35">
      <c r="A75" s="1320"/>
      <c r="B75" s="1158"/>
      <c r="C75" s="1542"/>
      <c r="D75" s="1543"/>
      <c r="E75" s="71"/>
      <c r="F75" s="1520"/>
      <c r="G75" s="494"/>
      <c r="H75" s="1584"/>
      <c r="I75" s="201"/>
      <c r="J75" s="1154"/>
      <c r="K75" s="1146"/>
      <c r="L75" s="1553"/>
      <c r="M75" s="1554"/>
      <c r="N75" s="1303"/>
    </row>
    <row r="76" spans="1:14" ht="21" hidden="1" customHeight="1" thickBot="1" x14ac:dyDescent="0.35">
      <c r="A76" s="1305">
        <v>8</v>
      </c>
      <c r="B76" s="1157"/>
      <c r="C76" s="1579"/>
      <c r="D76" s="1580"/>
      <c r="E76" s="127"/>
      <c r="F76" s="1526"/>
      <c r="G76" s="495"/>
      <c r="H76" s="1583"/>
      <c r="I76" s="490"/>
      <c r="J76" s="1153" t="str">
        <f>IFERROR(SQRT((H76*10000)/SUBTOTAL(109,I76:I84))," ")</f>
        <v xml:space="preserve"> </v>
      </c>
      <c r="K76" s="1145"/>
      <c r="L76" s="1551"/>
      <c r="M76" s="1552"/>
      <c r="N76" s="1302"/>
    </row>
    <row r="77" spans="1:14" ht="21" hidden="1" customHeight="1" thickBot="1" x14ac:dyDescent="0.35">
      <c r="A77" s="1307"/>
      <c r="B77" s="1158"/>
      <c r="C77" s="1527"/>
      <c r="D77" s="1528"/>
      <c r="E77" s="73"/>
      <c r="F77" s="1520"/>
      <c r="G77" s="493"/>
      <c r="H77" s="1584"/>
      <c r="I77" s="200"/>
      <c r="J77" s="1154"/>
      <c r="K77" s="1146"/>
      <c r="L77" s="1553"/>
      <c r="M77" s="1554"/>
      <c r="N77" s="1303"/>
    </row>
    <row r="78" spans="1:14" ht="21" hidden="1" customHeight="1" thickBot="1" x14ac:dyDescent="0.35">
      <c r="A78" s="1307"/>
      <c r="B78" s="1158"/>
      <c r="C78" s="1527"/>
      <c r="D78" s="1532"/>
      <c r="E78" s="63"/>
      <c r="F78" s="1520"/>
      <c r="G78" s="493"/>
      <c r="H78" s="1584"/>
      <c r="I78" s="200"/>
      <c r="J78" s="1154"/>
      <c r="K78" s="1146"/>
      <c r="L78" s="1553"/>
      <c r="M78" s="1554"/>
      <c r="N78" s="1303"/>
    </row>
    <row r="79" spans="1:14" ht="21" hidden="1" customHeight="1" thickBot="1" x14ac:dyDescent="0.35">
      <c r="A79" s="1307"/>
      <c r="B79" s="1158"/>
      <c r="C79" s="1527"/>
      <c r="D79" s="1532"/>
      <c r="E79" s="63"/>
      <c r="F79" s="1520"/>
      <c r="G79" s="493"/>
      <c r="H79" s="1584"/>
      <c r="I79" s="200"/>
      <c r="J79" s="1154"/>
      <c r="K79" s="1146"/>
      <c r="L79" s="1553"/>
      <c r="M79" s="1554"/>
      <c r="N79" s="1303"/>
    </row>
    <row r="80" spans="1:14" ht="21" hidden="1" customHeight="1" thickBot="1" x14ac:dyDescent="0.35">
      <c r="A80" s="1307"/>
      <c r="B80" s="1158"/>
      <c r="C80" s="1527"/>
      <c r="D80" s="1532"/>
      <c r="E80" s="63"/>
      <c r="F80" s="1520"/>
      <c r="G80" s="493"/>
      <c r="H80" s="1584"/>
      <c r="I80" s="200"/>
      <c r="J80" s="1154"/>
      <c r="K80" s="1146"/>
      <c r="L80" s="1553"/>
      <c r="M80" s="1554"/>
      <c r="N80" s="1303"/>
    </row>
    <row r="81" spans="1:14" ht="21" hidden="1" customHeight="1" thickBot="1" x14ac:dyDescent="0.35">
      <c r="A81" s="1307"/>
      <c r="B81" s="1158"/>
      <c r="C81" s="1527"/>
      <c r="D81" s="1532"/>
      <c r="E81" s="63"/>
      <c r="F81" s="1520"/>
      <c r="G81" s="493"/>
      <c r="H81" s="1584"/>
      <c r="I81" s="200"/>
      <c r="J81" s="1154"/>
      <c r="K81" s="1146"/>
      <c r="L81" s="1553"/>
      <c r="M81" s="1554"/>
      <c r="N81" s="1303"/>
    </row>
    <row r="82" spans="1:14" ht="21" hidden="1" customHeight="1" thickBot="1" x14ac:dyDescent="0.35">
      <c r="A82" s="1307"/>
      <c r="B82" s="1158"/>
      <c r="C82" s="1527"/>
      <c r="D82" s="1532"/>
      <c r="E82" s="63"/>
      <c r="F82" s="1520"/>
      <c r="G82" s="493"/>
      <c r="H82" s="1584"/>
      <c r="I82" s="200"/>
      <c r="J82" s="1154"/>
      <c r="K82" s="1146"/>
      <c r="L82" s="1553"/>
      <c r="M82" s="1554"/>
      <c r="N82" s="1303"/>
    </row>
    <row r="83" spans="1:14" ht="21" hidden="1" customHeight="1" thickBot="1" x14ac:dyDescent="0.35">
      <c r="A83" s="1307"/>
      <c r="B83" s="1158"/>
      <c r="C83" s="1527"/>
      <c r="D83" s="1532"/>
      <c r="E83" s="63"/>
      <c r="F83" s="1520"/>
      <c r="G83" s="493"/>
      <c r="H83" s="1584"/>
      <c r="I83" s="200"/>
      <c r="J83" s="1154"/>
      <c r="K83" s="1146"/>
      <c r="L83" s="1553"/>
      <c r="M83" s="1554"/>
      <c r="N83" s="1303"/>
    </row>
    <row r="84" spans="1:14" ht="21" hidden="1" customHeight="1" thickBot="1" x14ac:dyDescent="0.35">
      <c r="A84" s="1320"/>
      <c r="B84" s="1158"/>
      <c r="C84" s="1542"/>
      <c r="D84" s="1543"/>
      <c r="E84" s="63"/>
      <c r="F84" s="1520"/>
      <c r="G84" s="494"/>
      <c r="H84" s="1584"/>
      <c r="I84" s="201"/>
      <c r="J84" s="1154"/>
      <c r="K84" s="1146"/>
      <c r="L84" s="1553"/>
      <c r="M84" s="1554"/>
      <c r="N84" s="1303"/>
    </row>
    <row r="85" spans="1:14" ht="21" hidden="1" customHeight="1" thickBot="1" x14ac:dyDescent="0.35">
      <c r="A85" s="1305">
        <v>9</v>
      </c>
      <c r="B85" s="1157"/>
      <c r="C85" s="1579"/>
      <c r="D85" s="1580"/>
      <c r="E85" s="491"/>
      <c r="F85" s="1526"/>
      <c r="G85" s="495"/>
      <c r="H85" s="1583"/>
      <c r="I85" s="490"/>
      <c r="J85" s="1153" t="str">
        <f>IFERROR(SQRT((H85*10000)/SUBTOTAL(109,I85:I93))," ")</f>
        <v xml:space="preserve"> </v>
      </c>
      <c r="K85" s="1145"/>
      <c r="L85" s="1551"/>
      <c r="M85" s="1552"/>
      <c r="N85" s="1302"/>
    </row>
    <row r="86" spans="1:14" ht="21" hidden="1" customHeight="1" thickBot="1" x14ac:dyDescent="0.35">
      <c r="A86" s="1307"/>
      <c r="B86" s="1158"/>
      <c r="C86" s="1527"/>
      <c r="D86" s="1528"/>
      <c r="E86" s="568"/>
      <c r="F86" s="1520"/>
      <c r="G86" s="493"/>
      <c r="H86" s="1584"/>
      <c r="I86" s="200"/>
      <c r="J86" s="1154"/>
      <c r="K86" s="1146"/>
      <c r="L86" s="1553"/>
      <c r="M86" s="1554"/>
      <c r="N86" s="1303"/>
    </row>
    <row r="87" spans="1:14" ht="21" hidden="1" customHeight="1" thickBot="1" x14ac:dyDescent="0.35">
      <c r="A87" s="1307"/>
      <c r="B87" s="1158"/>
      <c r="C87" s="1527"/>
      <c r="D87" s="1532"/>
      <c r="E87" s="71"/>
      <c r="F87" s="1520"/>
      <c r="G87" s="493"/>
      <c r="H87" s="1584"/>
      <c r="I87" s="200"/>
      <c r="J87" s="1154"/>
      <c r="K87" s="1146"/>
      <c r="L87" s="1553"/>
      <c r="M87" s="1554"/>
      <c r="N87" s="1303"/>
    </row>
    <row r="88" spans="1:14" ht="21" hidden="1" customHeight="1" thickBot="1" x14ac:dyDescent="0.35">
      <c r="A88" s="1307"/>
      <c r="B88" s="1158"/>
      <c r="C88" s="1527"/>
      <c r="D88" s="1532"/>
      <c r="E88" s="71"/>
      <c r="F88" s="1520"/>
      <c r="G88" s="493"/>
      <c r="H88" s="1584"/>
      <c r="I88" s="200"/>
      <c r="J88" s="1154"/>
      <c r="K88" s="1146"/>
      <c r="L88" s="1553"/>
      <c r="M88" s="1554"/>
      <c r="N88" s="1303"/>
    </row>
    <row r="89" spans="1:14" ht="21" hidden="1" customHeight="1" thickBot="1" x14ac:dyDescent="0.35">
      <c r="A89" s="1307"/>
      <c r="B89" s="1158"/>
      <c r="C89" s="1527"/>
      <c r="D89" s="1532"/>
      <c r="E89" s="71"/>
      <c r="F89" s="1520"/>
      <c r="G89" s="493"/>
      <c r="H89" s="1584"/>
      <c r="I89" s="200"/>
      <c r="J89" s="1154"/>
      <c r="K89" s="1146"/>
      <c r="L89" s="1553"/>
      <c r="M89" s="1554"/>
      <c r="N89" s="1303"/>
    </row>
    <row r="90" spans="1:14" ht="21" hidden="1" customHeight="1" thickBot="1" x14ac:dyDescent="0.35">
      <c r="A90" s="1307"/>
      <c r="B90" s="1158"/>
      <c r="C90" s="1527"/>
      <c r="D90" s="1532"/>
      <c r="E90" s="71"/>
      <c r="F90" s="1520"/>
      <c r="G90" s="493"/>
      <c r="H90" s="1584"/>
      <c r="I90" s="200"/>
      <c r="J90" s="1154"/>
      <c r="K90" s="1146"/>
      <c r="L90" s="1553"/>
      <c r="M90" s="1554"/>
      <c r="N90" s="1303"/>
    </row>
    <row r="91" spans="1:14" ht="21" hidden="1" customHeight="1" thickBot="1" x14ac:dyDescent="0.35">
      <c r="A91" s="1307"/>
      <c r="B91" s="1158"/>
      <c r="C91" s="1527"/>
      <c r="D91" s="1532"/>
      <c r="E91" s="71"/>
      <c r="F91" s="1520"/>
      <c r="G91" s="493"/>
      <c r="H91" s="1584"/>
      <c r="I91" s="200"/>
      <c r="J91" s="1154"/>
      <c r="K91" s="1146"/>
      <c r="L91" s="1553"/>
      <c r="M91" s="1554"/>
      <c r="N91" s="1303"/>
    </row>
    <row r="92" spans="1:14" ht="21" hidden="1" customHeight="1" thickBot="1" x14ac:dyDescent="0.35">
      <c r="A92" s="1307"/>
      <c r="B92" s="1158"/>
      <c r="C92" s="1527"/>
      <c r="D92" s="1532"/>
      <c r="E92" s="71"/>
      <c r="F92" s="1520"/>
      <c r="G92" s="493"/>
      <c r="H92" s="1584"/>
      <c r="I92" s="200"/>
      <c r="J92" s="1154"/>
      <c r="K92" s="1146"/>
      <c r="L92" s="1553"/>
      <c r="M92" s="1554"/>
      <c r="N92" s="1303"/>
    </row>
    <row r="93" spans="1:14" ht="21" hidden="1" customHeight="1" thickBot="1" x14ac:dyDescent="0.35">
      <c r="A93" s="1320"/>
      <c r="B93" s="1158"/>
      <c r="C93" s="1542"/>
      <c r="D93" s="1543"/>
      <c r="E93" s="71"/>
      <c r="F93" s="1520"/>
      <c r="G93" s="494"/>
      <c r="H93" s="1584"/>
      <c r="I93" s="201"/>
      <c r="J93" s="1154"/>
      <c r="K93" s="1146"/>
      <c r="L93" s="1553"/>
      <c r="M93" s="1554"/>
      <c r="N93" s="1303"/>
    </row>
    <row r="94" spans="1:14" ht="21" hidden="1" customHeight="1" thickBot="1" x14ac:dyDescent="0.35">
      <c r="A94" s="1305">
        <v>10</v>
      </c>
      <c r="B94" s="1157"/>
      <c r="C94" s="1579"/>
      <c r="D94" s="1580"/>
      <c r="E94" s="127"/>
      <c r="F94" s="1526"/>
      <c r="G94" s="495"/>
      <c r="H94" s="1583"/>
      <c r="I94" s="490"/>
      <c r="J94" s="1153" t="str">
        <f>IFERROR(SQRT((H94*10000)/SUBTOTAL(109,I94:I102))," ")</f>
        <v xml:space="preserve"> </v>
      </c>
      <c r="K94" s="1145"/>
      <c r="L94" s="1551"/>
      <c r="M94" s="1552"/>
      <c r="N94" s="1302"/>
    </row>
    <row r="95" spans="1:14" ht="21" hidden="1" customHeight="1" thickBot="1" x14ac:dyDescent="0.35">
      <c r="A95" s="1307"/>
      <c r="B95" s="1158"/>
      <c r="C95" s="1527"/>
      <c r="D95" s="1528"/>
      <c r="E95" s="73"/>
      <c r="F95" s="1520"/>
      <c r="G95" s="493"/>
      <c r="H95" s="1584"/>
      <c r="I95" s="200"/>
      <c r="J95" s="1154"/>
      <c r="K95" s="1146"/>
      <c r="L95" s="1553"/>
      <c r="M95" s="1554"/>
      <c r="N95" s="1303"/>
    </row>
    <row r="96" spans="1:14" ht="21" hidden="1" customHeight="1" thickBot="1" x14ac:dyDescent="0.35">
      <c r="A96" s="1307"/>
      <c r="B96" s="1158"/>
      <c r="C96" s="1527"/>
      <c r="D96" s="1532"/>
      <c r="E96" s="63"/>
      <c r="F96" s="1520"/>
      <c r="G96" s="493"/>
      <c r="H96" s="1584"/>
      <c r="I96" s="200"/>
      <c r="J96" s="1154"/>
      <c r="K96" s="1146"/>
      <c r="L96" s="1553"/>
      <c r="M96" s="1554"/>
      <c r="N96" s="1303"/>
    </row>
    <row r="97" spans="1:14" ht="21" hidden="1" customHeight="1" thickBot="1" x14ac:dyDescent="0.35">
      <c r="A97" s="1307"/>
      <c r="B97" s="1158"/>
      <c r="C97" s="1527"/>
      <c r="D97" s="1532"/>
      <c r="E97" s="63"/>
      <c r="F97" s="1520"/>
      <c r="G97" s="493"/>
      <c r="H97" s="1584"/>
      <c r="I97" s="200"/>
      <c r="J97" s="1154"/>
      <c r="K97" s="1146"/>
      <c r="L97" s="1553"/>
      <c r="M97" s="1554"/>
      <c r="N97" s="1303"/>
    </row>
    <row r="98" spans="1:14" ht="21" hidden="1" customHeight="1" thickBot="1" x14ac:dyDescent="0.35">
      <c r="A98" s="1307"/>
      <c r="B98" s="1158"/>
      <c r="C98" s="1527"/>
      <c r="D98" s="1532"/>
      <c r="E98" s="63"/>
      <c r="F98" s="1520"/>
      <c r="G98" s="493"/>
      <c r="H98" s="1584"/>
      <c r="I98" s="200"/>
      <c r="J98" s="1154"/>
      <c r="K98" s="1146"/>
      <c r="L98" s="1553"/>
      <c r="M98" s="1554"/>
      <c r="N98" s="1303"/>
    </row>
    <row r="99" spans="1:14" ht="21" hidden="1" customHeight="1" thickBot="1" x14ac:dyDescent="0.35">
      <c r="A99" s="1307"/>
      <c r="B99" s="1158"/>
      <c r="C99" s="1527"/>
      <c r="D99" s="1532"/>
      <c r="E99" s="63"/>
      <c r="F99" s="1520"/>
      <c r="G99" s="493"/>
      <c r="H99" s="1584"/>
      <c r="I99" s="200"/>
      <c r="J99" s="1154"/>
      <c r="K99" s="1146"/>
      <c r="L99" s="1553"/>
      <c r="M99" s="1554"/>
      <c r="N99" s="1303"/>
    </row>
    <row r="100" spans="1:14" ht="21" hidden="1" customHeight="1" thickBot="1" x14ac:dyDescent="0.35">
      <c r="A100" s="1307"/>
      <c r="B100" s="1158"/>
      <c r="C100" s="1527"/>
      <c r="D100" s="1532"/>
      <c r="E100" s="63"/>
      <c r="F100" s="1520"/>
      <c r="G100" s="493"/>
      <c r="H100" s="1584"/>
      <c r="I100" s="200"/>
      <c r="J100" s="1154"/>
      <c r="K100" s="1146"/>
      <c r="L100" s="1553"/>
      <c r="M100" s="1554"/>
      <c r="N100" s="1303"/>
    </row>
    <row r="101" spans="1:14" ht="21" hidden="1" customHeight="1" thickBot="1" x14ac:dyDescent="0.35">
      <c r="A101" s="1307"/>
      <c r="B101" s="1158"/>
      <c r="C101" s="1527"/>
      <c r="D101" s="1532"/>
      <c r="E101" s="63"/>
      <c r="F101" s="1520"/>
      <c r="G101" s="493"/>
      <c r="H101" s="1584"/>
      <c r="I101" s="200"/>
      <c r="J101" s="1154"/>
      <c r="K101" s="1146"/>
      <c r="L101" s="1553"/>
      <c r="M101" s="1554"/>
      <c r="N101" s="1303"/>
    </row>
    <row r="102" spans="1:14" ht="21" hidden="1" customHeight="1" thickBot="1" x14ac:dyDescent="0.35">
      <c r="A102" s="1320"/>
      <c r="B102" s="1158"/>
      <c r="C102" s="1542"/>
      <c r="D102" s="1543"/>
      <c r="E102" s="63"/>
      <c r="F102" s="1520"/>
      <c r="G102" s="494"/>
      <c r="H102" s="1592"/>
      <c r="I102" s="201"/>
      <c r="J102" s="1154"/>
      <c r="K102" s="1146"/>
      <c r="L102" s="1559"/>
      <c r="M102" s="1560"/>
      <c r="N102" s="1303"/>
    </row>
    <row r="103" spans="1:14" ht="5.0999999999999996" customHeight="1" thickBot="1" x14ac:dyDescent="0.35">
      <c r="A103" s="90"/>
      <c r="B103" s="90"/>
      <c r="C103" s="90"/>
      <c r="D103" s="90"/>
      <c r="E103" s="90"/>
      <c r="F103" s="90"/>
      <c r="G103" s="90"/>
      <c r="H103" s="90"/>
      <c r="I103" s="90"/>
      <c r="J103" s="90"/>
      <c r="K103" s="90"/>
      <c r="L103" s="90"/>
      <c r="M103" s="90"/>
      <c r="N103" s="90"/>
    </row>
    <row r="104" spans="1:14" ht="16.2" customHeight="1" thickTop="1" x14ac:dyDescent="0.3">
      <c r="A104" s="1197" t="s">
        <v>41</v>
      </c>
      <c r="B104" s="1197"/>
      <c r="C104" s="1197"/>
      <c r="D104" s="1197"/>
      <c r="E104" s="69"/>
      <c r="H104" s="31">
        <f>SUBTOTAL(109,H13:H102)</f>
        <v>0</v>
      </c>
      <c r="I104" s="59">
        <f>SUBTOTAL(109,I13:I102)</f>
        <v>0</v>
      </c>
      <c r="J104" s="5"/>
      <c r="L104" s="62" t="s">
        <v>45</v>
      </c>
      <c r="M104" s="1190">
        <f>SUBTOTAL(109,I13:I21)*N13+SUBTOTAL(109,I22:I30)*N22+SUBTOTAL(109,I31:I39)*N31+SUBTOTAL(109,I40:I48)*N49+SUBTOTAL(109,I49:I57)*N49+SUBTOTAL(109,I58:I75)*N58+SUBTOTAL(109,I67:I75)*N67+SUBTOTAL(109,I76:I84)*N76+SUBTOTAL(109,I85:I93)*N85+SUBTOTAL(109,I94:I102)*N94</f>
        <v>0</v>
      </c>
      <c r="N104" s="1190"/>
    </row>
    <row r="105" spans="1:14" ht="16.2" customHeight="1" x14ac:dyDescent="0.3">
      <c r="A105" s="1197"/>
      <c r="B105" s="1197"/>
      <c r="C105" s="1197"/>
      <c r="D105" s="1197"/>
      <c r="E105" s="472"/>
      <c r="H105" s="16" t="s">
        <v>70</v>
      </c>
      <c r="I105" s="16" t="s">
        <v>242</v>
      </c>
      <c r="J105" s="479"/>
      <c r="L105" s="501" t="s">
        <v>580</v>
      </c>
      <c r="M105" s="1191" t="str">
        <f>IFERROR((SUBTOTAL(109,I13:I21)*N13+SUBTOTAL(109,I22:I30)*N22+SUBTOTAL(109,I31:I39)*N31+SUBTOTAL(109,I40:I48)*N49+SUBTOTAL(109,I49:I57)*N49+SUBTOTAL(109,I58:I75)*N58+SUBTOTAL(109,I67:I75)*N67+SUBTOTAL(109,I76:I84)*N76+SUBTOTAL(109,I85:I93)*N85+SUBTOTAL(109,I94:I102)*N94)/I104," ")</f>
        <v xml:space="preserve"> </v>
      </c>
      <c r="N105" s="1191"/>
    </row>
    <row r="106" spans="1:14" ht="5.0999999999999996" customHeight="1" x14ac:dyDescent="0.3">
      <c r="A106" s="537"/>
      <c r="B106" s="537"/>
      <c r="C106" s="537"/>
      <c r="D106" s="537"/>
      <c r="E106" s="537"/>
      <c r="H106" s="16"/>
      <c r="I106" s="16"/>
      <c r="J106" s="531"/>
      <c r="L106" s="501"/>
      <c r="M106" s="536"/>
      <c r="N106" s="536"/>
    </row>
    <row r="107" spans="1:14" ht="16.2" customHeight="1" x14ac:dyDescent="0.3">
      <c r="A107" s="1349" t="s">
        <v>659</v>
      </c>
      <c r="B107" s="1349"/>
      <c r="C107" s="1349"/>
      <c r="D107" s="1349"/>
      <c r="E107" s="1349"/>
      <c r="F107" s="1349"/>
      <c r="G107" s="1349"/>
      <c r="H107" s="1349"/>
      <c r="I107" s="1349"/>
      <c r="J107" s="1349"/>
      <c r="K107" s="542" t="s">
        <v>639</v>
      </c>
      <c r="L107" s="595"/>
      <c r="M107" s="1351"/>
      <c r="N107" s="1351"/>
    </row>
    <row r="108" spans="1:14" ht="16.2" customHeight="1" x14ac:dyDescent="0.3">
      <c r="A108" s="1349"/>
      <c r="B108" s="1349"/>
      <c r="C108" s="1349"/>
      <c r="D108" s="1349"/>
      <c r="E108" s="1349"/>
      <c r="F108" s="1349"/>
      <c r="G108" s="1349"/>
      <c r="H108" s="1349"/>
      <c r="I108" s="1349"/>
      <c r="J108" s="1349"/>
      <c r="K108" s="542" t="s">
        <v>640</v>
      </c>
      <c r="L108" s="543"/>
      <c r="M108" s="1352"/>
      <c r="N108" s="1352"/>
    </row>
    <row r="109" spans="1:14" ht="5.0999999999999996" customHeight="1" x14ac:dyDescent="0.3">
      <c r="K109" s="4"/>
      <c r="L109" s="4"/>
    </row>
    <row r="110" spans="1:14" x14ac:dyDescent="0.3">
      <c r="A110" s="1198"/>
      <c r="B110" s="1198"/>
      <c r="C110" s="1198"/>
      <c r="D110" s="1198"/>
      <c r="F110" s="1198"/>
      <c r="G110" s="1198"/>
      <c r="L110" s="1206" t="s">
        <v>82</v>
      </c>
      <c r="M110" s="1187" t="s">
        <v>83</v>
      </c>
      <c r="N110" s="1189"/>
    </row>
    <row r="111" spans="1:14" ht="14.4" customHeight="1" x14ac:dyDescent="0.3">
      <c r="A111" s="1344" t="s">
        <v>22</v>
      </c>
      <c r="B111" s="1344"/>
      <c r="C111" s="1344"/>
      <c r="D111" s="1344"/>
      <c r="F111" s="1199" t="s">
        <v>23</v>
      </c>
      <c r="G111" s="1199"/>
      <c r="L111" s="1206"/>
      <c r="M111" s="1246" t="s">
        <v>47</v>
      </c>
      <c r="N111" s="1248"/>
    </row>
    <row r="112" spans="1:14" ht="9" customHeight="1" x14ac:dyDescent="0.3">
      <c r="A112" s="1245" t="str">
        <f>Startseite!A4</f>
        <v>Version 16.03.2023</v>
      </c>
      <c r="B112" s="1245"/>
      <c r="C112" s="1245"/>
      <c r="D112" s="1245"/>
      <c r="E112" s="1245"/>
      <c r="F112" s="1245"/>
      <c r="G112" s="1245"/>
      <c r="H112" s="1245"/>
      <c r="I112" s="1245"/>
      <c r="J112" s="1245"/>
      <c r="K112" s="1245"/>
      <c r="L112" s="1245"/>
      <c r="M112" s="1245"/>
      <c r="N112" s="1245"/>
    </row>
    <row r="114" spans="10:13" x14ac:dyDescent="0.3">
      <c r="K114" s="36"/>
      <c r="M114" s="36"/>
    </row>
    <row r="115" spans="10:13" x14ac:dyDescent="0.3">
      <c r="J115" s="36"/>
      <c r="K115" s="36"/>
      <c r="L115" s="36"/>
      <c r="M115" s="36"/>
    </row>
  </sheetData>
  <sheetProtection selectLockedCells="1"/>
  <dataConsolidate/>
  <mergeCells count="212">
    <mergeCell ref="A107:J108"/>
    <mergeCell ref="M108:N108"/>
    <mergeCell ref="A112:N112"/>
    <mergeCell ref="K85:K93"/>
    <mergeCell ref="K94:K102"/>
    <mergeCell ref="K40:K48"/>
    <mergeCell ref="K49:K57"/>
    <mergeCell ref="K58:K66"/>
    <mergeCell ref="K67:K75"/>
    <mergeCell ref="K76:K84"/>
    <mergeCell ref="C102:D102"/>
    <mergeCell ref="C83:D83"/>
    <mergeCell ref="C84:D84"/>
    <mergeCell ref="C85:D85"/>
    <mergeCell ref="C86:D86"/>
    <mergeCell ref="C77:D77"/>
    <mergeCell ref="C78:D78"/>
    <mergeCell ref="C79:D79"/>
    <mergeCell ref="C80:D80"/>
    <mergeCell ref="C81:D81"/>
    <mergeCell ref="C73:D73"/>
    <mergeCell ref="C74:D74"/>
    <mergeCell ref="C75:D75"/>
    <mergeCell ref="C76:D76"/>
    <mergeCell ref="K31:K39"/>
    <mergeCell ref="L94:M102"/>
    <mergeCell ref="H76:H84"/>
    <mergeCell ref="H85:H93"/>
    <mergeCell ref="H94:H102"/>
    <mergeCell ref="J31:J39"/>
    <mergeCell ref="J40:J48"/>
    <mergeCell ref="J49:J57"/>
    <mergeCell ref="J58:J66"/>
    <mergeCell ref="J67:J75"/>
    <mergeCell ref="J76:J84"/>
    <mergeCell ref="J85:J93"/>
    <mergeCell ref="J94:J102"/>
    <mergeCell ref="H31:H39"/>
    <mergeCell ref="H40:H48"/>
    <mergeCell ref="H49:H57"/>
    <mergeCell ref="H58:H66"/>
    <mergeCell ref="H67:H75"/>
    <mergeCell ref="F31:F39"/>
    <mergeCell ref="F40:F48"/>
    <mergeCell ref="F49:F57"/>
    <mergeCell ref="F58:F66"/>
    <mergeCell ref="F67:F75"/>
    <mergeCell ref="F76:F84"/>
    <mergeCell ref="F85:F93"/>
    <mergeCell ref="F94:F102"/>
    <mergeCell ref="C97:D97"/>
    <mergeCell ref="C98:D98"/>
    <mergeCell ref="C99:D99"/>
    <mergeCell ref="C100:D100"/>
    <mergeCell ref="C101:D101"/>
    <mergeCell ref="C92:D92"/>
    <mergeCell ref="C93:D93"/>
    <mergeCell ref="C94:D94"/>
    <mergeCell ref="C95:D95"/>
    <mergeCell ref="C96:D96"/>
    <mergeCell ref="C87:D87"/>
    <mergeCell ref="C88:D88"/>
    <mergeCell ref="C89:D89"/>
    <mergeCell ref="C90:D90"/>
    <mergeCell ref="C91:D91"/>
    <mergeCell ref="C82:D82"/>
    <mergeCell ref="C72:D72"/>
    <mergeCell ref="C55:D55"/>
    <mergeCell ref="C56:D56"/>
    <mergeCell ref="C47:D47"/>
    <mergeCell ref="C48:D48"/>
    <mergeCell ref="C49:D49"/>
    <mergeCell ref="C50:D50"/>
    <mergeCell ref="C51:D51"/>
    <mergeCell ref="C62:D62"/>
    <mergeCell ref="C63:D63"/>
    <mergeCell ref="C67:D67"/>
    <mergeCell ref="C68:D68"/>
    <mergeCell ref="C69:D69"/>
    <mergeCell ref="C70:D70"/>
    <mergeCell ref="C71:D71"/>
    <mergeCell ref="C64:D64"/>
    <mergeCell ref="C65:D65"/>
    <mergeCell ref="C66:D66"/>
    <mergeCell ref="C57:D57"/>
    <mergeCell ref="C58:D58"/>
    <mergeCell ref="C59:D59"/>
    <mergeCell ref="C60:D60"/>
    <mergeCell ref="C61:D61"/>
    <mergeCell ref="B58:B66"/>
    <mergeCell ref="B67:B75"/>
    <mergeCell ref="B76:B84"/>
    <mergeCell ref="B85:B93"/>
    <mergeCell ref="B94:B102"/>
    <mergeCell ref="A58:A66"/>
    <mergeCell ref="A67:A75"/>
    <mergeCell ref="A76:A84"/>
    <mergeCell ref="A85:A93"/>
    <mergeCell ref="A94:A102"/>
    <mergeCell ref="A31:A39"/>
    <mergeCell ref="A40:A48"/>
    <mergeCell ref="A49:A57"/>
    <mergeCell ref="B31:B39"/>
    <mergeCell ref="B40:B48"/>
    <mergeCell ref="B49:B57"/>
    <mergeCell ref="C39:D39"/>
    <mergeCell ref="C40:D40"/>
    <mergeCell ref="C41:D41"/>
    <mergeCell ref="C42:D42"/>
    <mergeCell ref="C43:D43"/>
    <mergeCell ref="C44:D44"/>
    <mergeCell ref="C45:D45"/>
    <mergeCell ref="C46:D46"/>
    <mergeCell ref="C35:D35"/>
    <mergeCell ref="C31:D31"/>
    <mergeCell ref="C33:D33"/>
    <mergeCell ref="C37:D37"/>
    <mergeCell ref="C38:D38"/>
    <mergeCell ref="C32:D32"/>
    <mergeCell ref="C34:D34"/>
    <mergeCell ref="C52:D52"/>
    <mergeCell ref="C53:D53"/>
    <mergeCell ref="C54:D54"/>
    <mergeCell ref="B13:B21"/>
    <mergeCell ref="C13:D13"/>
    <mergeCell ref="F13:F21"/>
    <mergeCell ref="A6:C6"/>
    <mergeCell ref="E6:G6"/>
    <mergeCell ref="A5:G5"/>
    <mergeCell ref="K5:K6"/>
    <mergeCell ref="H5:J6"/>
    <mergeCell ref="A1:K1"/>
    <mergeCell ref="A2:C2"/>
    <mergeCell ref="D2:E2"/>
    <mergeCell ref="F2:H2"/>
    <mergeCell ref="I2:K2"/>
    <mergeCell ref="A3:C3"/>
    <mergeCell ref="D3:E3"/>
    <mergeCell ref="F3:H3"/>
    <mergeCell ref="I3:K3"/>
    <mergeCell ref="C9:F9"/>
    <mergeCell ref="C23:D23"/>
    <mergeCell ref="C29:D29"/>
    <mergeCell ref="C30:D30"/>
    <mergeCell ref="J22:J30"/>
    <mergeCell ref="N10:N12"/>
    <mergeCell ref="H10:H12"/>
    <mergeCell ref="N13:N21"/>
    <mergeCell ref="C24:D24"/>
    <mergeCell ref="C25:D25"/>
    <mergeCell ref="C26:D26"/>
    <mergeCell ref="J10:J12"/>
    <mergeCell ref="J13:J21"/>
    <mergeCell ref="K13:K21"/>
    <mergeCell ref="K22:K30"/>
    <mergeCell ref="H22:H30"/>
    <mergeCell ref="I10:I12"/>
    <mergeCell ref="H13:H21"/>
    <mergeCell ref="C14:D14"/>
    <mergeCell ref="C20:D20"/>
    <mergeCell ref="C21:D21"/>
    <mergeCell ref="C15:D15"/>
    <mergeCell ref="C16:D16"/>
    <mergeCell ref="C17:D17"/>
    <mergeCell ref="C28:D28"/>
    <mergeCell ref="A22:A30"/>
    <mergeCell ref="B22:B30"/>
    <mergeCell ref="C22:D22"/>
    <mergeCell ref="F22:F30"/>
    <mergeCell ref="G9:M9"/>
    <mergeCell ref="G10:G12"/>
    <mergeCell ref="F111:G111"/>
    <mergeCell ref="F110:G110"/>
    <mergeCell ref="A110:D110"/>
    <mergeCell ref="A111:D111"/>
    <mergeCell ref="A104:D105"/>
    <mergeCell ref="C36:D36"/>
    <mergeCell ref="K10:K12"/>
    <mergeCell ref="C18:D18"/>
    <mergeCell ref="C19:D19"/>
    <mergeCell ref="C27:D27"/>
    <mergeCell ref="A10:A12"/>
    <mergeCell ref="B10:B12"/>
    <mergeCell ref="C10:D12"/>
    <mergeCell ref="E10:E12"/>
    <mergeCell ref="F10:F12"/>
    <mergeCell ref="A13:A21"/>
    <mergeCell ref="L85:M93"/>
    <mergeCell ref="M104:N104"/>
    <mergeCell ref="M105:N105"/>
    <mergeCell ref="L110:L111"/>
    <mergeCell ref="M110:N110"/>
    <mergeCell ref="M111:N111"/>
    <mergeCell ref="L10:M12"/>
    <mergeCell ref="L13:M21"/>
    <mergeCell ref="L22:M30"/>
    <mergeCell ref="L31:M39"/>
    <mergeCell ref="L40:M48"/>
    <mergeCell ref="L49:M57"/>
    <mergeCell ref="L58:M66"/>
    <mergeCell ref="L67:M75"/>
    <mergeCell ref="L76:M84"/>
    <mergeCell ref="N22:N30"/>
    <mergeCell ref="N76:N84"/>
    <mergeCell ref="N85:N93"/>
    <mergeCell ref="N94:N102"/>
    <mergeCell ref="N31:N39"/>
    <mergeCell ref="N40:N48"/>
    <mergeCell ref="N49:N57"/>
    <mergeCell ref="N58:N66"/>
    <mergeCell ref="N67:N75"/>
    <mergeCell ref="M107:N107"/>
  </mergeCells>
  <conditionalFormatting sqref="D2:E3">
    <cfRule type="cellIs" dxfId="10" priority="3" operator="equal">
      <formula>0</formula>
    </cfRule>
  </conditionalFormatting>
  <conditionalFormatting sqref="I2:I3">
    <cfRule type="cellIs" dxfId="9" priority="2" operator="equal">
      <formula>0</formula>
    </cfRule>
  </conditionalFormatting>
  <conditionalFormatting sqref="K5:M5">
    <cfRule type="cellIs" dxfId="8" priority="1" operator="equal">
      <formula>0</formula>
    </cfRule>
  </conditionalFormatting>
  <dataValidations xWindow="219" yWindow="447" count="10">
    <dataValidation type="decimal" allowBlank="1" showInputMessage="1" showErrorMessage="1" error="Bitte geben Sie die Flächengröße in ha (0-50) an!" promptTitle="Angabe der Flächengröße" prompt="Bitte geben Sie die Flächengröße in ha an!" sqref="H13:H102" xr:uid="{00000000-0002-0000-1D00-000000000000}">
      <formula1>0</formula1>
      <formula2>50</formula2>
    </dataValidation>
    <dataValidation type="decimal" operator="greaterThan" allowBlank="1" showInputMessage="1" showErrorMessage="1" error="Bitte tragen Sie Ihr Gebot je Maßnahme je Baum ein!" promptTitle="Angebotspreis des Unternehmers" prompt="Bitte tragen Sie Ihr Gebot je Maßnahme je Baum ein! Falls eine Maßnahme aus mehreren Baumarten, ggf. mit verschiedenen Ästungsstufen besteht, ist ein Mischpreis zu bilden!" sqref="N13:N102" xr:uid="{00000000-0002-0000-1D00-000001000000}">
      <formula1>0</formula1>
    </dataValidation>
    <dataValidation type="whole" allowBlank="1" showInputMessage="1" showErrorMessage="1" error="Bitte geben Sie ein Alter (zwischen 1 und 70) je Baumart an!" promptTitle="Angabe des Alters" prompt="Bitte geben Sie ein Alter (zwischen 1 und 70) je Baumart an!" sqref="E13:E102" xr:uid="{00000000-0002-0000-1D00-000002000000}">
      <formula1>1</formula1>
      <formula2>70</formula2>
    </dataValidation>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3:B102" xr:uid="{00000000-0002-0000-1D00-000003000000}"/>
    <dataValidation type="whole" allowBlank="1" showInputMessage="1" showErrorMessage="1" error="Bitte geben Sie an wie viele Bäume je Baumart insgesamt geästet werden sollen!" promptTitle="Anzahl zu ästender Bäume" prompt="Bitte geben Sie an wie viele Bäume je Baumart insgesamt geästet werden sollen!" sqref="I13:I102" xr:uid="{00000000-0002-0000-1D00-000004000000}">
      <formula1>1</formula1>
      <formula2>10000</formula2>
    </dataValidation>
    <dataValidation type="date" operator="greaterThan" allowBlank="1" showInputMessage="1" showErrorMessage="1" error="Bitte tragen Sie den frühestmöglichen Beginn der Maßnahmen ein!" promptTitle="Beginn der Maßnahmen" prompt="Bitte tragen Sie den frühestmöglichen Beginn der Maßnahmen ein!" sqref="A6:C6" xr:uid="{00000000-0002-0000-1D00-000005000000}">
      <formula1>42705</formula1>
    </dataValidation>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E6:G6" xr:uid="{00000000-0002-0000-1D00-000006000000}">
      <formula1>42705</formula1>
    </dataValidation>
    <dataValidation type="textLength" allowBlank="1" showInputMessage="1" showErrorMessage="1" error="Max. 230 Zeichen verfügbar!" promptTitle="Sonstiges" prompt="Bitte geben Sie weitere Informationen zur Maßnahme, insbesondere im Hinblick auf leistungsbeeinflussende Parameter, z.B. ob es sich um besonders strukturierte Bestände handelt!" sqref="L13 L22 L31 L40 L49 L58 L67 L76 L85 L94" xr:uid="{00000000-0002-0000-1D00-000007000000}">
      <formula1>0</formula1>
      <formula2>230</formula2>
    </dataValidation>
    <dataValidation allowBlank="1" showInputMessage="1" showErrorMessage="1" error="Bitte nennen Sie ggf. eine Position/Leistung, für die Sie einen Satz für einzelfallweise Arbeiten angeben lassen möchten. " prompt="Bitte nennen Sie ggf. eine Position/Leistung, für die Sie einen Satz für einzelfallweise Arbeiten angeben lassen möchten. " sqref="L107:N107" xr:uid="{00000000-0002-0000-1D00-000008000000}"/>
    <dataValidation allowBlank="1" showInputMessage="1" showErrorMessage="1" error="Bitte geben Sie einen Betrag für die o. a. Position an!" prompt="Bitte geben Sie einen Betrag für die o. a. Position an!" sqref="L108:N108" xr:uid="{00000000-0002-0000-1D00-000009000000}"/>
  </dataValidations>
  <pageMargins left="0.23622047244094491" right="0.23622047244094491" top="0.23622047244094491" bottom="0.23622047244094491" header="0" footer="0"/>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Button 1">
              <controlPr defaultSize="0" print="0" autoFill="0" autoPict="0" macro="[0]!Makro8">
                <anchor moveWithCells="1" sizeWithCells="1">
                  <from>
                    <xdr:col>14</xdr:col>
                    <xdr:colOff>83820</xdr:colOff>
                    <xdr:row>10</xdr:row>
                    <xdr:rowOff>259080</xdr:rowOff>
                  </from>
                  <to>
                    <xdr:col>17</xdr:col>
                    <xdr:colOff>68580</xdr:colOff>
                    <xdr:row>12</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19" yWindow="447" count="5">
        <x14:dataValidation type="list" allowBlank="1" showInputMessage="1" showErrorMessage="1" error="Bitte kategorisieren Sie die mittlere Geländeneigung! _x000a_(Auswahl aus Liste)" promptTitle="Angabe d. Geländeneigung" prompt="Bitte kategorisieren Sie die mittlere Geländeneigung! _x000a_(Auswahl aus Liste)" xr:uid="{00000000-0002-0000-1D00-00000A000000}">
          <x14:formula1>
            <xm:f>'Steuerelemente Bestandespflege'!$C$2:$C$6</xm:f>
          </x14:formula1>
          <xm:sqref>F13:F102</xm:sqref>
        </x14:dataValidation>
        <x14:dataValidation type="list" allowBlank="1" showInputMessage="1" showErrorMessage="1" error="Bitte geben Sie an welche Ästungsstufen je Baumart durchgeführt werden sollen!_x000a_(Auswahl aus Liste)" promptTitle="durchzuführende Ästungsstufen" prompt="Bitte geben Sie an welche Ästungsstufen je Baumart durchgeführt werden sollen!_x000a_(Auswahl aus Liste)" xr:uid="{00000000-0002-0000-1D00-00000B000000}">
          <x14:formula1>
            <xm:f>'Steuerelemente Wertästung'!$D$2:$D$7</xm:f>
          </x14:formula1>
          <xm:sqref>G13:G102</xm:sqref>
        </x14:dataValidation>
        <x14:dataValidation type="list" allowBlank="1" showInputMessage="1" showErrorMessage="1" error="ggf. weitere Baumart auswählen." prompt="ggf. weitere Baumart auswählen" xr:uid="{00000000-0002-0000-1D00-00000C000000}">
          <x14:formula1>
            <xm:f>'Steuerelemente Wertästung'!$B$2:$B$13</xm:f>
          </x14:formula1>
          <xm:sqref>D23 D20:D21 D29:D30 C14:C21 D14 C23:C30 D41 D59 D77 D95 D38:D39 D56:D57 D74:D75 D92:D93 D47:D48 D65:D66 D83:D84 D101:D102 C32:C39 C50:C57 C68:C75 C86:C93 D32 D50 D68 D86 C41:C48 C59:C66 C77:C84 C95:C102</xm:sqref>
        </x14:dataValidation>
        <x14:dataValidation type="list" allowBlank="1" showInputMessage="1" showErrorMessage="1" error="Bitte wählen Sie eine Baumart/-gruppe aus der Liste aus! Für jede Baumart eine separate Zeile verwenden." promptTitle="Angabe der Baumart" prompt="Wählen Sie bis zu neun Baumarten/-gruppen aus der Liste aus. Je Baumart eine separate Zeile verwenden." xr:uid="{00000000-0002-0000-1D00-00000D000000}">
          <x14:formula1>
            <xm:f>'Steuerelemente Wertästung'!$B$2:$B$13</xm:f>
          </x14:formula1>
          <xm:sqref>C94:D94 C13:D13 C22:D22 C31:D31 C40:D40 C49:D49 C58:D58 C67:D67 C76:D76 C85:D85</xm:sqref>
        </x14:dataValidation>
        <x14:dataValidation type="list" allowBlank="1" showInputMessage="1" showErrorMessage="1" error="Bitte wählen Sie ein gefordertes Arbeitsverfahren aus!_x000a_(Auswahl aus Liste)" promptTitle="Angabe des Arbeitsverfahrens" prompt="Bitte wählen Sie ein gefordertes Arbeitsverfahren aus!_x000a_(Auswahl aus Liste)" xr:uid="{00000000-0002-0000-1D00-00000E000000}">
          <x14:formula1>
            <xm:f>'Steuerelemente Wertästung'!$E$2:$E$5</xm:f>
          </x14:formula1>
          <xm:sqref>K13:K102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3"/>
  <dimension ref="A1:G17"/>
  <sheetViews>
    <sheetView workbookViewId="0">
      <selection activeCell="A10" sqref="A10"/>
    </sheetView>
  </sheetViews>
  <sheetFormatPr baseColWidth="10" defaultRowHeight="14.4" x14ac:dyDescent="0.3"/>
  <cols>
    <col min="1" max="1" width="40.5546875" customWidth="1"/>
    <col min="2" max="2" width="17.44140625" customWidth="1"/>
    <col min="3" max="3" width="16.33203125" customWidth="1"/>
    <col min="4" max="4" width="29.33203125" customWidth="1"/>
    <col min="5" max="5" width="30.33203125" customWidth="1"/>
    <col min="6" max="6" width="15" customWidth="1"/>
  </cols>
  <sheetData>
    <row r="1" spans="1:7" ht="52.5" customHeight="1" x14ac:dyDescent="0.3">
      <c r="A1" s="70" t="s">
        <v>24</v>
      </c>
      <c r="B1" s="70" t="s">
        <v>4</v>
      </c>
      <c r="C1" s="72" t="s">
        <v>147</v>
      </c>
      <c r="D1" s="72" t="s">
        <v>236</v>
      </c>
      <c r="E1" s="72" t="s">
        <v>238</v>
      </c>
      <c r="F1" s="37" t="s">
        <v>571</v>
      </c>
      <c r="G1" s="72"/>
    </row>
    <row r="2" spans="1:7" x14ac:dyDescent="0.3">
      <c r="A2" t="s">
        <v>55</v>
      </c>
      <c r="B2" t="s">
        <v>246</v>
      </c>
      <c r="C2" t="s">
        <v>19</v>
      </c>
      <c r="D2" s="75" t="s">
        <v>620</v>
      </c>
      <c r="E2" t="s">
        <v>150</v>
      </c>
      <c r="F2" t="s">
        <v>572</v>
      </c>
    </row>
    <row r="3" spans="1:7" x14ac:dyDescent="0.3">
      <c r="A3" t="s">
        <v>341</v>
      </c>
      <c r="B3" t="s">
        <v>253</v>
      </c>
      <c r="C3" t="s">
        <v>17</v>
      </c>
      <c r="D3" s="75" t="s">
        <v>621</v>
      </c>
      <c r="E3" t="s">
        <v>239</v>
      </c>
      <c r="F3" t="s">
        <v>573</v>
      </c>
      <c r="G3" s="51"/>
    </row>
    <row r="4" spans="1:7" x14ac:dyDescent="0.3">
      <c r="A4" t="s">
        <v>25</v>
      </c>
      <c r="B4" t="s">
        <v>247</v>
      </c>
      <c r="C4" t="s">
        <v>18</v>
      </c>
      <c r="D4" s="39" t="s">
        <v>622</v>
      </c>
      <c r="E4" t="s">
        <v>258</v>
      </c>
    </row>
    <row r="5" spans="1:7" x14ac:dyDescent="0.3">
      <c r="A5" t="s">
        <v>26</v>
      </c>
      <c r="B5" t="s">
        <v>249</v>
      </c>
      <c r="C5" t="s">
        <v>37</v>
      </c>
      <c r="D5" s="39" t="s">
        <v>623</v>
      </c>
      <c r="E5" t="s">
        <v>240</v>
      </c>
    </row>
    <row r="6" spans="1:7" x14ac:dyDescent="0.3">
      <c r="A6" t="s">
        <v>342</v>
      </c>
      <c r="B6" t="s">
        <v>250</v>
      </c>
      <c r="C6" t="s">
        <v>38</v>
      </c>
      <c r="D6" s="39" t="s">
        <v>624</v>
      </c>
      <c r="E6" s="39"/>
    </row>
    <row r="7" spans="1:7" x14ac:dyDescent="0.3">
      <c r="A7" t="s">
        <v>343</v>
      </c>
      <c r="B7" t="s">
        <v>248</v>
      </c>
      <c r="D7" s="39" t="s">
        <v>625</v>
      </c>
    </row>
    <row r="8" spans="1:7" x14ac:dyDescent="0.3">
      <c r="A8" t="s">
        <v>21</v>
      </c>
      <c r="B8" t="s">
        <v>254</v>
      </c>
    </row>
    <row r="9" spans="1:7" x14ac:dyDescent="0.3">
      <c r="A9" t="s">
        <v>27</v>
      </c>
      <c r="B9" t="s">
        <v>255</v>
      </c>
    </row>
    <row r="10" spans="1:7" x14ac:dyDescent="0.3">
      <c r="A10" t="s">
        <v>969</v>
      </c>
      <c r="B10" t="s">
        <v>256</v>
      </c>
    </row>
    <row r="11" spans="1:7" x14ac:dyDescent="0.3">
      <c r="A11" t="s">
        <v>28</v>
      </c>
      <c r="B11" t="s">
        <v>257</v>
      </c>
    </row>
    <row r="12" spans="1:7" x14ac:dyDescent="0.3">
      <c r="A12" t="s">
        <v>344</v>
      </c>
      <c r="B12" t="s">
        <v>251</v>
      </c>
    </row>
    <row r="13" spans="1:7" x14ac:dyDescent="0.3">
      <c r="A13" t="s">
        <v>29</v>
      </c>
      <c r="B13" t="s">
        <v>252</v>
      </c>
    </row>
    <row r="14" spans="1:7" x14ac:dyDescent="0.3">
      <c r="A14" t="s">
        <v>345</v>
      </c>
    </row>
    <row r="15" spans="1:7" x14ac:dyDescent="0.3">
      <c r="A15" t="s">
        <v>30</v>
      </c>
    </row>
    <row r="16" spans="1:7" x14ac:dyDescent="0.3">
      <c r="A16" t="s">
        <v>31</v>
      </c>
    </row>
    <row r="17" spans="1:1" x14ac:dyDescent="0.3">
      <c r="A17" t="s">
        <v>346</v>
      </c>
    </row>
  </sheetData>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N276"/>
  <sheetViews>
    <sheetView showGridLines="0" topLeftCell="A28" zoomScale="150" zoomScaleNormal="150" workbookViewId="0">
      <selection activeCell="A2" sqref="A2:G101"/>
    </sheetView>
  </sheetViews>
  <sheetFormatPr baseColWidth="10" defaultRowHeight="14.4" x14ac:dyDescent="0.3"/>
  <sheetData>
    <row r="1" spans="1:14" ht="31.95" customHeight="1" x14ac:dyDescent="0.3">
      <c r="A1" s="1295" t="s">
        <v>207</v>
      </c>
      <c r="B1" s="1295"/>
      <c r="C1" s="1296">
        <f>'LB Wertästung'!C2:D2</f>
        <v>0</v>
      </c>
      <c r="D1" s="1296"/>
    </row>
    <row r="2" spans="1:14" ht="15" customHeight="1" x14ac:dyDescent="0.3">
      <c r="A2" s="1293" t="s">
        <v>642</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76"/>
      <c r="B102" s="76"/>
      <c r="C102" s="76"/>
      <c r="D102" s="76"/>
      <c r="E102" s="76"/>
      <c r="F102" s="76"/>
      <c r="G102" s="76"/>
      <c r="H102" s="76"/>
      <c r="I102" s="76"/>
      <c r="J102" s="76"/>
      <c r="K102" s="76"/>
      <c r="L102" s="76"/>
      <c r="M102" s="76"/>
      <c r="N102" s="76"/>
    </row>
    <row r="103" spans="1:14" x14ac:dyDescent="0.3">
      <c r="A103" s="76"/>
      <c r="B103" s="76"/>
      <c r="C103" s="76"/>
      <c r="D103" s="76"/>
      <c r="E103" s="76"/>
      <c r="F103" s="76"/>
      <c r="G103" s="76"/>
      <c r="H103" s="76"/>
      <c r="I103" s="76"/>
      <c r="J103" s="76"/>
      <c r="K103" s="76"/>
      <c r="L103" s="76"/>
      <c r="M103" s="76"/>
      <c r="N103" s="76"/>
    </row>
    <row r="104" spans="1:14" x14ac:dyDescent="0.3">
      <c r="A104" s="76"/>
      <c r="B104" s="76"/>
      <c r="C104" s="76"/>
      <c r="D104" s="76"/>
      <c r="E104" s="76"/>
      <c r="F104" s="76"/>
      <c r="G104" s="76"/>
      <c r="H104" s="76"/>
      <c r="I104" s="76"/>
      <c r="J104" s="76"/>
      <c r="K104" s="76"/>
      <c r="L104" s="76"/>
      <c r="M104" s="76"/>
      <c r="N104" s="76"/>
    </row>
    <row r="105" spans="1:14" x14ac:dyDescent="0.3">
      <c r="A105" s="76"/>
      <c r="B105" s="76"/>
      <c r="C105" s="76"/>
      <c r="D105" s="76"/>
      <c r="E105" s="76"/>
      <c r="F105" s="76"/>
      <c r="G105" s="76"/>
      <c r="H105" s="76"/>
      <c r="I105" s="76"/>
      <c r="J105" s="76"/>
      <c r="K105" s="76"/>
      <c r="L105" s="76"/>
      <c r="M105" s="76"/>
      <c r="N105" s="76"/>
    </row>
    <row r="106" spans="1:14" x14ac:dyDescent="0.3">
      <c r="A106" s="76"/>
      <c r="B106" s="76"/>
      <c r="C106" s="76"/>
      <c r="D106" s="76"/>
      <c r="E106" s="76"/>
      <c r="F106" s="76"/>
      <c r="G106" s="76"/>
      <c r="H106" s="76"/>
      <c r="I106" s="76"/>
      <c r="J106" s="76"/>
      <c r="K106" s="76"/>
      <c r="L106" s="76"/>
      <c r="M106" s="76"/>
      <c r="N106" s="76"/>
    </row>
    <row r="107" spans="1:14" x14ac:dyDescent="0.3">
      <c r="A107" s="76"/>
      <c r="B107" s="76"/>
      <c r="C107" s="76"/>
      <c r="D107" s="76"/>
      <c r="E107" s="76"/>
      <c r="F107" s="76"/>
      <c r="G107" s="76"/>
      <c r="H107" s="76"/>
      <c r="I107" s="76"/>
      <c r="J107" s="76"/>
      <c r="K107" s="76"/>
      <c r="L107" s="76"/>
      <c r="M107" s="76"/>
      <c r="N107" s="76"/>
    </row>
    <row r="108" spans="1:14" x14ac:dyDescent="0.3">
      <c r="A108" s="76"/>
      <c r="B108" s="76"/>
      <c r="C108" s="76"/>
      <c r="D108" s="76"/>
      <c r="E108" s="76"/>
      <c r="F108" s="76"/>
      <c r="G108" s="76"/>
      <c r="H108" s="76"/>
      <c r="I108" s="76"/>
      <c r="J108" s="76"/>
      <c r="K108" s="76"/>
      <c r="L108" s="76"/>
      <c r="M108" s="76"/>
      <c r="N108" s="76"/>
    </row>
    <row r="109" spans="1:14" x14ac:dyDescent="0.3">
      <c r="A109" s="76"/>
      <c r="B109" s="76"/>
      <c r="C109" s="76"/>
      <c r="D109" s="76"/>
      <c r="E109" s="76"/>
      <c r="F109" s="76"/>
      <c r="G109" s="76"/>
      <c r="H109" s="76"/>
      <c r="I109" s="76"/>
      <c r="J109" s="76"/>
      <c r="K109" s="76"/>
      <c r="L109" s="76"/>
      <c r="M109" s="76"/>
      <c r="N109" s="76"/>
    </row>
    <row r="110" spans="1:14" x14ac:dyDescent="0.3">
      <c r="A110" s="76"/>
      <c r="B110" s="76"/>
      <c r="C110" s="76"/>
      <c r="D110" s="76"/>
      <c r="E110" s="76"/>
      <c r="F110" s="76"/>
      <c r="G110" s="76"/>
      <c r="H110" s="76"/>
      <c r="I110" s="76"/>
      <c r="J110" s="76"/>
      <c r="K110" s="76"/>
      <c r="L110" s="76"/>
      <c r="M110" s="76"/>
      <c r="N110" s="76"/>
    </row>
    <row r="111" spans="1:14" x14ac:dyDescent="0.3">
      <c r="A111" s="76"/>
      <c r="B111" s="76"/>
      <c r="C111" s="76"/>
      <c r="D111" s="76"/>
      <c r="E111" s="76"/>
      <c r="F111" s="76"/>
      <c r="G111" s="76"/>
      <c r="H111" s="76"/>
      <c r="I111" s="76"/>
      <c r="J111" s="76"/>
      <c r="K111" s="76"/>
      <c r="L111" s="76"/>
      <c r="M111" s="76"/>
      <c r="N111" s="76"/>
    </row>
    <row r="112" spans="1:14" x14ac:dyDescent="0.3">
      <c r="A112" s="76"/>
      <c r="B112" s="76"/>
      <c r="C112" s="76"/>
      <c r="D112" s="76"/>
      <c r="E112" s="76"/>
      <c r="F112" s="76"/>
      <c r="G112" s="76"/>
      <c r="H112" s="76"/>
      <c r="I112" s="76"/>
      <c r="J112" s="76"/>
      <c r="K112" s="76"/>
      <c r="L112" s="76"/>
      <c r="M112" s="76"/>
      <c r="N112" s="76"/>
    </row>
    <row r="113" spans="1:14" x14ac:dyDescent="0.3">
      <c r="A113" s="76"/>
      <c r="B113" s="76"/>
      <c r="C113" s="76"/>
      <c r="D113" s="76"/>
      <c r="E113" s="76"/>
      <c r="F113" s="76"/>
      <c r="G113" s="76"/>
      <c r="H113" s="76"/>
      <c r="I113" s="76"/>
      <c r="J113" s="76"/>
      <c r="K113" s="76"/>
      <c r="L113" s="76"/>
      <c r="M113" s="76"/>
      <c r="N113" s="76"/>
    </row>
    <row r="114" spans="1:14" x14ac:dyDescent="0.3">
      <c r="A114" s="76"/>
      <c r="B114" s="76"/>
      <c r="C114" s="76"/>
      <c r="D114" s="76"/>
      <c r="E114" s="76"/>
      <c r="F114" s="76"/>
      <c r="G114" s="76"/>
      <c r="H114" s="76"/>
      <c r="I114" s="76"/>
      <c r="J114" s="76"/>
      <c r="K114" s="76"/>
      <c r="L114" s="76"/>
      <c r="M114" s="76"/>
      <c r="N114" s="76"/>
    </row>
    <row r="115" spans="1:14" x14ac:dyDescent="0.3">
      <c r="A115" s="76"/>
      <c r="B115" s="76"/>
      <c r="C115" s="76"/>
      <c r="D115" s="76"/>
      <c r="E115" s="76"/>
      <c r="F115" s="76"/>
      <c r="G115" s="76"/>
      <c r="H115" s="76"/>
      <c r="I115" s="76"/>
      <c r="J115" s="76"/>
      <c r="K115" s="76"/>
      <c r="L115" s="76"/>
      <c r="M115" s="76"/>
      <c r="N115" s="76"/>
    </row>
    <row r="116" spans="1:14" x14ac:dyDescent="0.3">
      <c r="A116" s="76"/>
      <c r="B116" s="76"/>
      <c r="C116" s="76"/>
      <c r="D116" s="76"/>
      <c r="E116" s="76"/>
      <c r="F116" s="76"/>
      <c r="G116" s="76"/>
      <c r="H116" s="76"/>
      <c r="I116" s="76"/>
      <c r="J116" s="76"/>
      <c r="K116" s="76"/>
      <c r="L116" s="76"/>
      <c r="M116" s="76"/>
      <c r="N116" s="76"/>
    </row>
    <row r="117" spans="1:14" x14ac:dyDescent="0.3">
      <c r="A117" s="76"/>
      <c r="B117" s="76"/>
      <c r="C117" s="76"/>
      <c r="D117" s="76"/>
      <c r="E117" s="76"/>
      <c r="F117" s="76"/>
      <c r="G117" s="76"/>
      <c r="H117" s="76"/>
      <c r="I117" s="76"/>
      <c r="J117" s="76"/>
      <c r="K117" s="76"/>
      <c r="L117" s="76"/>
      <c r="M117" s="76"/>
      <c r="N117" s="76"/>
    </row>
    <row r="118" spans="1:14" x14ac:dyDescent="0.3">
      <c r="A118" s="76"/>
      <c r="B118" s="76"/>
      <c r="C118" s="76"/>
      <c r="D118" s="76"/>
      <c r="E118" s="76"/>
      <c r="F118" s="76"/>
      <c r="G118" s="76"/>
      <c r="H118" s="76"/>
      <c r="I118" s="76"/>
      <c r="J118" s="76"/>
      <c r="K118" s="76"/>
      <c r="L118" s="76"/>
      <c r="M118" s="76"/>
      <c r="N118" s="76"/>
    </row>
    <row r="119" spans="1:14" x14ac:dyDescent="0.3">
      <c r="A119" s="76"/>
      <c r="B119" s="76"/>
      <c r="C119" s="76"/>
      <c r="D119" s="76"/>
      <c r="E119" s="76"/>
      <c r="F119" s="76"/>
      <c r="G119" s="76"/>
      <c r="H119" s="76"/>
      <c r="I119" s="76"/>
      <c r="J119" s="76"/>
      <c r="K119" s="76"/>
      <c r="L119" s="76"/>
      <c r="M119" s="76"/>
      <c r="N119" s="76"/>
    </row>
    <row r="120" spans="1:14" x14ac:dyDescent="0.3">
      <c r="A120" s="76"/>
      <c r="B120" s="76"/>
      <c r="C120" s="76"/>
      <c r="D120" s="76"/>
      <c r="E120" s="76"/>
      <c r="F120" s="76"/>
      <c r="G120" s="76"/>
      <c r="H120" s="76"/>
      <c r="I120" s="76"/>
      <c r="J120" s="76"/>
      <c r="K120" s="76"/>
      <c r="L120" s="76"/>
      <c r="M120" s="76"/>
      <c r="N120" s="76"/>
    </row>
    <row r="121" spans="1:14" x14ac:dyDescent="0.3">
      <c r="A121" s="76"/>
      <c r="B121" s="76"/>
      <c r="C121" s="76"/>
      <c r="D121" s="76"/>
      <c r="E121" s="76"/>
      <c r="F121" s="76"/>
      <c r="G121" s="76"/>
      <c r="H121" s="76"/>
      <c r="I121" s="76"/>
      <c r="J121" s="76"/>
      <c r="K121" s="76"/>
      <c r="L121" s="76"/>
      <c r="M121" s="76"/>
      <c r="N121" s="76"/>
    </row>
    <row r="122" spans="1:14" x14ac:dyDescent="0.3">
      <c r="A122" s="76"/>
      <c r="B122" s="76"/>
      <c r="C122" s="76"/>
      <c r="D122" s="76"/>
      <c r="E122" s="76"/>
      <c r="F122" s="76"/>
      <c r="G122" s="76"/>
      <c r="H122" s="76"/>
      <c r="I122" s="76"/>
      <c r="J122" s="76"/>
      <c r="K122" s="76"/>
      <c r="L122" s="76"/>
      <c r="M122" s="76"/>
      <c r="N122" s="76"/>
    </row>
    <row r="123" spans="1:14" x14ac:dyDescent="0.3">
      <c r="A123" s="76"/>
      <c r="B123" s="76"/>
      <c r="C123" s="76"/>
      <c r="D123" s="76"/>
      <c r="E123" s="76"/>
      <c r="F123" s="76"/>
      <c r="G123" s="76"/>
      <c r="H123" s="76"/>
      <c r="I123" s="76"/>
      <c r="J123" s="76"/>
      <c r="K123" s="76"/>
      <c r="L123" s="76"/>
      <c r="M123" s="76"/>
      <c r="N123" s="76"/>
    </row>
    <row r="124" spans="1:14" x14ac:dyDescent="0.3">
      <c r="A124" s="76"/>
      <c r="B124" s="76"/>
      <c r="C124" s="76"/>
      <c r="D124" s="76"/>
      <c r="E124" s="76"/>
      <c r="F124" s="76"/>
      <c r="G124" s="76"/>
      <c r="H124" s="76"/>
      <c r="I124" s="76"/>
      <c r="J124" s="76"/>
      <c r="K124" s="76"/>
      <c r="L124" s="76"/>
      <c r="M124" s="76"/>
      <c r="N124" s="76"/>
    </row>
    <row r="125" spans="1:14" x14ac:dyDescent="0.3">
      <c r="A125" s="76"/>
      <c r="B125" s="76"/>
      <c r="C125" s="76"/>
      <c r="D125" s="76"/>
      <c r="E125" s="76"/>
      <c r="F125" s="76"/>
      <c r="G125" s="76"/>
      <c r="H125" s="76"/>
      <c r="I125" s="76"/>
      <c r="J125" s="76"/>
      <c r="K125" s="76"/>
      <c r="L125" s="76"/>
      <c r="M125" s="76"/>
      <c r="N125" s="76"/>
    </row>
    <row r="126" spans="1:14" x14ac:dyDescent="0.3">
      <c r="A126" s="76"/>
      <c r="B126" s="76"/>
      <c r="C126" s="76"/>
      <c r="D126" s="76"/>
      <c r="E126" s="76"/>
      <c r="F126" s="76"/>
      <c r="G126" s="76"/>
      <c r="H126" s="76"/>
      <c r="I126" s="76"/>
      <c r="J126" s="76"/>
      <c r="K126" s="76"/>
      <c r="L126" s="76"/>
      <c r="M126" s="76"/>
      <c r="N126" s="76"/>
    </row>
    <row r="127" spans="1:14" x14ac:dyDescent="0.3">
      <c r="A127" s="76"/>
      <c r="B127" s="76"/>
      <c r="C127" s="76"/>
      <c r="D127" s="76"/>
      <c r="E127" s="76"/>
      <c r="F127" s="76"/>
      <c r="G127" s="76"/>
      <c r="H127" s="76"/>
      <c r="I127" s="76"/>
      <c r="J127" s="76"/>
      <c r="K127" s="76"/>
      <c r="L127" s="76"/>
      <c r="M127" s="76"/>
      <c r="N127" s="76"/>
    </row>
    <row r="128" spans="1:14" x14ac:dyDescent="0.3">
      <c r="A128" s="76"/>
      <c r="B128" s="76"/>
      <c r="C128" s="76"/>
      <c r="D128" s="76"/>
      <c r="E128" s="76"/>
      <c r="F128" s="76"/>
      <c r="G128" s="76"/>
      <c r="H128" s="76"/>
      <c r="I128" s="76"/>
      <c r="J128" s="76"/>
      <c r="K128" s="76"/>
      <c r="L128" s="76"/>
      <c r="M128" s="76"/>
      <c r="N128" s="76"/>
    </row>
    <row r="129" spans="1:14" x14ac:dyDescent="0.3">
      <c r="A129" s="76"/>
      <c r="B129" s="76"/>
      <c r="C129" s="76"/>
      <c r="D129" s="76"/>
      <c r="E129" s="76"/>
      <c r="F129" s="76"/>
      <c r="G129" s="76"/>
      <c r="H129" s="76"/>
      <c r="I129" s="76"/>
      <c r="J129" s="76"/>
      <c r="K129" s="76"/>
      <c r="L129" s="76"/>
      <c r="M129" s="76"/>
      <c r="N129" s="76"/>
    </row>
    <row r="130" spans="1:14" x14ac:dyDescent="0.3">
      <c r="A130" s="76"/>
      <c r="B130" s="76"/>
      <c r="C130" s="76"/>
      <c r="D130" s="76"/>
      <c r="E130" s="76"/>
      <c r="F130" s="76"/>
      <c r="G130" s="76"/>
      <c r="H130" s="76"/>
      <c r="I130" s="76"/>
      <c r="J130" s="76"/>
      <c r="K130" s="76"/>
      <c r="L130" s="76"/>
      <c r="M130" s="76"/>
      <c r="N130" s="76"/>
    </row>
    <row r="131" spans="1:14" x14ac:dyDescent="0.3">
      <c r="A131" s="76"/>
      <c r="B131" s="76"/>
      <c r="C131" s="76"/>
      <c r="D131" s="76"/>
      <c r="E131" s="76"/>
      <c r="F131" s="76"/>
      <c r="G131" s="76"/>
      <c r="H131" s="76"/>
      <c r="I131" s="76"/>
      <c r="J131" s="76"/>
      <c r="K131" s="76"/>
      <c r="L131" s="76"/>
      <c r="M131" s="76"/>
      <c r="N131" s="76"/>
    </row>
    <row r="132" spans="1:14" x14ac:dyDescent="0.3">
      <c r="A132" s="76"/>
      <c r="B132" s="76"/>
      <c r="C132" s="76"/>
      <c r="D132" s="76"/>
      <c r="E132" s="76"/>
      <c r="F132" s="76"/>
      <c r="G132" s="76"/>
      <c r="H132" s="76"/>
    </row>
    <row r="133" spans="1:14" x14ac:dyDescent="0.3">
      <c r="A133" s="76"/>
      <c r="B133" s="76"/>
      <c r="C133" s="76"/>
      <c r="D133" s="76"/>
      <c r="E133" s="76"/>
      <c r="F133" s="76"/>
      <c r="G133" s="76"/>
      <c r="H133" s="76"/>
    </row>
    <row r="134" spans="1:14" x14ac:dyDescent="0.3">
      <c r="A134" s="76"/>
      <c r="B134" s="76"/>
      <c r="C134" s="76"/>
      <c r="D134" s="76"/>
      <c r="E134" s="76"/>
      <c r="F134" s="76"/>
      <c r="G134" s="76"/>
      <c r="H134" s="76"/>
    </row>
    <row r="135" spans="1:14" x14ac:dyDescent="0.3">
      <c r="A135" s="76"/>
      <c r="B135" s="76"/>
      <c r="C135" s="76"/>
      <c r="D135" s="76"/>
      <c r="E135" s="76"/>
      <c r="F135" s="76"/>
      <c r="G135" s="76"/>
      <c r="H135" s="76"/>
    </row>
    <row r="136" spans="1:14" x14ac:dyDescent="0.3">
      <c r="A136" s="76"/>
      <c r="B136" s="76"/>
      <c r="C136" s="76"/>
      <c r="D136" s="76"/>
      <c r="E136" s="76"/>
      <c r="F136" s="76"/>
      <c r="G136" s="76"/>
      <c r="H136" s="76"/>
    </row>
    <row r="137" spans="1:14" x14ac:dyDescent="0.3">
      <c r="A137" s="76"/>
      <c r="B137" s="76"/>
      <c r="C137" s="76"/>
      <c r="D137" s="76"/>
      <c r="E137" s="76"/>
      <c r="F137" s="76"/>
      <c r="G137" s="76"/>
      <c r="H137" s="76"/>
    </row>
    <row r="138" spans="1:14" x14ac:dyDescent="0.3">
      <c r="A138" s="76"/>
      <c r="B138" s="76"/>
      <c r="C138" s="76"/>
      <c r="D138" s="76"/>
      <c r="E138" s="76"/>
      <c r="F138" s="76"/>
      <c r="G138" s="76"/>
      <c r="H138" s="76"/>
    </row>
    <row r="139" spans="1:14" x14ac:dyDescent="0.3">
      <c r="A139" s="76"/>
      <c r="B139" s="76"/>
      <c r="C139" s="76"/>
      <c r="D139" s="76"/>
      <c r="E139" s="76"/>
      <c r="F139" s="76"/>
      <c r="G139" s="76"/>
      <c r="H139" s="76"/>
    </row>
    <row r="140" spans="1:14" x14ac:dyDescent="0.3">
      <c r="A140" s="76"/>
      <c r="B140" s="76"/>
      <c r="C140" s="76"/>
      <c r="D140" s="76"/>
      <c r="E140" s="76"/>
      <c r="F140" s="76"/>
      <c r="G140" s="76"/>
      <c r="H140" s="76"/>
    </row>
    <row r="141" spans="1:14" x14ac:dyDescent="0.3">
      <c r="A141" s="76"/>
      <c r="B141" s="76"/>
      <c r="C141" s="76"/>
      <c r="D141" s="76"/>
      <c r="E141" s="76"/>
      <c r="F141" s="76"/>
      <c r="G141" s="76"/>
      <c r="H141" s="76"/>
    </row>
    <row r="142" spans="1:14" x14ac:dyDescent="0.3">
      <c r="A142" s="76"/>
      <c r="B142" s="76"/>
      <c r="C142" s="76"/>
      <c r="D142" s="76"/>
      <c r="E142" s="76"/>
      <c r="F142" s="76"/>
      <c r="G142" s="76"/>
      <c r="H142" s="76"/>
    </row>
    <row r="143" spans="1:14" x14ac:dyDescent="0.3">
      <c r="A143" s="76"/>
      <c r="B143" s="76"/>
      <c r="C143" s="76"/>
      <c r="D143" s="76"/>
      <c r="E143" s="76"/>
      <c r="F143" s="76"/>
      <c r="G143" s="76"/>
      <c r="H143" s="76"/>
    </row>
    <row r="144" spans="1:14" x14ac:dyDescent="0.3">
      <c r="A144" s="76"/>
      <c r="B144" s="76"/>
      <c r="C144" s="76"/>
      <c r="D144" s="76"/>
      <c r="E144" s="76"/>
      <c r="F144" s="76"/>
      <c r="G144" s="76"/>
      <c r="H144" s="76"/>
    </row>
    <row r="145" spans="1:8" x14ac:dyDescent="0.3">
      <c r="A145" s="76"/>
      <c r="B145" s="76"/>
      <c r="C145" s="76"/>
      <c r="D145" s="76"/>
      <c r="E145" s="76"/>
      <c r="F145" s="76"/>
      <c r="G145" s="76"/>
      <c r="H145" s="76"/>
    </row>
    <row r="146" spans="1:8" x14ac:dyDescent="0.3">
      <c r="A146" s="76"/>
      <c r="B146" s="76"/>
      <c r="C146" s="76"/>
      <c r="D146" s="76"/>
      <c r="E146" s="76"/>
      <c r="F146" s="76"/>
      <c r="G146" s="76"/>
      <c r="H146" s="76"/>
    </row>
    <row r="147" spans="1:8" x14ac:dyDescent="0.3">
      <c r="A147" s="76"/>
      <c r="B147" s="76"/>
      <c r="C147" s="76"/>
      <c r="D147" s="76"/>
      <c r="E147" s="76"/>
      <c r="F147" s="76"/>
      <c r="G147" s="76"/>
      <c r="H147" s="76"/>
    </row>
    <row r="148" spans="1:8" x14ac:dyDescent="0.3">
      <c r="A148" s="76"/>
      <c r="B148" s="76"/>
      <c r="C148" s="76"/>
      <c r="D148" s="76"/>
      <c r="E148" s="76"/>
      <c r="F148" s="76"/>
      <c r="G148" s="76"/>
      <c r="H148" s="76"/>
    </row>
    <row r="149" spans="1:8" x14ac:dyDescent="0.3">
      <c r="A149" s="76"/>
      <c r="B149" s="76"/>
      <c r="C149" s="76"/>
      <c r="D149" s="76"/>
      <c r="E149" s="76"/>
      <c r="F149" s="76"/>
      <c r="G149" s="76"/>
      <c r="H149" s="76"/>
    </row>
    <row r="150" spans="1:8" x14ac:dyDescent="0.3">
      <c r="A150" s="76"/>
      <c r="B150" s="76"/>
      <c r="C150" s="76"/>
      <c r="D150" s="76"/>
      <c r="E150" s="76"/>
      <c r="F150" s="76"/>
      <c r="G150" s="76"/>
      <c r="H150" s="76"/>
    </row>
    <row r="151" spans="1:8" x14ac:dyDescent="0.3">
      <c r="A151" s="76"/>
      <c r="B151" s="76"/>
      <c r="C151" s="76"/>
      <c r="D151" s="76"/>
      <c r="E151" s="76"/>
      <c r="F151" s="76"/>
      <c r="G151" s="76"/>
      <c r="H151" s="76"/>
    </row>
    <row r="152" spans="1:8" x14ac:dyDescent="0.3">
      <c r="A152" s="76"/>
      <c r="B152" s="76"/>
      <c r="C152" s="76"/>
      <c r="D152" s="76"/>
      <c r="E152" s="76"/>
      <c r="F152" s="76"/>
      <c r="G152" s="76"/>
      <c r="H152" s="76"/>
    </row>
    <row r="153" spans="1:8" x14ac:dyDescent="0.3">
      <c r="A153" s="76"/>
      <c r="B153" s="76"/>
      <c r="C153" s="76"/>
      <c r="D153" s="76"/>
      <c r="E153" s="76"/>
      <c r="F153" s="76"/>
      <c r="G153" s="76"/>
      <c r="H153" s="76"/>
    </row>
    <row r="154" spans="1:8" x14ac:dyDescent="0.3">
      <c r="A154" s="76"/>
      <c r="B154" s="76"/>
      <c r="C154" s="76"/>
      <c r="D154" s="76"/>
      <c r="E154" s="76"/>
      <c r="F154" s="76"/>
      <c r="G154" s="76"/>
      <c r="H154" s="76"/>
    </row>
    <row r="155" spans="1:8" x14ac:dyDescent="0.3">
      <c r="A155" s="76"/>
      <c r="B155" s="76"/>
      <c r="C155" s="76"/>
      <c r="D155" s="76"/>
      <c r="E155" s="76"/>
      <c r="F155" s="76"/>
      <c r="G155" s="76"/>
      <c r="H155" s="76"/>
    </row>
    <row r="156" spans="1:8" x14ac:dyDescent="0.3">
      <c r="A156" s="76"/>
      <c r="B156" s="76"/>
      <c r="C156" s="76"/>
      <c r="D156" s="76"/>
      <c r="E156" s="76"/>
      <c r="F156" s="76"/>
      <c r="G156" s="76"/>
      <c r="H156" s="76"/>
    </row>
    <row r="157" spans="1:8" x14ac:dyDescent="0.3">
      <c r="A157" s="76"/>
      <c r="B157" s="76"/>
      <c r="C157" s="76"/>
      <c r="D157" s="76"/>
      <c r="E157" s="76"/>
      <c r="F157" s="76"/>
      <c r="G157" s="76"/>
      <c r="H157" s="76"/>
    </row>
    <row r="158" spans="1:8" x14ac:dyDescent="0.3">
      <c r="A158" s="76"/>
      <c r="B158" s="76"/>
      <c r="C158" s="76"/>
      <c r="D158" s="76"/>
      <c r="E158" s="76"/>
      <c r="F158" s="76"/>
      <c r="G158" s="76"/>
      <c r="H158" s="76"/>
    </row>
    <row r="159" spans="1:8" x14ac:dyDescent="0.3">
      <c r="A159" s="76"/>
      <c r="B159" s="76"/>
      <c r="C159" s="76"/>
      <c r="D159" s="76"/>
      <c r="E159" s="76"/>
      <c r="F159" s="76"/>
      <c r="G159" s="76"/>
      <c r="H159" s="76"/>
    </row>
    <row r="160" spans="1:8" x14ac:dyDescent="0.3">
      <c r="A160" s="76"/>
      <c r="B160" s="76"/>
      <c r="C160" s="76"/>
      <c r="D160" s="76"/>
      <c r="E160" s="76"/>
      <c r="F160" s="76"/>
      <c r="G160" s="76"/>
      <c r="H160" s="76"/>
    </row>
    <row r="161" spans="1:8" x14ac:dyDescent="0.3">
      <c r="A161" s="76"/>
      <c r="B161" s="76"/>
      <c r="C161" s="76"/>
      <c r="D161" s="76"/>
      <c r="E161" s="76"/>
      <c r="F161" s="76"/>
      <c r="G161" s="76"/>
      <c r="H161" s="76"/>
    </row>
    <row r="162" spans="1:8" x14ac:dyDescent="0.3">
      <c r="A162" s="76"/>
      <c r="B162" s="76"/>
      <c r="C162" s="76"/>
      <c r="D162" s="76"/>
      <c r="E162" s="76"/>
      <c r="F162" s="76"/>
      <c r="G162" s="76"/>
      <c r="H162" s="76"/>
    </row>
    <row r="163" spans="1:8" x14ac:dyDescent="0.3">
      <c r="A163" s="76"/>
      <c r="B163" s="76"/>
      <c r="C163" s="76"/>
      <c r="D163" s="76"/>
      <c r="E163" s="76"/>
      <c r="F163" s="76"/>
      <c r="G163" s="76"/>
      <c r="H163" s="76"/>
    </row>
    <row r="164" spans="1:8" x14ac:dyDescent="0.3">
      <c r="A164" s="76"/>
      <c r="B164" s="76"/>
      <c r="C164" s="76"/>
      <c r="D164" s="76"/>
      <c r="E164" s="76"/>
      <c r="F164" s="76"/>
      <c r="G164" s="76"/>
      <c r="H164" s="76"/>
    </row>
    <row r="165" spans="1:8" x14ac:dyDescent="0.3">
      <c r="A165" s="76"/>
      <c r="B165" s="76"/>
      <c r="C165" s="76"/>
      <c r="D165" s="76"/>
      <c r="E165" s="76"/>
      <c r="F165" s="76"/>
      <c r="G165" s="76"/>
      <c r="H165" s="76"/>
    </row>
    <row r="166" spans="1:8" x14ac:dyDescent="0.3">
      <c r="A166" s="76"/>
      <c r="B166" s="76"/>
      <c r="C166" s="76"/>
      <c r="D166" s="76"/>
      <c r="E166" s="76"/>
      <c r="F166" s="76"/>
      <c r="G166" s="76"/>
      <c r="H166" s="76"/>
    </row>
    <row r="167" spans="1:8" x14ac:dyDescent="0.3">
      <c r="A167" s="76"/>
      <c r="B167" s="76"/>
      <c r="C167" s="76"/>
      <c r="D167" s="76"/>
      <c r="E167" s="76"/>
      <c r="F167" s="76"/>
      <c r="G167" s="76"/>
      <c r="H167" s="76"/>
    </row>
    <row r="168" spans="1:8" x14ac:dyDescent="0.3">
      <c r="A168" s="76"/>
      <c r="B168" s="76"/>
      <c r="C168" s="76"/>
      <c r="D168" s="76"/>
      <c r="E168" s="76"/>
      <c r="F168" s="76"/>
      <c r="G168" s="76"/>
      <c r="H168" s="76"/>
    </row>
    <row r="169" spans="1:8" x14ac:dyDescent="0.3">
      <c r="A169" s="76"/>
      <c r="B169" s="76"/>
      <c r="C169" s="76"/>
      <c r="D169" s="76"/>
      <c r="E169" s="76"/>
      <c r="F169" s="76"/>
      <c r="G169" s="76"/>
      <c r="H169" s="76"/>
    </row>
    <row r="170" spans="1:8" x14ac:dyDescent="0.3">
      <c r="A170" s="76"/>
      <c r="B170" s="76"/>
      <c r="C170" s="76"/>
      <c r="D170" s="76"/>
      <c r="E170" s="76"/>
      <c r="F170" s="76"/>
      <c r="G170" s="76"/>
      <c r="H170" s="76"/>
    </row>
    <row r="171" spans="1:8" x14ac:dyDescent="0.3">
      <c r="A171" s="76"/>
      <c r="B171" s="76"/>
      <c r="C171" s="76"/>
      <c r="D171" s="76"/>
      <c r="E171" s="76"/>
      <c r="F171" s="76"/>
      <c r="G171" s="76"/>
      <c r="H171" s="76"/>
    </row>
    <row r="172" spans="1:8" x14ac:dyDescent="0.3">
      <c r="A172" s="76"/>
      <c r="B172" s="76"/>
      <c r="C172" s="76"/>
      <c r="D172" s="76"/>
      <c r="E172" s="76"/>
      <c r="F172" s="76"/>
      <c r="G172" s="76"/>
      <c r="H172" s="76"/>
    </row>
    <row r="173" spans="1:8" x14ac:dyDescent="0.3">
      <c r="A173" s="76"/>
      <c r="B173" s="76"/>
      <c r="C173" s="76"/>
      <c r="D173" s="76"/>
      <c r="E173" s="76"/>
      <c r="F173" s="76"/>
      <c r="G173" s="76"/>
      <c r="H173" s="76"/>
    </row>
    <row r="174" spans="1:8" x14ac:dyDescent="0.3">
      <c r="A174" s="76"/>
      <c r="B174" s="76"/>
      <c r="C174" s="76"/>
      <c r="D174" s="76"/>
      <c r="E174" s="76"/>
      <c r="F174" s="76"/>
      <c r="G174" s="76"/>
      <c r="H174" s="76"/>
    </row>
    <row r="175" spans="1:8" x14ac:dyDescent="0.3">
      <c r="A175" s="76"/>
      <c r="B175" s="76"/>
      <c r="C175" s="76"/>
      <c r="D175" s="76"/>
      <c r="E175" s="76"/>
      <c r="F175" s="76"/>
      <c r="G175" s="76"/>
      <c r="H175" s="76"/>
    </row>
    <row r="176" spans="1:8" x14ac:dyDescent="0.3">
      <c r="A176" s="76"/>
      <c r="B176" s="76"/>
      <c r="C176" s="76"/>
      <c r="D176" s="76"/>
      <c r="E176" s="76"/>
      <c r="F176" s="76"/>
      <c r="G176" s="76"/>
      <c r="H176" s="76"/>
    </row>
    <row r="177" spans="1:8" x14ac:dyDescent="0.3">
      <c r="A177" s="76"/>
      <c r="B177" s="76"/>
      <c r="C177" s="76"/>
      <c r="D177" s="76"/>
      <c r="E177" s="76"/>
      <c r="F177" s="76"/>
      <c r="G177" s="76"/>
      <c r="H177" s="76"/>
    </row>
    <row r="178" spans="1:8" x14ac:dyDescent="0.3">
      <c r="A178" s="76"/>
      <c r="B178" s="76"/>
      <c r="C178" s="76"/>
      <c r="D178" s="76"/>
      <c r="E178" s="76"/>
      <c r="F178" s="76"/>
      <c r="G178" s="76"/>
      <c r="H178" s="76"/>
    </row>
    <row r="179" spans="1:8" x14ac:dyDescent="0.3">
      <c r="A179" s="76"/>
      <c r="B179" s="76"/>
      <c r="C179" s="76"/>
      <c r="D179" s="76"/>
      <c r="E179" s="76"/>
      <c r="F179" s="76"/>
      <c r="G179" s="76"/>
      <c r="H179" s="76"/>
    </row>
    <row r="180" spans="1:8" x14ac:dyDescent="0.3">
      <c r="A180" s="76"/>
      <c r="B180" s="76"/>
      <c r="C180" s="76"/>
      <c r="D180" s="76"/>
      <c r="E180" s="76"/>
      <c r="F180" s="76"/>
      <c r="G180" s="76"/>
      <c r="H180" s="76"/>
    </row>
    <row r="181" spans="1:8" x14ac:dyDescent="0.3">
      <c r="A181" s="76"/>
      <c r="B181" s="76"/>
      <c r="C181" s="76"/>
      <c r="D181" s="76"/>
      <c r="E181" s="76"/>
      <c r="F181" s="76"/>
      <c r="G181" s="76"/>
      <c r="H181" s="76"/>
    </row>
    <row r="182" spans="1:8" x14ac:dyDescent="0.3">
      <c r="A182" s="76"/>
      <c r="B182" s="76"/>
      <c r="C182" s="76"/>
      <c r="D182" s="76"/>
      <c r="E182" s="76"/>
      <c r="F182" s="76"/>
      <c r="G182" s="76"/>
      <c r="H182" s="76"/>
    </row>
    <row r="183" spans="1:8" x14ac:dyDescent="0.3">
      <c r="A183" s="76"/>
      <c r="B183" s="76"/>
      <c r="C183" s="76"/>
      <c r="D183" s="76"/>
      <c r="E183" s="76"/>
      <c r="F183" s="76"/>
      <c r="G183" s="76"/>
      <c r="H183" s="76"/>
    </row>
    <row r="184" spans="1:8" x14ac:dyDescent="0.3">
      <c r="A184" s="76"/>
      <c r="B184" s="76"/>
      <c r="C184" s="76"/>
      <c r="D184" s="76"/>
      <c r="E184" s="76"/>
      <c r="F184" s="76"/>
      <c r="G184" s="76"/>
      <c r="H184" s="76"/>
    </row>
    <row r="185" spans="1:8" x14ac:dyDescent="0.3">
      <c r="A185" s="76"/>
      <c r="B185" s="76"/>
      <c r="C185" s="76"/>
      <c r="D185" s="76"/>
      <c r="E185" s="76"/>
      <c r="F185" s="76"/>
      <c r="G185" s="76"/>
      <c r="H185" s="76"/>
    </row>
    <row r="186" spans="1:8" x14ac:dyDescent="0.3">
      <c r="A186" s="76"/>
      <c r="B186" s="76"/>
      <c r="C186" s="76"/>
      <c r="D186" s="76"/>
      <c r="E186" s="76"/>
      <c r="F186" s="76"/>
      <c r="G186" s="76"/>
      <c r="H186" s="76"/>
    </row>
    <row r="187" spans="1:8" x14ac:dyDescent="0.3">
      <c r="A187" s="76"/>
      <c r="B187" s="76"/>
      <c r="C187" s="76"/>
      <c r="D187" s="76"/>
      <c r="E187" s="76"/>
      <c r="F187" s="76"/>
      <c r="G187" s="76"/>
      <c r="H187" s="76"/>
    </row>
    <row r="188" spans="1:8" x14ac:dyDescent="0.3">
      <c r="A188" s="76"/>
      <c r="B188" s="76"/>
      <c r="C188" s="76"/>
      <c r="D188" s="76"/>
      <c r="E188" s="76"/>
      <c r="F188" s="76"/>
      <c r="G188" s="76"/>
      <c r="H188" s="76"/>
    </row>
    <row r="189" spans="1:8" x14ac:dyDescent="0.3">
      <c r="A189" s="76"/>
      <c r="B189" s="76"/>
      <c r="C189" s="76"/>
      <c r="D189" s="76"/>
      <c r="E189" s="76"/>
      <c r="F189" s="76"/>
      <c r="G189" s="76"/>
      <c r="H189" s="76"/>
    </row>
    <row r="190" spans="1:8" x14ac:dyDescent="0.3">
      <c r="A190" s="76"/>
      <c r="B190" s="76"/>
      <c r="C190" s="76"/>
      <c r="D190" s="76"/>
      <c r="E190" s="76"/>
      <c r="F190" s="76"/>
      <c r="G190" s="76"/>
      <c r="H190" s="76"/>
    </row>
    <row r="191" spans="1:8" x14ac:dyDescent="0.3">
      <c r="A191" s="76"/>
      <c r="B191" s="76"/>
      <c r="C191" s="76"/>
      <c r="D191" s="76"/>
      <c r="E191" s="76"/>
      <c r="F191" s="76"/>
      <c r="G191" s="76"/>
      <c r="H191" s="76"/>
    </row>
    <row r="192" spans="1:8" x14ac:dyDescent="0.3">
      <c r="A192" s="76"/>
      <c r="B192" s="76"/>
      <c r="C192" s="76"/>
      <c r="D192" s="76"/>
      <c r="E192" s="76"/>
      <c r="F192" s="76"/>
      <c r="G192" s="76"/>
      <c r="H192" s="76"/>
    </row>
    <row r="193" spans="1:8" x14ac:dyDescent="0.3">
      <c r="A193" s="76"/>
      <c r="B193" s="76"/>
      <c r="C193" s="76"/>
      <c r="D193" s="76"/>
      <c r="E193" s="76"/>
      <c r="F193" s="76"/>
      <c r="G193" s="76"/>
      <c r="H193" s="76"/>
    </row>
    <row r="194" spans="1:8" x14ac:dyDescent="0.3">
      <c r="A194" s="76"/>
      <c r="B194" s="76"/>
      <c r="C194" s="76"/>
      <c r="D194" s="76"/>
      <c r="E194" s="76"/>
      <c r="F194" s="76"/>
      <c r="G194" s="76"/>
      <c r="H194" s="76"/>
    </row>
    <row r="195" spans="1:8" x14ac:dyDescent="0.3">
      <c r="A195" s="76"/>
      <c r="B195" s="76"/>
      <c r="C195" s="76"/>
      <c r="D195" s="76"/>
      <c r="E195" s="76"/>
      <c r="F195" s="76"/>
      <c r="G195" s="76"/>
      <c r="H195" s="76"/>
    </row>
    <row r="196" spans="1:8" x14ac:dyDescent="0.3">
      <c r="A196" s="76"/>
      <c r="B196" s="76"/>
      <c r="C196" s="76"/>
      <c r="D196" s="76"/>
      <c r="E196" s="76"/>
      <c r="F196" s="76"/>
      <c r="G196" s="76"/>
      <c r="H196" s="76"/>
    </row>
    <row r="197" spans="1:8" x14ac:dyDescent="0.3">
      <c r="A197" s="76"/>
      <c r="B197" s="76"/>
      <c r="C197" s="76"/>
      <c r="D197" s="76"/>
      <c r="E197" s="76"/>
      <c r="F197" s="76"/>
      <c r="G197" s="76"/>
      <c r="H197" s="76"/>
    </row>
    <row r="198" spans="1:8" x14ac:dyDescent="0.3">
      <c r="A198" s="76"/>
      <c r="B198" s="76"/>
      <c r="C198" s="76"/>
      <c r="D198" s="76"/>
      <c r="E198" s="76"/>
      <c r="F198" s="76"/>
      <c r="G198" s="76"/>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row r="274" spans="1:8" x14ac:dyDescent="0.3">
      <c r="A274" s="76"/>
      <c r="B274" s="76"/>
      <c r="C274" s="76"/>
      <c r="D274" s="76"/>
      <c r="E274" s="76"/>
      <c r="F274" s="76"/>
      <c r="G274" s="76"/>
      <c r="H274" s="76"/>
    </row>
    <row r="275" spans="1:8" x14ac:dyDescent="0.3">
      <c r="A275" s="76"/>
      <c r="B275" s="76"/>
      <c r="C275" s="76"/>
      <c r="D275" s="76"/>
      <c r="E275" s="76"/>
      <c r="F275" s="76"/>
      <c r="G275" s="76"/>
      <c r="H275" s="76"/>
    </row>
    <row r="276" spans="1:8" x14ac:dyDescent="0.3">
      <c r="A276" s="76"/>
      <c r="B276" s="76"/>
      <c r="C276" s="76"/>
      <c r="D276" s="76"/>
      <c r="E276" s="76"/>
      <c r="F276" s="76"/>
      <c r="G276" s="76"/>
      <c r="H276" s="76"/>
    </row>
  </sheetData>
  <sheetProtection password="CC59" sheet="1" objects="1" scenarios="1" selectLockedCells="1"/>
  <mergeCells count="3">
    <mergeCell ref="A2:G101"/>
    <mergeCell ref="A1:B1"/>
    <mergeCell ref="C1:D1"/>
  </mergeCells>
  <conditionalFormatting sqref="C1:D1">
    <cfRule type="cellIs" dxfId="7" priority="1" operator="equal">
      <formula>0</formula>
    </cfRule>
  </conditionalFormatting>
  <pageMargins left="0.98425196850393704" right="0.78740157480314965" top="0.78740157480314965" bottom="0.43307086614173229" header="0" footer="0"/>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0"/>
  <dimension ref="A1:S17"/>
  <sheetViews>
    <sheetView showGridLines="0" zoomScaleNormal="100" workbookViewId="0">
      <selection activeCell="F7" sqref="F7:M7"/>
    </sheetView>
  </sheetViews>
  <sheetFormatPr baseColWidth="10" defaultRowHeight="14.4" x14ac:dyDescent="0.3"/>
  <cols>
    <col min="1" max="1" width="6" customWidth="1"/>
    <col min="2" max="9" width="11.109375" customWidth="1"/>
  </cols>
  <sheetData>
    <row r="1" spans="1:19" ht="31.95" customHeight="1" x14ac:dyDescent="0.3">
      <c r="A1" s="1256" t="s">
        <v>311</v>
      </c>
      <c r="B1" s="1256"/>
      <c r="C1" s="1256"/>
      <c r="D1" s="1256"/>
      <c r="E1" s="1256"/>
      <c r="F1" s="1256"/>
      <c r="G1" s="1256"/>
      <c r="H1" s="1256"/>
      <c r="I1" s="1256"/>
      <c r="J1" s="1256"/>
      <c r="K1" s="1256"/>
      <c r="L1" s="1256"/>
      <c r="M1" s="1256"/>
      <c r="N1" s="503"/>
      <c r="O1" s="45"/>
      <c r="P1" s="45"/>
      <c r="Q1" s="45"/>
      <c r="R1" s="45"/>
      <c r="S1" s="45"/>
    </row>
    <row r="2" spans="1:19" ht="15" customHeight="1" x14ac:dyDescent="0.3">
      <c r="A2" s="1128" t="s">
        <v>207</v>
      </c>
      <c r="B2" s="1128"/>
      <c r="C2" s="1134"/>
      <c r="D2" s="1135"/>
      <c r="E2" s="152" t="s">
        <v>54</v>
      </c>
      <c r="F2" s="1129"/>
      <c r="G2" s="1136"/>
      <c r="H2" s="1136"/>
      <c r="I2" s="1130"/>
      <c r="J2" s="1126" t="s">
        <v>269</v>
      </c>
      <c r="K2" s="1127"/>
      <c r="L2" s="1124"/>
    </row>
    <row r="3" spans="1:19" ht="15" customHeight="1" x14ac:dyDescent="0.3">
      <c r="A3" s="1128" t="s">
        <v>56</v>
      </c>
      <c r="B3" s="1128"/>
      <c r="C3" s="1129"/>
      <c r="D3" s="1130"/>
      <c r="E3" s="152" t="s">
        <v>617</v>
      </c>
      <c r="F3" s="1137"/>
      <c r="G3" s="1136"/>
      <c r="H3" s="1136"/>
      <c r="I3" s="1130"/>
      <c r="J3" s="1126"/>
      <c r="K3" s="1127"/>
      <c r="L3" s="1125"/>
    </row>
    <row r="4" spans="1:19" ht="5.0999999999999996" customHeight="1" thickBot="1" x14ac:dyDescent="0.35"/>
    <row r="5" spans="1:19" ht="5.0999999999999996" customHeight="1" x14ac:dyDescent="0.3">
      <c r="A5" s="78"/>
      <c r="B5" s="78"/>
      <c r="C5" s="78"/>
      <c r="D5" s="78"/>
      <c r="E5" s="78"/>
      <c r="F5" s="78"/>
      <c r="G5" s="78"/>
      <c r="H5" s="78"/>
      <c r="I5" s="78"/>
      <c r="J5" s="78"/>
      <c r="K5" s="78"/>
      <c r="L5" s="78"/>
      <c r="M5" s="78"/>
    </row>
    <row r="6" spans="1:19" ht="95.1" customHeight="1" x14ac:dyDescent="0.3">
      <c r="B6" s="1132" t="s">
        <v>994</v>
      </c>
      <c r="C6" s="1133"/>
      <c r="D6" s="1133"/>
      <c r="E6" s="1133"/>
      <c r="F6" s="1138" t="s">
        <v>778</v>
      </c>
      <c r="G6" s="1139"/>
      <c r="H6" s="1139"/>
      <c r="I6" s="1139"/>
      <c r="J6" s="1139"/>
      <c r="K6" s="1139"/>
      <c r="L6" s="1139"/>
      <c r="M6" s="1139"/>
    </row>
    <row r="7" spans="1:19" ht="139.94999999999999" customHeight="1" x14ac:dyDescent="0.3">
      <c r="A7" s="589" t="s">
        <v>259</v>
      </c>
      <c r="B7" s="1116"/>
      <c r="C7" s="1116"/>
      <c r="D7" s="1116"/>
      <c r="E7" s="1116"/>
      <c r="F7" s="1117"/>
      <c r="G7" s="1118"/>
      <c r="H7" s="1118"/>
      <c r="I7" s="1118"/>
      <c r="J7" s="1118"/>
      <c r="K7" s="1118"/>
      <c r="L7" s="1118"/>
      <c r="M7" s="1119"/>
    </row>
    <row r="8" spans="1:19" ht="139.94999999999999" hidden="1" customHeight="1" x14ac:dyDescent="0.3">
      <c r="A8" s="589" t="s">
        <v>260</v>
      </c>
      <c r="B8" s="1116"/>
      <c r="C8" s="1116"/>
      <c r="D8" s="1116"/>
      <c r="E8" s="1116"/>
      <c r="F8" s="1117"/>
      <c r="G8" s="1118"/>
      <c r="H8" s="1118"/>
      <c r="I8" s="1118"/>
      <c r="J8" s="1118"/>
      <c r="K8" s="1118"/>
      <c r="L8" s="1118"/>
      <c r="M8" s="1119"/>
    </row>
    <row r="9" spans="1:19" ht="139.94999999999999" hidden="1" customHeight="1" x14ac:dyDescent="0.3">
      <c r="A9" s="589" t="s">
        <v>261</v>
      </c>
      <c r="B9" s="1116"/>
      <c r="C9" s="1116"/>
      <c r="D9" s="1116"/>
      <c r="E9" s="1116"/>
      <c r="F9" s="1117"/>
      <c r="G9" s="1118"/>
      <c r="H9" s="1118"/>
      <c r="I9" s="1118"/>
      <c r="J9" s="1118"/>
      <c r="K9" s="1118"/>
      <c r="L9" s="1118"/>
      <c r="M9" s="1119"/>
    </row>
    <row r="10" spans="1:19" ht="139.94999999999999" hidden="1" customHeight="1" x14ac:dyDescent="0.3">
      <c r="A10" s="589" t="s">
        <v>262</v>
      </c>
      <c r="B10" s="1116"/>
      <c r="C10" s="1116"/>
      <c r="D10" s="1116"/>
      <c r="E10" s="1116"/>
      <c r="F10" s="1117"/>
      <c r="G10" s="1118"/>
      <c r="H10" s="1118"/>
      <c r="I10" s="1118"/>
      <c r="J10" s="1118"/>
      <c r="K10" s="1118"/>
      <c r="L10" s="1118"/>
      <c r="M10" s="1119"/>
    </row>
    <row r="11" spans="1:19" ht="139.94999999999999" hidden="1" customHeight="1" x14ac:dyDescent="0.3">
      <c r="A11" s="589" t="s">
        <v>271</v>
      </c>
      <c r="B11" s="1116"/>
      <c r="C11" s="1116"/>
      <c r="D11" s="1116"/>
      <c r="E11" s="1116"/>
      <c r="F11" s="1117"/>
      <c r="G11" s="1118"/>
      <c r="H11" s="1118"/>
      <c r="I11" s="1118"/>
      <c r="J11" s="1118"/>
      <c r="K11" s="1118"/>
      <c r="L11" s="1118"/>
      <c r="M11" s="1119"/>
    </row>
    <row r="12" spans="1:19" ht="139.94999999999999" hidden="1" customHeight="1" x14ac:dyDescent="0.3">
      <c r="A12" s="589" t="s">
        <v>272</v>
      </c>
      <c r="B12" s="1116"/>
      <c r="C12" s="1116"/>
      <c r="D12" s="1116"/>
      <c r="E12" s="1116"/>
      <c r="F12" s="1117"/>
      <c r="G12" s="1118"/>
      <c r="H12" s="1118"/>
      <c r="I12" s="1118"/>
      <c r="J12" s="1118"/>
      <c r="K12" s="1118"/>
      <c r="L12" s="1118"/>
      <c r="M12" s="1119"/>
    </row>
    <row r="13" spans="1:19" ht="139.94999999999999" hidden="1" customHeight="1" x14ac:dyDescent="0.3">
      <c r="A13" s="589" t="s">
        <v>273</v>
      </c>
      <c r="B13" s="1116"/>
      <c r="C13" s="1116"/>
      <c r="D13" s="1116"/>
      <c r="E13" s="1116"/>
      <c r="F13" s="1117"/>
      <c r="G13" s="1118"/>
      <c r="H13" s="1118"/>
      <c r="I13" s="1118"/>
      <c r="J13" s="1118"/>
      <c r="K13" s="1118"/>
      <c r="L13" s="1118"/>
      <c r="M13" s="1119"/>
    </row>
    <row r="14" spans="1:19" ht="139.94999999999999" hidden="1" customHeight="1" x14ac:dyDescent="0.3">
      <c r="A14" s="589" t="s">
        <v>274</v>
      </c>
      <c r="B14" s="1116"/>
      <c r="C14" s="1116"/>
      <c r="D14" s="1116"/>
      <c r="E14" s="1116"/>
      <c r="F14" s="1117"/>
      <c r="G14" s="1118"/>
      <c r="H14" s="1118"/>
      <c r="I14" s="1118"/>
      <c r="J14" s="1118"/>
      <c r="K14" s="1118"/>
      <c r="L14" s="1118"/>
      <c r="M14" s="1119"/>
    </row>
    <row r="15" spans="1:19" ht="139.94999999999999" hidden="1" customHeight="1" x14ac:dyDescent="0.3">
      <c r="A15" s="589" t="s">
        <v>275</v>
      </c>
      <c r="B15" s="1116"/>
      <c r="C15" s="1116"/>
      <c r="D15" s="1116"/>
      <c r="E15" s="1116"/>
      <c r="F15" s="1117"/>
      <c r="G15" s="1118"/>
      <c r="H15" s="1118"/>
      <c r="I15" s="1118"/>
      <c r="J15" s="1118"/>
      <c r="K15" s="1118"/>
      <c r="L15" s="1118"/>
      <c r="M15" s="1119"/>
    </row>
    <row r="16" spans="1:19" ht="139.94999999999999" hidden="1" customHeight="1" x14ac:dyDescent="0.3">
      <c r="A16" s="589" t="s">
        <v>276</v>
      </c>
      <c r="B16" s="1116"/>
      <c r="C16" s="1116"/>
      <c r="D16" s="1116"/>
      <c r="E16" s="1116"/>
      <c r="F16" s="1117"/>
      <c r="G16" s="1118"/>
      <c r="H16" s="1118"/>
      <c r="I16" s="1118"/>
      <c r="J16" s="1118"/>
      <c r="K16" s="1118"/>
      <c r="L16" s="1118"/>
      <c r="M16" s="1119"/>
    </row>
    <row r="17" spans="1:13" ht="15" customHeight="1" x14ac:dyDescent="0.3">
      <c r="A17" s="1121" t="s">
        <v>634</v>
      </c>
      <c r="B17" s="1121"/>
      <c r="C17" s="1121"/>
      <c r="D17" s="1121"/>
      <c r="E17" s="1121"/>
      <c r="F17" s="1121"/>
      <c r="G17" s="1121"/>
      <c r="H17" s="1121"/>
      <c r="I17" s="1121"/>
      <c r="J17" s="1121"/>
      <c r="K17" s="1121"/>
      <c r="L17" s="1578" t="str">
        <f>Startseite!A4</f>
        <v>Version 16.03.2023</v>
      </c>
      <c r="M17" s="1578"/>
    </row>
  </sheetData>
  <sheetProtection algorithmName="SHA-512" hashValue="/Hd0lDqVv3A1h/t2E+99qANavF0vzMy0+KRqyel323/EtT/p4F3lrKTQVMsmpKPTKj0R5AzhQ1swR6RYFX07kw==" saltValue="/aMZT7UnWrH2gah+eUZqpw==" spinCount="100000" sheet="1" objects="1" scenarios="1" selectLockedCells="1"/>
  <mergeCells count="33">
    <mergeCell ref="F6:M6"/>
    <mergeCell ref="F7:M7"/>
    <mergeCell ref="F8:M8"/>
    <mergeCell ref="F9:M9"/>
    <mergeCell ref="F10:M10"/>
    <mergeCell ref="B16:E16"/>
    <mergeCell ref="B14:E14"/>
    <mergeCell ref="B15:E15"/>
    <mergeCell ref="F14:M14"/>
    <mergeCell ref="F15:M15"/>
    <mergeCell ref="F16:M16"/>
    <mergeCell ref="B13:E13"/>
    <mergeCell ref="F12:M12"/>
    <mergeCell ref="F13:M13"/>
    <mergeCell ref="B10:E10"/>
    <mergeCell ref="B11:E11"/>
    <mergeCell ref="F11:M11"/>
    <mergeCell ref="B8:E8"/>
    <mergeCell ref="B9:E9"/>
    <mergeCell ref="L17:M17"/>
    <mergeCell ref="A17:K17"/>
    <mergeCell ref="A1:M1"/>
    <mergeCell ref="A2:B2"/>
    <mergeCell ref="C2:D2"/>
    <mergeCell ref="F2:I2"/>
    <mergeCell ref="J2:K3"/>
    <mergeCell ref="L2:L3"/>
    <mergeCell ref="A3:B3"/>
    <mergeCell ref="C3:D3"/>
    <mergeCell ref="F3:I3"/>
    <mergeCell ref="B6:E6"/>
    <mergeCell ref="B7:E7"/>
    <mergeCell ref="B12:E12"/>
  </mergeCells>
  <dataValidations count="6">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2000-000000000000}"/>
    <dataValidation allowBlank="1" showInputMessage="1" showErrorMessage="1" prompt="Bitte tragen Sie Ihr Revier ein!" sqref="F3:I3" xr:uid="{00000000-0002-0000-2000-000001000000}"/>
    <dataValidation allowBlank="1" showInputMessage="1" showErrorMessage="1" promptTitle="Eingabe der Los-Nr." prompt="Bitte vergeben Sie eine fortlaufende Los-Nr.!" sqref="C3:D3" xr:uid="{00000000-0002-0000-2000-000002000000}"/>
    <dataValidation allowBlank="1" showInputMessage="1" showErrorMessage="1" promptTitle="Eingabe der Vergabe-Nr." prompt="Bitte geben Sie die Vergabe-Nr. ein._x000a_(i.d.R. durch das Forstamt vergeben)" sqref="C2:D2" xr:uid="{00000000-0002-0000-20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2000-000004000000}">
      <formula1>1</formula1>
      <formula2>10</formula2>
    </dataValidation>
    <dataValidation allowBlank="1" showInputMessage="1" showErrorMessage="1" promptTitle="Sonstiges" prompt="Bitte geben Sie ggf. weitere erforderliche Informationen! _x000a_z. B.: _x000a_- berechtigte Erfordernis besonderer technischer Ausstattung_x000a_- Vorbereitungen der Maßnahme im Gelände_x000a_- besondere Erschwernisse der Maßnahme_x000a_               " sqref="F7:M16" xr:uid="{00000000-0002-0000-2000-000005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2000-000006000000}">
          <x14:formula1>
            <xm:f>'Steuerelemente Wegebau'!$A$2:$A$17</xm:f>
          </x14:formula1>
          <xm:sqref>F2:I2</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1"/>
  <dimension ref="A1:P115"/>
  <sheetViews>
    <sheetView showGridLines="0" workbookViewId="0">
      <selection activeCell="E6" sqref="E6:G6"/>
    </sheetView>
  </sheetViews>
  <sheetFormatPr baseColWidth="10" defaultRowHeight="14.4" x14ac:dyDescent="0.3"/>
  <cols>
    <col min="1" max="1" width="4.44140625" customWidth="1"/>
    <col min="2" max="2" width="11.88671875" customWidth="1"/>
    <col min="3" max="3" width="6.5546875" customWidth="1"/>
    <col min="4" max="4" width="5.6640625" customWidth="1"/>
    <col min="5" max="5" width="6.5546875" customWidth="1"/>
    <col min="6" max="7" width="9" customWidth="1"/>
    <col min="8" max="8" width="29.109375" customWidth="1"/>
    <col min="9" max="10" width="9" customWidth="1"/>
    <col min="11" max="11" width="8.6640625" customWidth="1"/>
    <col min="12" max="12" width="12.6640625" customWidth="1"/>
    <col min="13" max="13" width="11" customWidth="1"/>
    <col min="14" max="15" width="12.5546875" customWidth="1"/>
  </cols>
  <sheetData>
    <row r="1" spans="1:16" ht="18" customHeight="1" x14ac:dyDescent="0.3">
      <c r="A1" s="1601" t="s">
        <v>294</v>
      </c>
      <c r="B1" s="1601"/>
      <c r="C1" s="1601"/>
      <c r="D1" s="1601"/>
      <c r="E1" s="1601"/>
      <c r="F1" s="1601"/>
      <c r="G1" s="1601"/>
      <c r="H1" s="1601"/>
      <c r="I1" s="1601"/>
      <c r="J1" s="1601"/>
      <c r="K1" s="1601"/>
      <c r="L1" s="151"/>
      <c r="M1" s="77"/>
      <c r="N1" s="77"/>
      <c r="O1" s="77"/>
      <c r="P1" s="496"/>
    </row>
    <row r="2" spans="1:16" ht="15" customHeight="1" x14ac:dyDescent="0.3">
      <c r="A2" s="1602" t="s">
        <v>207</v>
      </c>
      <c r="B2" s="1602"/>
      <c r="C2" s="1603">
        <f>'LB Wegebau'!C2</f>
        <v>0</v>
      </c>
      <c r="D2" s="1603"/>
      <c r="E2" s="1603"/>
      <c r="F2" s="77"/>
      <c r="G2" s="165" t="s">
        <v>54</v>
      </c>
      <c r="H2" s="1604">
        <f>'LB Wegebau'!F2</f>
        <v>0</v>
      </c>
      <c r="I2" s="1605"/>
      <c r="J2" s="1606"/>
      <c r="K2" s="77"/>
      <c r="L2" s="77"/>
      <c r="M2" s="77"/>
      <c r="N2" s="77"/>
      <c r="O2" s="77"/>
    </row>
    <row r="3" spans="1:16" ht="15" customHeight="1" x14ac:dyDescent="0.3">
      <c r="A3" s="1602" t="s">
        <v>56</v>
      </c>
      <c r="B3" s="1602"/>
      <c r="C3" s="1607">
        <f>'LB Wegebau'!C3</f>
        <v>0</v>
      </c>
      <c r="D3" s="1607"/>
      <c r="E3" s="1607"/>
      <c r="F3" s="77"/>
      <c r="G3" s="165" t="s">
        <v>616</v>
      </c>
      <c r="H3" s="1604">
        <f>'LB Wegebau'!F3</f>
        <v>0</v>
      </c>
      <c r="I3" s="1605"/>
      <c r="J3" s="1606"/>
      <c r="K3" s="77"/>
      <c r="L3" s="77"/>
      <c r="M3" s="77"/>
      <c r="N3" s="77"/>
      <c r="O3" s="77"/>
    </row>
    <row r="4" spans="1:16" ht="5.0999999999999996" customHeight="1" x14ac:dyDescent="0.5">
      <c r="A4" s="145"/>
      <c r="B4" s="145"/>
      <c r="C4" s="145"/>
      <c r="D4" s="145"/>
      <c r="E4" s="145"/>
      <c r="F4" s="145"/>
      <c r="G4" s="145"/>
      <c r="H4" s="77"/>
      <c r="I4" s="77"/>
      <c r="J4" s="77"/>
      <c r="K4" s="77"/>
      <c r="L4" s="77"/>
      <c r="M4" s="77"/>
      <c r="N4" s="77"/>
      <c r="O4" s="77"/>
    </row>
    <row r="5" spans="1:16" ht="15" customHeight="1" x14ac:dyDescent="0.3">
      <c r="A5" s="1593" t="s">
        <v>42</v>
      </c>
      <c r="B5" s="1593"/>
      <c r="C5" s="1593"/>
      <c r="D5" s="1593"/>
      <c r="E5" s="1593"/>
      <c r="F5" s="1593"/>
      <c r="G5" s="1593"/>
      <c r="H5" s="1594" t="s">
        <v>269</v>
      </c>
      <c r="I5" s="1594"/>
      <c r="J5" s="1595"/>
      <c r="K5" s="1596">
        <f>'LB Wegebau'!L2</f>
        <v>0</v>
      </c>
      <c r="L5" s="77"/>
      <c r="M5" s="77"/>
      <c r="N5" s="77"/>
      <c r="O5" s="77"/>
    </row>
    <row r="6" spans="1:16" ht="15" customHeight="1" x14ac:dyDescent="0.3">
      <c r="A6" s="1239"/>
      <c r="B6" s="1240"/>
      <c r="C6" s="1241"/>
      <c r="D6" s="147" t="s">
        <v>43</v>
      </c>
      <c r="E6" s="1588"/>
      <c r="F6" s="1589"/>
      <c r="G6" s="1590"/>
      <c r="H6" s="1594"/>
      <c r="I6" s="1594"/>
      <c r="J6" s="1595"/>
      <c r="K6" s="1597"/>
      <c r="L6" s="77"/>
      <c r="M6" s="77"/>
      <c r="N6" s="77"/>
      <c r="O6" s="77"/>
    </row>
    <row r="7" spans="1:16" ht="6.9" customHeight="1" thickBot="1" x14ac:dyDescent="0.35">
      <c r="A7" s="596"/>
      <c r="B7" s="596"/>
      <c r="C7" s="596"/>
      <c r="D7" s="596"/>
      <c r="E7" s="596"/>
      <c r="F7" s="596"/>
      <c r="G7" s="596"/>
      <c r="H7" s="596"/>
      <c r="I7" s="596"/>
      <c r="J7" s="596"/>
      <c r="K7" s="596"/>
      <c r="L7" s="596"/>
      <c r="M7" s="596"/>
      <c r="N7" s="596"/>
      <c r="O7" s="596"/>
    </row>
    <row r="8" spans="1:16" ht="6.9" customHeight="1" x14ac:dyDescent="0.3">
      <c r="A8" s="149"/>
      <c r="B8" s="149"/>
      <c r="C8" s="149"/>
      <c r="D8" s="149"/>
      <c r="E8" s="149"/>
      <c r="F8" s="149"/>
      <c r="G8" s="149"/>
      <c r="H8" s="149"/>
      <c r="I8" s="149"/>
      <c r="J8" s="149"/>
      <c r="K8" s="149"/>
      <c r="L8" s="149"/>
      <c r="M8" s="77"/>
      <c r="N8" s="77"/>
      <c r="O8" s="77"/>
    </row>
    <row r="9" spans="1:16" ht="15" customHeight="1" thickBot="1" x14ac:dyDescent="0.35">
      <c r="A9" s="1598" t="s">
        <v>295</v>
      </c>
      <c r="B9" s="1599"/>
      <c r="C9" s="1599"/>
      <c r="D9" s="1599"/>
      <c r="E9" s="1599"/>
      <c r="F9" s="1599"/>
      <c r="G9" s="1599"/>
      <c r="H9" s="1599"/>
      <c r="I9" s="1599"/>
      <c r="J9" s="1599"/>
      <c r="K9" s="1599"/>
      <c r="L9" s="1600"/>
      <c r="M9" s="597"/>
      <c r="N9" s="148"/>
      <c r="O9" s="598"/>
    </row>
    <row r="10" spans="1:16" ht="32.25" customHeight="1" x14ac:dyDescent="0.3">
      <c r="A10" s="1628" t="s">
        <v>75</v>
      </c>
      <c r="B10" s="1630" t="s">
        <v>76</v>
      </c>
      <c r="C10" s="1632" t="s">
        <v>77</v>
      </c>
      <c r="D10" s="1633"/>
      <c r="E10" s="1632" t="s">
        <v>296</v>
      </c>
      <c r="F10" s="1638"/>
      <c r="G10" s="1638"/>
      <c r="H10" s="1638"/>
      <c r="I10" s="1638"/>
      <c r="J10" s="1633"/>
      <c r="K10" s="1641" t="s">
        <v>285</v>
      </c>
      <c r="L10" s="1644" t="s">
        <v>286</v>
      </c>
      <c r="M10" s="1608" t="s">
        <v>287</v>
      </c>
      <c r="N10" s="1610" t="s">
        <v>297</v>
      </c>
      <c r="O10" s="1610" t="s">
        <v>298</v>
      </c>
    </row>
    <row r="11" spans="1:16" ht="26.25" customHeight="1" x14ac:dyDescent="0.3">
      <c r="A11" s="1628"/>
      <c r="B11" s="1630"/>
      <c r="C11" s="1634"/>
      <c r="D11" s="1635"/>
      <c r="E11" s="1634"/>
      <c r="F11" s="1639"/>
      <c r="G11" s="1639"/>
      <c r="H11" s="1639"/>
      <c r="I11" s="1639"/>
      <c r="J11" s="1635"/>
      <c r="K11" s="1642"/>
      <c r="L11" s="1645"/>
      <c r="M11" s="1608"/>
      <c r="N11" s="1610"/>
      <c r="O11" s="1610"/>
    </row>
    <row r="12" spans="1:16" ht="66.75" customHeight="1" x14ac:dyDescent="0.3">
      <c r="A12" s="1629"/>
      <c r="B12" s="1631"/>
      <c r="C12" s="1636"/>
      <c r="D12" s="1637"/>
      <c r="E12" s="1636"/>
      <c r="F12" s="1640"/>
      <c r="G12" s="1640"/>
      <c r="H12" s="1640"/>
      <c r="I12" s="1640"/>
      <c r="J12" s="1637"/>
      <c r="K12" s="1643"/>
      <c r="L12" s="1646"/>
      <c r="M12" s="1609"/>
      <c r="N12" s="1611"/>
      <c r="O12" s="1611"/>
    </row>
    <row r="13" spans="1:16" ht="24" customHeight="1" thickBot="1" x14ac:dyDescent="0.35">
      <c r="A13" s="1612">
        <v>1</v>
      </c>
      <c r="B13" s="1177"/>
      <c r="C13" s="1176"/>
      <c r="D13" s="1615"/>
      <c r="E13" s="1617"/>
      <c r="F13" s="1618"/>
      <c r="G13" s="1618"/>
      <c r="H13" s="1618"/>
      <c r="I13" s="1618"/>
      <c r="J13" s="1619"/>
      <c r="K13" s="154"/>
      <c r="L13" s="155"/>
      <c r="M13" s="156"/>
      <c r="N13" s="166">
        <f>K13*M13</f>
        <v>0</v>
      </c>
      <c r="O13" s="1620">
        <f>SUBTOTAL(109,N13:N21)</f>
        <v>0</v>
      </c>
      <c r="P13" s="4"/>
    </row>
    <row r="14" spans="1:16" ht="24" customHeight="1" thickBot="1" x14ac:dyDescent="0.35">
      <c r="A14" s="1613"/>
      <c r="B14" s="1158"/>
      <c r="C14" s="1149"/>
      <c r="D14" s="1616"/>
      <c r="E14" s="1622"/>
      <c r="F14" s="1623"/>
      <c r="G14" s="1623"/>
      <c r="H14" s="1623"/>
      <c r="I14" s="1623"/>
      <c r="J14" s="1624"/>
      <c r="K14" s="157"/>
      <c r="L14" s="158"/>
      <c r="M14" s="156"/>
      <c r="N14" s="166">
        <f t="shared" ref="N14:N77" si="0">K14*M14</f>
        <v>0</v>
      </c>
      <c r="O14" s="1620"/>
      <c r="P14" s="4"/>
    </row>
    <row r="15" spans="1:16" ht="24" customHeight="1" thickBot="1" x14ac:dyDescent="0.35">
      <c r="A15" s="1613"/>
      <c r="B15" s="1158"/>
      <c r="C15" s="1149"/>
      <c r="D15" s="1616"/>
      <c r="E15" s="1625"/>
      <c r="F15" s="1626"/>
      <c r="G15" s="1626"/>
      <c r="H15" s="1626"/>
      <c r="I15" s="1626"/>
      <c r="J15" s="1627"/>
      <c r="K15" s="157"/>
      <c r="L15" s="158"/>
      <c r="M15" s="156"/>
      <c r="N15" s="166">
        <f t="shared" si="0"/>
        <v>0</v>
      </c>
      <c r="O15" s="1620"/>
      <c r="P15" s="4"/>
    </row>
    <row r="16" spans="1:16" ht="24" hidden="1" customHeight="1" thickBot="1" x14ac:dyDescent="0.35">
      <c r="A16" s="1613"/>
      <c r="B16" s="1158"/>
      <c r="C16" s="1149"/>
      <c r="D16" s="1616"/>
      <c r="E16" s="1622"/>
      <c r="F16" s="1623"/>
      <c r="G16" s="1623"/>
      <c r="H16" s="1623"/>
      <c r="I16" s="1623"/>
      <c r="J16" s="1624"/>
      <c r="K16" s="157"/>
      <c r="L16" s="158"/>
      <c r="M16" s="156"/>
      <c r="N16" s="166">
        <f t="shared" si="0"/>
        <v>0</v>
      </c>
      <c r="O16" s="1620"/>
      <c r="P16" s="4"/>
    </row>
    <row r="17" spans="1:16" ht="24" hidden="1" customHeight="1" thickBot="1" x14ac:dyDescent="0.35">
      <c r="A17" s="1613"/>
      <c r="B17" s="1158"/>
      <c r="C17" s="1149"/>
      <c r="D17" s="1616"/>
      <c r="E17" s="1625"/>
      <c r="F17" s="1626"/>
      <c r="G17" s="1626"/>
      <c r="H17" s="1626"/>
      <c r="I17" s="1626"/>
      <c r="J17" s="1627"/>
      <c r="K17" s="157"/>
      <c r="L17" s="158"/>
      <c r="M17" s="156"/>
      <c r="N17" s="166">
        <f t="shared" si="0"/>
        <v>0</v>
      </c>
      <c r="O17" s="1620"/>
      <c r="P17" s="4"/>
    </row>
    <row r="18" spans="1:16" ht="24" hidden="1" customHeight="1" thickBot="1" x14ac:dyDescent="0.35">
      <c r="A18" s="1613"/>
      <c r="B18" s="1158"/>
      <c r="C18" s="1149"/>
      <c r="D18" s="1616"/>
      <c r="E18" s="1622"/>
      <c r="F18" s="1623"/>
      <c r="G18" s="1623"/>
      <c r="H18" s="1623"/>
      <c r="I18" s="1623"/>
      <c r="J18" s="1624"/>
      <c r="K18" s="157"/>
      <c r="L18" s="158"/>
      <c r="M18" s="156"/>
      <c r="N18" s="166">
        <f t="shared" si="0"/>
        <v>0</v>
      </c>
      <c r="O18" s="1620"/>
      <c r="P18" s="4"/>
    </row>
    <row r="19" spans="1:16" ht="24" hidden="1" customHeight="1" thickBot="1" x14ac:dyDescent="0.35">
      <c r="A19" s="1613"/>
      <c r="B19" s="1158"/>
      <c r="C19" s="1149"/>
      <c r="D19" s="1616"/>
      <c r="E19" s="1625"/>
      <c r="F19" s="1626"/>
      <c r="G19" s="1626"/>
      <c r="H19" s="1626"/>
      <c r="I19" s="1626"/>
      <c r="J19" s="1627"/>
      <c r="K19" s="157"/>
      <c r="L19" s="158"/>
      <c r="M19" s="156"/>
      <c r="N19" s="166">
        <f t="shared" si="0"/>
        <v>0</v>
      </c>
      <c r="O19" s="1620"/>
      <c r="P19" s="4"/>
    </row>
    <row r="20" spans="1:16" ht="24" hidden="1" customHeight="1" thickBot="1" x14ac:dyDescent="0.35">
      <c r="A20" s="1613"/>
      <c r="B20" s="1158"/>
      <c r="C20" s="1149"/>
      <c r="D20" s="1616"/>
      <c r="E20" s="1622"/>
      <c r="F20" s="1623"/>
      <c r="G20" s="1623"/>
      <c r="H20" s="1623"/>
      <c r="I20" s="1623"/>
      <c r="J20" s="1624"/>
      <c r="K20" s="157"/>
      <c r="L20" s="158"/>
      <c r="M20" s="156"/>
      <c r="N20" s="166">
        <f t="shared" si="0"/>
        <v>0</v>
      </c>
      <c r="O20" s="1620"/>
      <c r="P20" s="4"/>
    </row>
    <row r="21" spans="1:16" ht="24" hidden="1" customHeight="1" thickBot="1" x14ac:dyDescent="0.35">
      <c r="A21" s="1614"/>
      <c r="B21" s="1158"/>
      <c r="C21" s="1149"/>
      <c r="D21" s="1616"/>
      <c r="E21" s="1625"/>
      <c r="F21" s="1626"/>
      <c r="G21" s="1626"/>
      <c r="H21" s="1626"/>
      <c r="I21" s="1626"/>
      <c r="J21" s="1627"/>
      <c r="K21" s="159"/>
      <c r="L21" s="160"/>
      <c r="M21" s="161"/>
      <c r="N21" s="167">
        <f t="shared" si="0"/>
        <v>0</v>
      </c>
      <c r="O21" s="1621"/>
      <c r="P21" s="4"/>
    </row>
    <row r="22" spans="1:16" ht="24" hidden="1" customHeight="1" thickBot="1" x14ac:dyDescent="0.35">
      <c r="A22" s="1648">
        <v>2</v>
      </c>
      <c r="B22" s="1157"/>
      <c r="C22" s="1148"/>
      <c r="D22" s="1649"/>
      <c r="E22" s="1650"/>
      <c r="F22" s="1651"/>
      <c r="G22" s="1651"/>
      <c r="H22" s="1651"/>
      <c r="I22" s="1651"/>
      <c r="J22" s="1652"/>
      <c r="K22" s="162"/>
      <c r="L22" s="163"/>
      <c r="M22" s="164"/>
      <c r="N22" s="168">
        <f t="shared" si="0"/>
        <v>0</v>
      </c>
      <c r="O22" s="1647">
        <f t="shared" ref="O22" si="1">SUBTOTAL(109,N22:N30)</f>
        <v>0</v>
      </c>
    </row>
    <row r="23" spans="1:16" ht="24" hidden="1" customHeight="1" thickBot="1" x14ac:dyDescent="0.35">
      <c r="A23" s="1613"/>
      <c r="B23" s="1158"/>
      <c r="C23" s="1149"/>
      <c r="D23" s="1616"/>
      <c r="E23" s="1622"/>
      <c r="F23" s="1623"/>
      <c r="G23" s="1623"/>
      <c r="H23" s="1623"/>
      <c r="I23" s="1623"/>
      <c r="J23" s="1624"/>
      <c r="K23" s="157"/>
      <c r="L23" s="158"/>
      <c r="M23" s="156"/>
      <c r="N23" s="166">
        <f t="shared" si="0"/>
        <v>0</v>
      </c>
      <c r="O23" s="1620"/>
    </row>
    <row r="24" spans="1:16" ht="24" hidden="1" customHeight="1" thickBot="1" x14ac:dyDescent="0.35">
      <c r="A24" s="1613"/>
      <c r="B24" s="1158"/>
      <c r="C24" s="1149"/>
      <c r="D24" s="1616"/>
      <c r="E24" s="1625"/>
      <c r="F24" s="1626"/>
      <c r="G24" s="1626"/>
      <c r="H24" s="1626"/>
      <c r="I24" s="1626"/>
      <c r="J24" s="1627"/>
      <c r="K24" s="157"/>
      <c r="L24" s="158"/>
      <c r="M24" s="156"/>
      <c r="N24" s="166">
        <f t="shared" si="0"/>
        <v>0</v>
      </c>
      <c r="O24" s="1620"/>
    </row>
    <row r="25" spans="1:16" ht="24" hidden="1" customHeight="1" thickBot="1" x14ac:dyDescent="0.35">
      <c r="A25" s="1613"/>
      <c r="B25" s="1158"/>
      <c r="C25" s="1149"/>
      <c r="D25" s="1616"/>
      <c r="E25" s="1622"/>
      <c r="F25" s="1623"/>
      <c r="G25" s="1623"/>
      <c r="H25" s="1623"/>
      <c r="I25" s="1623"/>
      <c r="J25" s="1624"/>
      <c r="K25" s="157"/>
      <c r="L25" s="158"/>
      <c r="M25" s="156"/>
      <c r="N25" s="166">
        <f t="shared" si="0"/>
        <v>0</v>
      </c>
      <c r="O25" s="1620"/>
    </row>
    <row r="26" spans="1:16" ht="24" hidden="1" customHeight="1" thickBot="1" x14ac:dyDescent="0.35">
      <c r="A26" s="1613"/>
      <c r="B26" s="1158"/>
      <c r="C26" s="1149"/>
      <c r="D26" s="1616"/>
      <c r="E26" s="1625"/>
      <c r="F26" s="1626"/>
      <c r="G26" s="1626"/>
      <c r="H26" s="1626"/>
      <c r="I26" s="1626"/>
      <c r="J26" s="1627"/>
      <c r="K26" s="157"/>
      <c r="L26" s="158"/>
      <c r="M26" s="156"/>
      <c r="N26" s="166">
        <f t="shared" si="0"/>
        <v>0</v>
      </c>
      <c r="O26" s="1620"/>
    </row>
    <row r="27" spans="1:16" ht="24" hidden="1" customHeight="1" thickBot="1" x14ac:dyDescent="0.35">
      <c r="A27" s="1613"/>
      <c r="B27" s="1158"/>
      <c r="C27" s="1149"/>
      <c r="D27" s="1616"/>
      <c r="E27" s="1622"/>
      <c r="F27" s="1623"/>
      <c r="G27" s="1623"/>
      <c r="H27" s="1623"/>
      <c r="I27" s="1623"/>
      <c r="J27" s="1624"/>
      <c r="K27" s="157"/>
      <c r="L27" s="158"/>
      <c r="M27" s="156"/>
      <c r="N27" s="166">
        <f t="shared" si="0"/>
        <v>0</v>
      </c>
      <c r="O27" s="1620"/>
    </row>
    <row r="28" spans="1:16" ht="24" hidden="1" customHeight="1" thickBot="1" x14ac:dyDescent="0.35">
      <c r="A28" s="1613"/>
      <c r="B28" s="1158"/>
      <c r="C28" s="1149"/>
      <c r="D28" s="1616"/>
      <c r="E28" s="1625"/>
      <c r="F28" s="1626"/>
      <c r="G28" s="1626"/>
      <c r="H28" s="1626"/>
      <c r="I28" s="1626"/>
      <c r="J28" s="1627"/>
      <c r="K28" s="157"/>
      <c r="L28" s="158"/>
      <c r="M28" s="156"/>
      <c r="N28" s="166">
        <f t="shared" si="0"/>
        <v>0</v>
      </c>
      <c r="O28" s="1620"/>
    </row>
    <row r="29" spans="1:16" ht="24" hidden="1" customHeight="1" thickBot="1" x14ac:dyDescent="0.35">
      <c r="A29" s="1613"/>
      <c r="B29" s="1158"/>
      <c r="C29" s="1149"/>
      <c r="D29" s="1616"/>
      <c r="E29" s="1622"/>
      <c r="F29" s="1623"/>
      <c r="G29" s="1623"/>
      <c r="H29" s="1623"/>
      <c r="I29" s="1623"/>
      <c r="J29" s="1624"/>
      <c r="K29" s="157"/>
      <c r="L29" s="158"/>
      <c r="M29" s="156"/>
      <c r="N29" s="166">
        <f t="shared" si="0"/>
        <v>0</v>
      </c>
      <c r="O29" s="1620"/>
    </row>
    <row r="30" spans="1:16" ht="24" hidden="1" customHeight="1" thickBot="1" x14ac:dyDescent="0.35">
      <c r="A30" s="1614"/>
      <c r="B30" s="1158"/>
      <c r="C30" s="1149"/>
      <c r="D30" s="1616"/>
      <c r="E30" s="1625"/>
      <c r="F30" s="1626"/>
      <c r="G30" s="1626"/>
      <c r="H30" s="1626"/>
      <c r="I30" s="1626"/>
      <c r="J30" s="1627"/>
      <c r="K30" s="159"/>
      <c r="L30" s="160"/>
      <c r="M30" s="161"/>
      <c r="N30" s="167">
        <f t="shared" si="0"/>
        <v>0</v>
      </c>
      <c r="O30" s="1621"/>
    </row>
    <row r="31" spans="1:16" ht="24" hidden="1" customHeight="1" thickBot="1" x14ac:dyDescent="0.35">
      <c r="A31" s="1648">
        <v>3</v>
      </c>
      <c r="B31" s="1157"/>
      <c r="C31" s="1148"/>
      <c r="D31" s="1649"/>
      <c r="E31" s="1650"/>
      <c r="F31" s="1651"/>
      <c r="G31" s="1651"/>
      <c r="H31" s="1651"/>
      <c r="I31" s="1651"/>
      <c r="J31" s="1652"/>
      <c r="K31" s="162"/>
      <c r="L31" s="163"/>
      <c r="M31" s="164"/>
      <c r="N31" s="168">
        <f t="shared" si="0"/>
        <v>0</v>
      </c>
      <c r="O31" s="1647">
        <f t="shared" ref="O31" si="2">SUBTOTAL(109,N31:N39)</f>
        <v>0</v>
      </c>
    </row>
    <row r="32" spans="1:16" ht="24" hidden="1" customHeight="1" thickBot="1" x14ac:dyDescent="0.35">
      <c r="A32" s="1613"/>
      <c r="B32" s="1158"/>
      <c r="C32" s="1149"/>
      <c r="D32" s="1616"/>
      <c r="E32" s="1622"/>
      <c r="F32" s="1623"/>
      <c r="G32" s="1623"/>
      <c r="H32" s="1623"/>
      <c r="I32" s="1623"/>
      <c r="J32" s="1624"/>
      <c r="K32" s="157"/>
      <c r="L32" s="158"/>
      <c r="M32" s="156"/>
      <c r="N32" s="166">
        <f t="shared" si="0"/>
        <v>0</v>
      </c>
      <c r="O32" s="1620"/>
    </row>
    <row r="33" spans="1:15" ht="24" hidden="1" customHeight="1" thickBot="1" x14ac:dyDescent="0.35">
      <c r="A33" s="1613"/>
      <c r="B33" s="1158"/>
      <c r="C33" s="1149"/>
      <c r="D33" s="1616"/>
      <c r="E33" s="1625"/>
      <c r="F33" s="1626"/>
      <c r="G33" s="1626"/>
      <c r="H33" s="1626"/>
      <c r="I33" s="1626"/>
      <c r="J33" s="1627"/>
      <c r="K33" s="157"/>
      <c r="L33" s="158"/>
      <c r="M33" s="156"/>
      <c r="N33" s="166">
        <f t="shared" si="0"/>
        <v>0</v>
      </c>
      <c r="O33" s="1620"/>
    </row>
    <row r="34" spans="1:15" ht="24" hidden="1" customHeight="1" thickBot="1" x14ac:dyDescent="0.35">
      <c r="A34" s="1613"/>
      <c r="B34" s="1158"/>
      <c r="C34" s="1149"/>
      <c r="D34" s="1616"/>
      <c r="E34" s="1622"/>
      <c r="F34" s="1623"/>
      <c r="G34" s="1623"/>
      <c r="H34" s="1623"/>
      <c r="I34" s="1623"/>
      <c r="J34" s="1624"/>
      <c r="K34" s="157"/>
      <c r="L34" s="158"/>
      <c r="M34" s="156"/>
      <c r="N34" s="166">
        <f t="shared" si="0"/>
        <v>0</v>
      </c>
      <c r="O34" s="1620"/>
    </row>
    <row r="35" spans="1:15" ht="24" hidden="1" customHeight="1" thickBot="1" x14ac:dyDescent="0.35">
      <c r="A35" s="1613"/>
      <c r="B35" s="1158"/>
      <c r="C35" s="1149"/>
      <c r="D35" s="1616"/>
      <c r="E35" s="1625"/>
      <c r="F35" s="1626"/>
      <c r="G35" s="1626"/>
      <c r="H35" s="1626"/>
      <c r="I35" s="1626"/>
      <c r="J35" s="1627"/>
      <c r="K35" s="157"/>
      <c r="L35" s="158"/>
      <c r="M35" s="156"/>
      <c r="N35" s="166">
        <f t="shared" si="0"/>
        <v>0</v>
      </c>
      <c r="O35" s="1620"/>
    </row>
    <row r="36" spans="1:15" ht="24" hidden="1" customHeight="1" thickBot="1" x14ac:dyDescent="0.35">
      <c r="A36" s="1613"/>
      <c r="B36" s="1158"/>
      <c r="C36" s="1149"/>
      <c r="D36" s="1616"/>
      <c r="E36" s="1622"/>
      <c r="F36" s="1623"/>
      <c r="G36" s="1623"/>
      <c r="H36" s="1623"/>
      <c r="I36" s="1623"/>
      <c r="J36" s="1624"/>
      <c r="K36" s="157"/>
      <c r="L36" s="158"/>
      <c r="M36" s="156"/>
      <c r="N36" s="166">
        <f t="shared" si="0"/>
        <v>0</v>
      </c>
      <c r="O36" s="1620"/>
    </row>
    <row r="37" spans="1:15" ht="24" hidden="1" customHeight="1" thickBot="1" x14ac:dyDescent="0.35">
      <c r="A37" s="1613"/>
      <c r="B37" s="1158"/>
      <c r="C37" s="1149"/>
      <c r="D37" s="1616"/>
      <c r="E37" s="1625"/>
      <c r="F37" s="1626"/>
      <c r="G37" s="1626"/>
      <c r="H37" s="1626"/>
      <c r="I37" s="1626"/>
      <c r="J37" s="1627"/>
      <c r="K37" s="157"/>
      <c r="L37" s="158"/>
      <c r="M37" s="156"/>
      <c r="N37" s="166">
        <f t="shared" si="0"/>
        <v>0</v>
      </c>
      <c r="O37" s="1620"/>
    </row>
    <row r="38" spans="1:15" ht="24" hidden="1" customHeight="1" thickBot="1" x14ac:dyDescent="0.35">
      <c r="A38" s="1613"/>
      <c r="B38" s="1158"/>
      <c r="C38" s="1149"/>
      <c r="D38" s="1616"/>
      <c r="E38" s="1622"/>
      <c r="F38" s="1623"/>
      <c r="G38" s="1623"/>
      <c r="H38" s="1623"/>
      <c r="I38" s="1623"/>
      <c r="J38" s="1624"/>
      <c r="K38" s="157"/>
      <c r="L38" s="158"/>
      <c r="M38" s="156"/>
      <c r="N38" s="166">
        <f t="shared" si="0"/>
        <v>0</v>
      </c>
      <c r="O38" s="1620"/>
    </row>
    <row r="39" spans="1:15" ht="24" hidden="1" customHeight="1" thickBot="1" x14ac:dyDescent="0.35">
      <c r="A39" s="1614"/>
      <c r="B39" s="1158"/>
      <c r="C39" s="1149"/>
      <c r="D39" s="1616"/>
      <c r="E39" s="1625"/>
      <c r="F39" s="1626"/>
      <c r="G39" s="1626"/>
      <c r="H39" s="1626"/>
      <c r="I39" s="1626"/>
      <c r="J39" s="1627"/>
      <c r="K39" s="159"/>
      <c r="L39" s="160"/>
      <c r="M39" s="161"/>
      <c r="N39" s="167">
        <f t="shared" si="0"/>
        <v>0</v>
      </c>
      <c r="O39" s="1621"/>
    </row>
    <row r="40" spans="1:15" ht="24" hidden="1" customHeight="1" thickBot="1" x14ac:dyDescent="0.35">
      <c r="A40" s="1648">
        <v>4</v>
      </c>
      <c r="B40" s="1157"/>
      <c r="C40" s="1148"/>
      <c r="D40" s="1649"/>
      <c r="E40" s="1650"/>
      <c r="F40" s="1651"/>
      <c r="G40" s="1651"/>
      <c r="H40" s="1651"/>
      <c r="I40" s="1651"/>
      <c r="J40" s="1652"/>
      <c r="K40" s="162"/>
      <c r="L40" s="163"/>
      <c r="M40" s="164"/>
      <c r="N40" s="168">
        <f t="shared" si="0"/>
        <v>0</v>
      </c>
      <c r="O40" s="1647">
        <f t="shared" ref="O40" si="3">SUBTOTAL(109,N40:N48)</f>
        <v>0</v>
      </c>
    </row>
    <row r="41" spans="1:15" ht="24" hidden="1" customHeight="1" thickBot="1" x14ac:dyDescent="0.35">
      <c r="A41" s="1613"/>
      <c r="B41" s="1158"/>
      <c r="C41" s="1149"/>
      <c r="D41" s="1616"/>
      <c r="E41" s="1622"/>
      <c r="F41" s="1623"/>
      <c r="G41" s="1623"/>
      <c r="H41" s="1623"/>
      <c r="I41" s="1623"/>
      <c r="J41" s="1624"/>
      <c r="K41" s="157"/>
      <c r="L41" s="158"/>
      <c r="M41" s="156"/>
      <c r="N41" s="166">
        <f t="shared" si="0"/>
        <v>0</v>
      </c>
      <c r="O41" s="1620"/>
    </row>
    <row r="42" spans="1:15" ht="24" hidden="1" customHeight="1" thickBot="1" x14ac:dyDescent="0.35">
      <c r="A42" s="1613"/>
      <c r="B42" s="1158"/>
      <c r="C42" s="1149"/>
      <c r="D42" s="1616"/>
      <c r="E42" s="1625"/>
      <c r="F42" s="1626"/>
      <c r="G42" s="1626"/>
      <c r="H42" s="1626"/>
      <c r="I42" s="1626"/>
      <c r="J42" s="1627"/>
      <c r="K42" s="157"/>
      <c r="L42" s="158"/>
      <c r="M42" s="156"/>
      <c r="N42" s="166">
        <f t="shared" si="0"/>
        <v>0</v>
      </c>
      <c r="O42" s="1620"/>
    </row>
    <row r="43" spans="1:15" ht="24" hidden="1" customHeight="1" thickBot="1" x14ac:dyDescent="0.35">
      <c r="A43" s="1613"/>
      <c r="B43" s="1158"/>
      <c r="C43" s="1149"/>
      <c r="D43" s="1616"/>
      <c r="E43" s="1622"/>
      <c r="F43" s="1623"/>
      <c r="G43" s="1623"/>
      <c r="H43" s="1623"/>
      <c r="I43" s="1623"/>
      <c r="J43" s="1624"/>
      <c r="K43" s="157"/>
      <c r="L43" s="158"/>
      <c r="M43" s="156"/>
      <c r="N43" s="166">
        <f t="shared" si="0"/>
        <v>0</v>
      </c>
      <c r="O43" s="1620"/>
    </row>
    <row r="44" spans="1:15" ht="24" hidden="1" customHeight="1" thickBot="1" x14ac:dyDescent="0.35">
      <c r="A44" s="1613"/>
      <c r="B44" s="1158"/>
      <c r="C44" s="1149"/>
      <c r="D44" s="1616"/>
      <c r="E44" s="1625"/>
      <c r="F44" s="1626"/>
      <c r="G44" s="1626"/>
      <c r="H44" s="1626"/>
      <c r="I44" s="1626"/>
      <c r="J44" s="1627"/>
      <c r="K44" s="157"/>
      <c r="L44" s="158"/>
      <c r="M44" s="156"/>
      <c r="N44" s="166">
        <f t="shared" si="0"/>
        <v>0</v>
      </c>
      <c r="O44" s="1620"/>
    </row>
    <row r="45" spans="1:15" ht="24" hidden="1" customHeight="1" thickBot="1" x14ac:dyDescent="0.35">
      <c r="A45" s="1613"/>
      <c r="B45" s="1158"/>
      <c r="C45" s="1149"/>
      <c r="D45" s="1616"/>
      <c r="E45" s="1622"/>
      <c r="F45" s="1623"/>
      <c r="G45" s="1623"/>
      <c r="H45" s="1623"/>
      <c r="I45" s="1623"/>
      <c r="J45" s="1624"/>
      <c r="K45" s="157"/>
      <c r="L45" s="158"/>
      <c r="M45" s="156"/>
      <c r="N45" s="166">
        <f t="shared" si="0"/>
        <v>0</v>
      </c>
      <c r="O45" s="1620"/>
    </row>
    <row r="46" spans="1:15" ht="24" hidden="1" customHeight="1" thickBot="1" x14ac:dyDescent="0.35">
      <c r="A46" s="1613"/>
      <c r="B46" s="1158"/>
      <c r="C46" s="1149"/>
      <c r="D46" s="1616"/>
      <c r="E46" s="1625"/>
      <c r="F46" s="1626"/>
      <c r="G46" s="1626"/>
      <c r="H46" s="1626"/>
      <c r="I46" s="1626"/>
      <c r="J46" s="1627"/>
      <c r="K46" s="157"/>
      <c r="L46" s="158"/>
      <c r="M46" s="156"/>
      <c r="N46" s="166">
        <f t="shared" si="0"/>
        <v>0</v>
      </c>
      <c r="O46" s="1620"/>
    </row>
    <row r="47" spans="1:15" ht="24" hidden="1" customHeight="1" thickBot="1" x14ac:dyDescent="0.35">
      <c r="A47" s="1613"/>
      <c r="B47" s="1158"/>
      <c r="C47" s="1149"/>
      <c r="D47" s="1616"/>
      <c r="E47" s="1622"/>
      <c r="F47" s="1623"/>
      <c r="G47" s="1623"/>
      <c r="H47" s="1623"/>
      <c r="I47" s="1623"/>
      <c r="J47" s="1624"/>
      <c r="K47" s="157"/>
      <c r="L47" s="158"/>
      <c r="M47" s="156"/>
      <c r="N47" s="166">
        <f t="shared" si="0"/>
        <v>0</v>
      </c>
      <c r="O47" s="1620"/>
    </row>
    <row r="48" spans="1:15" ht="24" hidden="1" customHeight="1" thickBot="1" x14ac:dyDescent="0.35">
      <c r="A48" s="1614"/>
      <c r="B48" s="1158"/>
      <c r="C48" s="1149"/>
      <c r="D48" s="1616"/>
      <c r="E48" s="1625"/>
      <c r="F48" s="1626"/>
      <c r="G48" s="1626"/>
      <c r="H48" s="1626"/>
      <c r="I48" s="1626"/>
      <c r="J48" s="1627"/>
      <c r="K48" s="159"/>
      <c r="L48" s="160"/>
      <c r="M48" s="161"/>
      <c r="N48" s="167">
        <f t="shared" si="0"/>
        <v>0</v>
      </c>
      <c r="O48" s="1621"/>
    </row>
    <row r="49" spans="1:15" ht="24" hidden="1" customHeight="1" thickBot="1" x14ac:dyDescent="0.35">
      <c r="A49" s="1648">
        <v>5</v>
      </c>
      <c r="B49" s="1157"/>
      <c r="C49" s="1148"/>
      <c r="D49" s="1649"/>
      <c r="E49" s="1650"/>
      <c r="F49" s="1651"/>
      <c r="G49" s="1651"/>
      <c r="H49" s="1651"/>
      <c r="I49" s="1651"/>
      <c r="J49" s="1652"/>
      <c r="K49" s="162"/>
      <c r="L49" s="163"/>
      <c r="M49" s="164"/>
      <c r="N49" s="168">
        <f t="shared" si="0"/>
        <v>0</v>
      </c>
      <c r="O49" s="1647">
        <f t="shared" ref="O49" si="4">SUBTOTAL(109,N49:N57)</f>
        <v>0</v>
      </c>
    </row>
    <row r="50" spans="1:15" ht="24" hidden="1" customHeight="1" thickBot="1" x14ac:dyDescent="0.35">
      <c r="A50" s="1613"/>
      <c r="B50" s="1158"/>
      <c r="C50" s="1149"/>
      <c r="D50" s="1616"/>
      <c r="E50" s="1622"/>
      <c r="F50" s="1623"/>
      <c r="G50" s="1623"/>
      <c r="H50" s="1623"/>
      <c r="I50" s="1623"/>
      <c r="J50" s="1624"/>
      <c r="K50" s="157"/>
      <c r="L50" s="158"/>
      <c r="M50" s="156"/>
      <c r="N50" s="166">
        <f t="shared" si="0"/>
        <v>0</v>
      </c>
      <c r="O50" s="1620"/>
    </row>
    <row r="51" spans="1:15" ht="24" hidden="1" customHeight="1" thickBot="1" x14ac:dyDescent="0.35">
      <c r="A51" s="1613"/>
      <c r="B51" s="1158"/>
      <c r="C51" s="1149"/>
      <c r="D51" s="1616"/>
      <c r="E51" s="1625"/>
      <c r="F51" s="1626"/>
      <c r="G51" s="1626"/>
      <c r="H51" s="1626"/>
      <c r="I51" s="1626"/>
      <c r="J51" s="1627"/>
      <c r="K51" s="157"/>
      <c r="L51" s="158"/>
      <c r="M51" s="156"/>
      <c r="N51" s="166">
        <f t="shared" si="0"/>
        <v>0</v>
      </c>
      <c r="O51" s="1620"/>
    </row>
    <row r="52" spans="1:15" ht="24" hidden="1" customHeight="1" thickBot="1" x14ac:dyDescent="0.35">
      <c r="A52" s="1613"/>
      <c r="B52" s="1158"/>
      <c r="C52" s="1149"/>
      <c r="D52" s="1616"/>
      <c r="E52" s="1622"/>
      <c r="F52" s="1623"/>
      <c r="G52" s="1623"/>
      <c r="H52" s="1623"/>
      <c r="I52" s="1623"/>
      <c r="J52" s="1624"/>
      <c r="K52" s="157"/>
      <c r="L52" s="158"/>
      <c r="M52" s="156"/>
      <c r="N52" s="166">
        <f t="shared" si="0"/>
        <v>0</v>
      </c>
      <c r="O52" s="1620"/>
    </row>
    <row r="53" spans="1:15" ht="24" hidden="1" customHeight="1" thickBot="1" x14ac:dyDescent="0.35">
      <c r="A53" s="1613"/>
      <c r="B53" s="1158"/>
      <c r="C53" s="1149"/>
      <c r="D53" s="1616"/>
      <c r="E53" s="1625"/>
      <c r="F53" s="1626"/>
      <c r="G53" s="1626"/>
      <c r="H53" s="1626"/>
      <c r="I53" s="1626"/>
      <c r="J53" s="1627"/>
      <c r="K53" s="157"/>
      <c r="L53" s="158"/>
      <c r="M53" s="156"/>
      <c r="N53" s="166">
        <f t="shared" si="0"/>
        <v>0</v>
      </c>
      <c r="O53" s="1620"/>
    </row>
    <row r="54" spans="1:15" ht="24" hidden="1" customHeight="1" thickBot="1" x14ac:dyDescent="0.35">
      <c r="A54" s="1613"/>
      <c r="B54" s="1158"/>
      <c r="C54" s="1149"/>
      <c r="D54" s="1616"/>
      <c r="E54" s="1622"/>
      <c r="F54" s="1623"/>
      <c r="G54" s="1623"/>
      <c r="H54" s="1623"/>
      <c r="I54" s="1623"/>
      <c r="J54" s="1624"/>
      <c r="K54" s="157"/>
      <c r="L54" s="158"/>
      <c r="M54" s="156"/>
      <c r="N54" s="166">
        <f t="shared" si="0"/>
        <v>0</v>
      </c>
      <c r="O54" s="1620"/>
    </row>
    <row r="55" spans="1:15" ht="24" hidden="1" customHeight="1" thickBot="1" x14ac:dyDescent="0.35">
      <c r="A55" s="1613"/>
      <c r="B55" s="1158"/>
      <c r="C55" s="1149"/>
      <c r="D55" s="1616"/>
      <c r="E55" s="1625"/>
      <c r="F55" s="1626"/>
      <c r="G55" s="1626"/>
      <c r="H55" s="1626"/>
      <c r="I55" s="1626"/>
      <c r="J55" s="1627"/>
      <c r="K55" s="157"/>
      <c r="L55" s="158"/>
      <c r="M55" s="156"/>
      <c r="N55" s="166">
        <f t="shared" si="0"/>
        <v>0</v>
      </c>
      <c r="O55" s="1620"/>
    </row>
    <row r="56" spans="1:15" ht="24" hidden="1" customHeight="1" thickBot="1" x14ac:dyDescent="0.35">
      <c r="A56" s="1613"/>
      <c r="B56" s="1158"/>
      <c r="C56" s="1149"/>
      <c r="D56" s="1616"/>
      <c r="E56" s="1622"/>
      <c r="F56" s="1623"/>
      <c r="G56" s="1623"/>
      <c r="H56" s="1623"/>
      <c r="I56" s="1623"/>
      <c r="J56" s="1624"/>
      <c r="K56" s="157"/>
      <c r="L56" s="158"/>
      <c r="M56" s="156"/>
      <c r="N56" s="166">
        <f t="shared" si="0"/>
        <v>0</v>
      </c>
      <c r="O56" s="1620"/>
    </row>
    <row r="57" spans="1:15" ht="24" hidden="1" customHeight="1" thickBot="1" x14ac:dyDescent="0.35">
      <c r="A57" s="1614"/>
      <c r="B57" s="1158"/>
      <c r="C57" s="1149"/>
      <c r="D57" s="1616"/>
      <c r="E57" s="1625"/>
      <c r="F57" s="1626"/>
      <c r="G57" s="1626"/>
      <c r="H57" s="1626"/>
      <c r="I57" s="1626"/>
      <c r="J57" s="1627"/>
      <c r="K57" s="159"/>
      <c r="L57" s="160"/>
      <c r="M57" s="161"/>
      <c r="N57" s="167">
        <f t="shared" si="0"/>
        <v>0</v>
      </c>
      <c r="O57" s="1621"/>
    </row>
    <row r="58" spans="1:15" ht="24" hidden="1" customHeight="1" thickBot="1" x14ac:dyDescent="0.35">
      <c r="A58" s="1648">
        <v>6</v>
      </c>
      <c r="B58" s="1157"/>
      <c r="C58" s="1148"/>
      <c r="D58" s="1649"/>
      <c r="E58" s="1650"/>
      <c r="F58" s="1651"/>
      <c r="G58" s="1651"/>
      <c r="H58" s="1651"/>
      <c r="I58" s="1651"/>
      <c r="J58" s="1652"/>
      <c r="K58" s="162"/>
      <c r="L58" s="163"/>
      <c r="M58" s="164"/>
      <c r="N58" s="168">
        <f t="shared" si="0"/>
        <v>0</v>
      </c>
      <c r="O58" s="1647">
        <f t="shared" ref="O58" si="5">SUBTOTAL(109,N58:N66)</f>
        <v>0</v>
      </c>
    </row>
    <row r="59" spans="1:15" ht="24" hidden="1" customHeight="1" thickBot="1" x14ac:dyDescent="0.35">
      <c r="A59" s="1613"/>
      <c r="B59" s="1158"/>
      <c r="C59" s="1149"/>
      <c r="D59" s="1616"/>
      <c r="E59" s="1622"/>
      <c r="F59" s="1623"/>
      <c r="G59" s="1623"/>
      <c r="H59" s="1623"/>
      <c r="I59" s="1623"/>
      <c r="J59" s="1624"/>
      <c r="K59" s="157"/>
      <c r="L59" s="158"/>
      <c r="M59" s="156"/>
      <c r="N59" s="166">
        <f t="shared" si="0"/>
        <v>0</v>
      </c>
      <c r="O59" s="1620"/>
    </row>
    <row r="60" spans="1:15" ht="24" hidden="1" customHeight="1" thickBot="1" x14ac:dyDescent="0.35">
      <c r="A60" s="1613"/>
      <c r="B60" s="1158"/>
      <c r="C60" s="1149"/>
      <c r="D60" s="1616"/>
      <c r="E60" s="1625"/>
      <c r="F60" s="1626"/>
      <c r="G60" s="1626"/>
      <c r="H60" s="1626"/>
      <c r="I60" s="1626"/>
      <c r="J60" s="1627"/>
      <c r="K60" s="157"/>
      <c r="L60" s="158"/>
      <c r="M60" s="156"/>
      <c r="N60" s="166">
        <f t="shared" si="0"/>
        <v>0</v>
      </c>
      <c r="O60" s="1620"/>
    </row>
    <row r="61" spans="1:15" ht="24" hidden="1" customHeight="1" thickBot="1" x14ac:dyDescent="0.35">
      <c r="A61" s="1613"/>
      <c r="B61" s="1158"/>
      <c r="C61" s="1149"/>
      <c r="D61" s="1616"/>
      <c r="E61" s="1622"/>
      <c r="F61" s="1623"/>
      <c r="G61" s="1623"/>
      <c r="H61" s="1623"/>
      <c r="I61" s="1623"/>
      <c r="J61" s="1624"/>
      <c r="K61" s="157"/>
      <c r="L61" s="158"/>
      <c r="M61" s="156"/>
      <c r="N61" s="166">
        <f t="shared" si="0"/>
        <v>0</v>
      </c>
      <c r="O61" s="1620"/>
    </row>
    <row r="62" spans="1:15" ht="24" hidden="1" customHeight="1" thickBot="1" x14ac:dyDescent="0.35">
      <c r="A62" s="1613"/>
      <c r="B62" s="1158"/>
      <c r="C62" s="1149"/>
      <c r="D62" s="1616"/>
      <c r="E62" s="1625"/>
      <c r="F62" s="1626"/>
      <c r="G62" s="1626"/>
      <c r="H62" s="1626"/>
      <c r="I62" s="1626"/>
      <c r="J62" s="1627"/>
      <c r="K62" s="157"/>
      <c r="L62" s="158"/>
      <c r="M62" s="156"/>
      <c r="N62" s="166">
        <f t="shared" si="0"/>
        <v>0</v>
      </c>
      <c r="O62" s="1620"/>
    </row>
    <row r="63" spans="1:15" ht="24" hidden="1" customHeight="1" thickBot="1" x14ac:dyDescent="0.35">
      <c r="A63" s="1613"/>
      <c r="B63" s="1158"/>
      <c r="C63" s="1149"/>
      <c r="D63" s="1616"/>
      <c r="E63" s="1622"/>
      <c r="F63" s="1623"/>
      <c r="G63" s="1623"/>
      <c r="H63" s="1623"/>
      <c r="I63" s="1623"/>
      <c r="J63" s="1624"/>
      <c r="K63" s="157"/>
      <c r="L63" s="158"/>
      <c r="M63" s="156"/>
      <c r="N63" s="166">
        <f t="shared" si="0"/>
        <v>0</v>
      </c>
      <c r="O63" s="1620"/>
    </row>
    <row r="64" spans="1:15" ht="24" hidden="1" customHeight="1" thickBot="1" x14ac:dyDescent="0.35">
      <c r="A64" s="1613"/>
      <c r="B64" s="1158"/>
      <c r="C64" s="1149"/>
      <c r="D64" s="1616"/>
      <c r="E64" s="1625"/>
      <c r="F64" s="1626"/>
      <c r="G64" s="1626"/>
      <c r="H64" s="1626"/>
      <c r="I64" s="1626"/>
      <c r="J64" s="1627"/>
      <c r="K64" s="157"/>
      <c r="L64" s="158"/>
      <c r="M64" s="156"/>
      <c r="N64" s="166">
        <f t="shared" si="0"/>
        <v>0</v>
      </c>
      <c r="O64" s="1620"/>
    </row>
    <row r="65" spans="1:15" ht="24" hidden="1" customHeight="1" thickBot="1" x14ac:dyDescent="0.35">
      <c r="A65" s="1613"/>
      <c r="B65" s="1158"/>
      <c r="C65" s="1149"/>
      <c r="D65" s="1616"/>
      <c r="E65" s="1622"/>
      <c r="F65" s="1623"/>
      <c r="G65" s="1623"/>
      <c r="H65" s="1623"/>
      <c r="I65" s="1623"/>
      <c r="J65" s="1624"/>
      <c r="K65" s="157"/>
      <c r="L65" s="158"/>
      <c r="M65" s="156"/>
      <c r="N65" s="166">
        <f t="shared" si="0"/>
        <v>0</v>
      </c>
      <c r="O65" s="1620"/>
    </row>
    <row r="66" spans="1:15" ht="24" hidden="1" customHeight="1" thickBot="1" x14ac:dyDescent="0.35">
      <c r="A66" s="1614"/>
      <c r="B66" s="1158"/>
      <c r="C66" s="1149"/>
      <c r="D66" s="1616"/>
      <c r="E66" s="1625"/>
      <c r="F66" s="1626"/>
      <c r="G66" s="1626"/>
      <c r="H66" s="1626"/>
      <c r="I66" s="1626"/>
      <c r="J66" s="1627"/>
      <c r="K66" s="159"/>
      <c r="L66" s="160"/>
      <c r="M66" s="161"/>
      <c r="N66" s="167">
        <f t="shared" si="0"/>
        <v>0</v>
      </c>
      <c r="O66" s="1621"/>
    </row>
    <row r="67" spans="1:15" ht="24" hidden="1" customHeight="1" thickBot="1" x14ac:dyDescent="0.35">
      <c r="A67" s="1648">
        <v>7</v>
      </c>
      <c r="B67" s="1157"/>
      <c r="C67" s="1148"/>
      <c r="D67" s="1649"/>
      <c r="E67" s="1650"/>
      <c r="F67" s="1651"/>
      <c r="G67" s="1651"/>
      <c r="H67" s="1651"/>
      <c r="I67" s="1651"/>
      <c r="J67" s="1652"/>
      <c r="K67" s="162"/>
      <c r="L67" s="163"/>
      <c r="M67" s="164"/>
      <c r="N67" s="168">
        <f t="shared" si="0"/>
        <v>0</v>
      </c>
      <c r="O67" s="1647">
        <f t="shared" ref="O67" si="6">SUBTOTAL(109,N67:N75)</f>
        <v>0</v>
      </c>
    </row>
    <row r="68" spans="1:15" ht="24" hidden="1" customHeight="1" thickBot="1" x14ac:dyDescent="0.35">
      <c r="A68" s="1613"/>
      <c r="B68" s="1158"/>
      <c r="C68" s="1149"/>
      <c r="D68" s="1616"/>
      <c r="E68" s="1622"/>
      <c r="F68" s="1623"/>
      <c r="G68" s="1623"/>
      <c r="H68" s="1623"/>
      <c r="I68" s="1623"/>
      <c r="J68" s="1624"/>
      <c r="K68" s="157"/>
      <c r="L68" s="158"/>
      <c r="M68" s="156"/>
      <c r="N68" s="166">
        <f t="shared" si="0"/>
        <v>0</v>
      </c>
      <c r="O68" s="1620"/>
    </row>
    <row r="69" spans="1:15" ht="24" hidden="1" customHeight="1" thickBot="1" x14ac:dyDescent="0.35">
      <c r="A69" s="1613"/>
      <c r="B69" s="1158"/>
      <c r="C69" s="1149"/>
      <c r="D69" s="1616"/>
      <c r="E69" s="1625"/>
      <c r="F69" s="1626"/>
      <c r="G69" s="1626"/>
      <c r="H69" s="1626"/>
      <c r="I69" s="1626"/>
      <c r="J69" s="1627"/>
      <c r="K69" s="157"/>
      <c r="L69" s="158"/>
      <c r="M69" s="156"/>
      <c r="N69" s="166">
        <f t="shared" si="0"/>
        <v>0</v>
      </c>
      <c r="O69" s="1620"/>
    </row>
    <row r="70" spans="1:15" ht="24" hidden="1" customHeight="1" thickBot="1" x14ac:dyDescent="0.35">
      <c r="A70" s="1613"/>
      <c r="B70" s="1158"/>
      <c r="C70" s="1149"/>
      <c r="D70" s="1616"/>
      <c r="E70" s="1622"/>
      <c r="F70" s="1623"/>
      <c r="G70" s="1623"/>
      <c r="H70" s="1623"/>
      <c r="I70" s="1623"/>
      <c r="J70" s="1624"/>
      <c r="K70" s="157"/>
      <c r="L70" s="158"/>
      <c r="M70" s="156"/>
      <c r="N70" s="166">
        <f t="shared" si="0"/>
        <v>0</v>
      </c>
      <c r="O70" s="1620"/>
    </row>
    <row r="71" spans="1:15" ht="24" hidden="1" customHeight="1" thickBot="1" x14ac:dyDescent="0.35">
      <c r="A71" s="1613"/>
      <c r="B71" s="1158"/>
      <c r="C71" s="1149"/>
      <c r="D71" s="1616"/>
      <c r="E71" s="1625"/>
      <c r="F71" s="1626"/>
      <c r="G71" s="1626"/>
      <c r="H71" s="1626"/>
      <c r="I71" s="1626"/>
      <c r="J71" s="1627"/>
      <c r="K71" s="157"/>
      <c r="L71" s="158"/>
      <c r="M71" s="156"/>
      <c r="N71" s="166">
        <f t="shared" si="0"/>
        <v>0</v>
      </c>
      <c r="O71" s="1620"/>
    </row>
    <row r="72" spans="1:15" ht="24" hidden="1" customHeight="1" thickBot="1" x14ac:dyDescent="0.35">
      <c r="A72" s="1613"/>
      <c r="B72" s="1158"/>
      <c r="C72" s="1149"/>
      <c r="D72" s="1616"/>
      <c r="E72" s="1622"/>
      <c r="F72" s="1623"/>
      <c r="G72" s="1623"/>
      <c r="H72" s="1623"/>
      <c r="I72" s="1623"/>
      <c r="J72" s="1624"/>
      <c r="K72" s="157"/>
      <c r="L72" s="158"/>
      <c r="M72" s="156"/>
      <c r="N72" s="166">
        <f t="shared" si="0"/>
        <v>0</v>
      </c>
      <c r="O72" s="1620"/>
    </row>
    <row r="73" spans="1:15" ht="24" hidden="1" customHeight="1" thickBot="1" x14ac:dyDescent="0.35">
      <c r="A73" s="1613"/>
      <c r="B73" s="1158"/>
      <c r="C73" s="1149"/>
      <c r="D73" s="1616"/>
      <c r="E73" s="1625"/>
      <c r="F73" s="1626"/>
      <c r="G73" s="1626"/>
      <c r="H73" s="1626"/>
      <c r="I73" s="1626"/>
      <c r="J73" s="1627"/>
      <c r="K73" s="157"/>
      <c r="L73" s="158"/>
      <c r="M73" s="156"/>
      <c r="N73" s="166">
        <f t="shared" si="0"/>
        <v>0</v>
      </c>
      <c r="O73" s="1620"/>
    </row>
    <row r="74" spans="1:15" ht="24" hidden="1" customHeight="1" thickBot="1" x14ac:dyDescent="0.35">
      <c r="A74" s="1613"/>
      <c r="B74" s="1158"/>
      <c r="C74" s="1149"/>
      <c r="D74" s="1616"/>
      <c r="E74" s="1622"/>
      <c r="F74" s="1623"/>
      <c r="G74" s="1623"/>
      <c r="H74" s="1623"/>
      <c r="I74" s="1623"/>
      <c r="J74" s="1624"/>
      <c r="K74" s="157"/>
      <c r="L74" s="158"/>
      <c r="M74" s="156"/>
      <c r="N74" s="166">
        <f t="shared" si="0"/>
        <v>0</v>
      </c>
      <c r="O74" s="1620"/>
    </row>
    <row r="75" spans="1:15" ht="24" hidden="1" customHeight="1" thickBot="1" x14ac:dyDescent="0.35">
      <c r="A75" s="1614"/>
      <c r="B75" s="1158"/>
      <c r="C75" s="1149"/>
      <c r="D75" s="1616"/>
      <c r="E75" s="1625"/>
      <c r="F75" s="1626"/>
      <c r="G75" s="1626"/>
      <c r="H75" s="1626"/>
      <c r="I75" s="1626"/>
      <c r="J75" s="1627"/>
      <c r="K75" s="159"/>
      <c r="L75" s="160"/>
      <c r="M75" s="161"/>
      <c r="N75" s="167">
        <f t="shared" si="0"/>
        <v>0</v>
      </c>
      <c r="O75" s="1621"/>
    </row>
    <row r="76" spans="1:15" ht="24" hidden="1" customHeight="1" thickBot="1" x14ac:dyDescent="0.35">
      <c r="A76" s="1648">
        <v>8</v>
      </c>
      <c r="B76" s="1157"/>
      <c r="C76" s="1148"/>
      <c r="D76" s="1649"/>
      <c r="E76" s="1650"/>
      <c r="F76" s="1651"/>
      <c r="G76" s="1651"/>
      <c r="H76" s="1651"/>
      <c r="I76" s="1651"/>
      <c r="J76" s="1652"/>
      <c r="K76" s="162"/>
      <c r="L76" s="163"/>
      <c r="M76" s="164"/>
      <c r="N76" s="168">
        <f t="shared" si="0"/>
        <v>0</v>
      </c>
      <c r="O76" s="1647">
        <f t="shared" ref="O76" si="7">SUBTOTAL(109,N76:N84)</f>
        <v>0</v>
      </c>
    </row>
    <row r="77" spans="1:15" ht="24" hidden="1" customHeight="1" thickBot="1" x14ac:dyDescent="0.35">
      <c r="A77" s="1613"/>
      <c r="B77" s="1158"/>
      <c r="C77" s="1149"/>
      <c r="D77" s="1616"/>
      <c r="E77" s="1622"/>
      <c r="F77" s="1623"/>
      <c r="G77" s="1623"/>
      <c r="H77" s="1623"/>
      <c r="I77" s="1623"/>
      <c r="J77" s="1624"/>
      <c r="K77" s="157"/>
      <c r="L77" s="158"/>
      <c r="M77" s="156"/>
      <c r="N77" s="166">
        <f t="shared" si="0"/>
        <v>0</v>
      </c>
      <c r="O77" s="1620"/>
    </row>
    <row r="78" spans="1:15" ht="24" hidden="1" customHeight="1" thickBot="1" x14ac:dyDescent="0.35">
      <c r="A78" s="1613"/>
      <c r="B78" s="1158"/>
      <c r="C78" s="1149"/>
      <c r="D78" s="1616"/>
      <c r="E78" s="1625"/>
      <c r="F78" s="1626"/>
      <c r="G78" s="1626"/>
      <c r="H78" s="1626"/>
      <c r="I78" s="1626"/>
      <c r="J78" s="1627"/>
      <c r="K78" s="157"/>
      <c r="L78" s="158"/>
      <c r="M78" s="156"/>
      <c r="N78" s="166">
        <f t="shared" ref="N78:N102" si="8">K78*M78</f>
        <v>0</v>
      </c>
      <c r="O78" s="1620"/>
    </row>
    <row r="79" spans="1:15" ht="24" hidden="1" customHeight="1" thickBot="1" x14ac:dyDescent="0.35">
      <c r="A79" s="1613"/>
      <c r="B79" s="1158"/>
      <c r="C79" s="1149"/>
      <c r="D79" s="1616"/>
      <c r="E79" s="1622"/>
      <c r="F79" s="1623"/>
      <c r="G79" s="1623"/>
      <c r="H79" s="1623"/>
      <c r="I79" s="1623"/>
      <c r="J79" s="1624"/>
      <c r="K79" s="157"/>
      <c r="L79" s="158"/>
      <c r="M79" s="156"/>
      <c r="N79" s="166">
        <f t="shared" si="8"/>
        <v>0</v>
      </c>
      <c r="O79" s="1620"/>
    </row>
    <row r="80" spans="1:15" ht="24" hidden="1" customHeight="1" thickBot="1" x14ac:dyDescent="0.35">
      <c r="A80" s="1613"/>
      <c r="B80" s="1158"/>
      <c r="C80" s="1149"/>
      <c r="D80" s="1616"/>
      <c r="E80" s="1625"/>
      <c r="F80" s="1626"/>
      <c r="G80" s="1626"/>
      <c r="H80" s="1626"/>
      <c r="I80" s="1626"/>
      <c r="J80" s="1627"/>
      <c r="K80" s="157"/>
      <c r="L80" s="158"/>
      <c r="M80" s="156"/>
      <c r="N80" s="166">
        <f t="shared" si="8"/>
        <v>0</v>
      </c>
      <c r="O80" s="1620"/>
    </row>
    <row r="81" spans="1:15" ht="24" hidden="1" customHeight="1" thickBot="1" x14ac:dyDescent="0.35">
      <c r="A81" s="1613"/>
      <c r="B81" s="1158"/>
      <c r="C81" s="1149"/>
      <c r="D81" s="1616"/>
      <c r="E81" s="1622"/>
      <c r="F81" s="1623"/>
      <c r="G81" s="1623"/>
      <c r="H81" s="1623"/>
      <c r="I81" s="1623"/>
      <c r="J81" s="1624"/>
      <c r="K81" s="157"/>
      <c r="L81" s="158"/>
      <c r="M81" s="156"/>
      <c r="N81" s="166">
        <f t="shared" si="8"/>
        <v>0</v>
      </c>
      <c r="O81" s="1620"/>
    </row>
    <row r="82" spans="1:15" ht="24" hidden="1" customHeight="1" thickBot="1" x14ac:dyDescent="0.35">
      <c r="A82" s="1613"/>
      <c r="B82" s="1158"/>
      <c r="C82" s="1149"/>
      <c r="D82" s="1616"/>
      <c r="E82" s="1625"/>
      <c r="F82" s="1626"/>
      <c r="G82" s="1626"/>
      <c r="H82" s="1626"/>
      <c r="I82" s="1626"/>
      <c r="J82" s="1627"/>
      <c r="K82" s="157"/>
      <c r="L82" s="158"/>
      <c r="M82" s="156"/>
      <c r="N82" s="166">
        <f t="shared" si="8"/>
        <v>0</v>
      </c>
      <c r="O82" s="1620"/>
    </row>
    <row r="83" spans="1:15" ht="24" hidden="1" customHeight="1" thickBot="1" x14ac:dyDescent="0.35">
      <c r="A83" s="1613"/>
      <c r="B83" s="1158"/>
      <c r="C83" s="1149"/>
      <c r="D83" s="1616"/>
      <c r="E83" s="1622"/>
      <c r="F83" s="1623"/>
      <c r="G83" s="1623"/>
      <c r="H83" s="1623"/>
      <c r="I83" s="1623"/>
      <c r="J83" s="1624"/>
      <c r="K83" s="157"/>
      <c r="L83" s="158"/>
      <c r="M83" s="156"/>
      <c r="N83" s="166">
        <f t="shared" si="8"/>
        <v>0</v>
      </c>
      <c r="O83" s="1620"/>
    </row>
    <row r="84" spans="1:15" ht="24" hidden="1" customHeight="1" thickBot="1" x14ac:dyDescent="0.35">
      <c r="A84" s="1614"/>
      <c r="B84" s="1158"/>
      <c r="C84" s="1149"/>
      <c r="D84" s="1616"/>
      <c r="E84" s="1625"/>
      <c r="F84" s="1626"/>
      <c r="G84" s="1626"/>
      <c r="H84" s="1626"/>
      <c r="I84" s="1626"/>
      <c r="J84" s="1627"/>
      <c r="K84" s="159"/>
      <c r="L84" s="160"/>
      <c r="M84" s="161"/>
      <c r="N84" s="167">
        <f t="shared" si="8"/>
        <v>0</v>
      </c>
      <c r="O84" s="1621"/>
    </row>
    <row r="85" spans="1:15" ht="24" hidden="1" customHeight="1" thickBot="1" x14ac:dyDescent="0.35">
      <c r="A85" s="1648">
        <v>9</v>
      </c>
      <c r="B85" s="1157"/>
      <c r="C85" s="1148"/>
      <c r="D85" s="1649"/>
      <c r="E85" s="1650"/>
      <c r="F85" s="1651"/>
      <c r="G85" s="1651"/>
      <c r="H85" s="1651"/>
      <c r="I85" s="1651"/>
      <c r="J85" s="1652"/>
      <c r="K85" s="162"/>
      <c r="L85" s="163"/>
      <c r="M85" s="164"/>
      <c r="N85" s="168">
        <f t="shared" si="8"/>
        <v>0</v>
      </c>
      <c r="O85" s="1647">
        <f t="shared" ref="O85" si="9">SUBTOTAL(109,N85:N93)</f>
        <v>0</v>
      </c>
    </row>
    <row r="86" spans="1:15" ht="24" hidden="1" customHeight="1" thickBot="1" x14ac:dyDescent="0.35">
      <c r="A86" s="1613"/>
      <c r="B86" s="1158"/>
      <c r="C86" s="1149"/>
      <c r="D86" s="1616"/>
      <c r="E86" s="1622"/>
      <c r="F86" s="1623"/>
      <c r="G86" s="1623"/>
      <c r="H86" s="1623"/>
      <c r="I86" s="1623"/>
      <c r="J86" s="1624"/>
      <c r="K86" s="157"/>
      <c r="L86" s="158"/>
      <c r="M86" s="156"/>
      <c r="N86" s="166">
        <f t="shared" si="8"/>
        <v>0</v>
      </c>
      <c r="O86" s="1620"/>
    </row>
    <row r="87" spans="1:15" ht="24" hidden="1" customHeight="1" thickBot="1" x14ac:dyDescent="0.35">
      <c r="A87" s="1613"/>
      <c r="B87" s="1158"/>
      <c r="C87" s="1149"/>
      <c r="D87" s="1616"/>
      <c r="E87" s="1625"/>
      <c r="F87" s="1626"/>
      <c r="G87" s="1626"/>
      <c r="H87" s="1626"/>
      <c r="I87" s="1626"/>
      <c r="J87" s="1627"/>
      <c r="K87" s="157"/>
      <c r="L87" s="158"/>
      <c r="M87" s="156"/>
      <c r="N87" s="166">
        <f t="shared" si="8"/>
        <v>0</v>
      </c>
      <c r="O87" s="1620"/>
    </row>
    <row r="88" spans="1:15" ht="24" hidden="1" customHeight="1" thickBot="1" x14ac:dyDescent="0.35">
      <c r="A88" s="1613"/>
      <c r="B88" s="1158"/>
      <c r="C88" s="1149"/>
      <c r="D88" s="1616"/>
      <c r="E88" s="1622"/>
      <c r="F88" s="1623"/>
      <c r="G88" s="1623"/>
      <c r="H88" s="1623"/>
      <c r="I88" s="1623"/>
      <c r="J88" s="1624"/>
      <c r="K88" s="157"/>
      <c r="L88" s="158"/>
      <c r="M88" s="156"/>
      <c r="N88" s="166">
        <f t="shared" si="8"/>
        <v>0</v>
      </c>
      <c r="O88" s="1620"/>
    </row>
    <row r="89" spans="1:15" ht="24" hidden="1" customHeight="1" thickBot="1" x14ac:dyDescent="0.35">
      <c r="A89" s="1613"/>
      <c r="B89" s="1158"/>
      <c r="C89" s="1149"/>
      <c r="D89" s="1616"/>
      <c r="E89" s="1625"/>
      <c r="F89" s="1626"/>
      <c r="G89" s="1626"/>
      <c r="H89" s="1626"/>
      <c r="I89" s="1626"/>
      <c r="J89" s="1627"/>
      <c r="K89" s="157"/>
      <c r="L89" s="158"/>
      <c r="M89" s="156"/>
      <c r="N89" s="166">
        <f t="shared" si="8"/>
        <v>0</v>
      </c>
      <c r="O89" s="1620"/>
    </row>
    <row r="90" spans="1:15" ht="24" hidden="1" customHeight="1" thickBot="1" x14ac:dyDescent="0.35">
      <c r="A90" s="1613"/>
      <c r="B90" s="1158"/>
      <c r="C90" s="1149"/>
      <c r="D90" s="1616"/>
      <c r="E90" s="1622"/>
      <c r="F90" s="1623"/>
      <c r="G90" s="1623"/>
      <c r="H90" s="1623"/>
      <c r="I90" s="1623"/>
      <c r="J90" s="1624"/>
      <c r="K90" s="157"/>
      <c r="L90" s="158"/>
      <c r="M90" s="156"/>
      <c r="N90" s="166">
        <f t="shared" si="8"/>
        <v>0</v>
      </c>
      <c r="O90" s="1620"/>
    </row>
    <row r="91" spans="1:15" ht="24" hidden="1" customHeight="1" thickBot="1" x14ac:dyDescent="0.35">
      <c r="A91" s="1613"/>
      <c r="B91" s="1158"/>
      <c r="C91" s="1149"/>
      <c r="D91" s="1616"/>
      <c r="E91" s="1625"/>
      <c r="F91" s="1626"/>
      <c r="G91" s="1626"/>
      <c r="H91" s="1626"/>
      <c r="I91" s="1626"/>
      <c r="J91" s="1627"/>
      <c r="K91" s="157"/>
      <c r="L91" s="158"/>
      <c r="M91" s="156"/>
      <c r="N91" s="166">
        <f t="shared" si="8"/>
        <v>0</v>
      </c>
      <c r="O91" s="1620"/>
    </row>
    <row r="92" spans="1:15" ht="24" hidden="1" customHeight="1" thickBot="1" x14ac:dyDescent="0.35">
      <c r="A92" s="1613"/>
      <c r="B92" s="1158"/>
      <c r="C92" s="1149"/>
      <c r="D92" s="1616"/>
      <c r="E92" s="1622"/>
      <c r="F92" s="1623"/>
      <c r="G92" s="1623"/>
      <c r="H92" s="1623"/>
      <c r="I92" s="1623"/>
      <c r="J92" s="1624"/>
      <c r="K92" s="157"/>
      <c r="L92" s="158"/>
      <c r="M92" s="156"/>
      <c r="N92" s="166">
        <f t="shared" si="8"/>
        <v>0</v>
      </c>
      <c r="O92" s="1620"/>
    </row>
    <row r="93" spans="1:15" ht="24" hidden="1" customHeight="1" thickBot="1" x14ac:dyDescent="0.35">
      <c r="A93" s="1614"/>
      <c r="B93" s="1158"/>
      <c r="C93" s="1149"/>
      <c r="D93" s="1616"/>
      <c r="E93" s="1625"/>
      <c r="F93" s="1626"/>
      <c r="G93" s="1626"/>
      <c r="H93" s="1626"/>
      <c r="I93" s="1626"/>
      <c r="J93" s="1627"/>
      <c r="K93" s="159"/>
      <c r="L93" s="160"/>
      <c r="M93" s="161"/>
      <c r="N93" s="167">
        <f t="shared" si="8"/>
        <v>0</v>
      </c>
      <c r="O93" s="1621"/>
    </row>
    <row r="94" spans="1:15" ht="24" hidden="1" customHeight="1" thickBot="1" x14ac:dyDescent="0.35">
      <c r="A94" s="1648">
        <v>10</v>
      </c>
      <c r="B94" s="1157"/>
      <c r="C94" s="1148"/>
      <c r="D94" s="1649"/>
      <c r="E94" s="1650"/>
      <c r="F94" s="1651"/>
      <c r="G94" s="1651"/>
      <c r="H94" s="1651"/>
      <c r="I94" s="1651"/>
      <c r="J94" s="1652"/>
      <c r="K94" s="162"/>
      <c r="L94" s="163"/>
      <c r="M94" s="164"/>
      <c r="N94" s="168">
        <f t="shared" si="8"/>
        <v>0</v>
      </c>
      <c r="O94" s="1647">
        <f t="shared" ref="O94" si="10">SUBTOTAL(109,N94:N102)</f>
        <v>0</v>
      </c>
    </row>
    <row r="95" spans="1:15" ht="24" hidden="1" customHeight="1" thickBot="1" x14ac:dyDescent="0.35">
      <c r="A95" s="1613"/>
      <c r="B95" s="1158"/>
      <c r="C95" s="1149"/>
      <c r="D95" s="1616"/>
      <c r="E95" s="1622"/>
      <c r="F95" s="1623"/>
      <c r="G95" s="1623"/>
      <c r="H95" s="1623"/>
      <c r="I95" s="1623"/>
      <c r="J95" s="1624"/>
      <c r="K95" s="157"/>
      <c r="L95" s="158"/>
      <c r="M95" s="156"/>
      <c r="N95" s="166">
        <f t="shared" si="8"/>
        <v>0</v>
      </c>
      <c r="O95" s="1620"/>
    </row>
    <row r="96" spans="1:15" ht="24" hidden="1" customHeight="1" thickBot="1" x14ac:dyDescent="0.35">
      <c r="A96" s="1613"/>
      <c r="B96" s="1158"/>
      <c r="C96" s="1149"/>
      <c r="D96" s="1616"/>
      <c r="E96" s="1625"/>
      <c r="F96" s="1626"/>
      <c r="G96" s="1626"/>
      <c r="H96" s="1626"/>
      <c r="I96" s="1626"/>
      <c r="J96" s="1627"/>
      <c r="K96" s="157"/>
      <c r="L96" s="158"/>
      <c r="M96" s="156"/>
      <c r="N96" s="166">
        <f t="shared" si="8"/>
        <v>0</v>
      </c>
      <c r="O96" s="1620"/>
    </row>
    <row r="97" spans="1:15" ht="21" hidden="1" customHeight="1" thickBot="1" x14ac:dyDescent="0.35">
      <c r="A97" s="1613"/>
      <c r="B97" s="1158"/>
      <c r="C97" s="1149"/>
      <c r="D97" s="1616"/>
      <c r="E97" s="1622"/>
      <c r="F97" s="1623"/>
      <c r="G97" s="1623"/>
      <c r="H97" s="1623"/>
      <c r="I97" s="1623"/>
      <c r="J97" s="1624"/>
      <c r="K97" s="157"/>
      <c r="L97" s="158"/>
      <c r="M97" s="156"/>
      <c r="N97" s="166">
        <f t="shared" si="8"/>
        <v>0</v>
      </c>
      <c r="O97" s="1620"/>
    </row>
    <row r="98" spans="1:15" ht="21" hidden="1" customHeight="1" thickBot="1" x14ac:dyDescent="0.35">
      <c r="A98" s="1613"/>
      <c r="B98" s="1158"/>
      <c r="C98" s="1149"/>
      <c r="D98" s="1616"/>
      <c r="E98" s="1625"/>
      <c r="F98" s="1626"/>
      <c r="G98" s="1626"/>
      <c r="H98" s="1626"/>
      <c r="I98" s="1626"/>
      <c r="J98" s="1627"/>
      <c r="K98" s="157"/>
      <c r="L98" s="158"/>
      <c r="M98" s="156"/>
      <c r="N98" s="166">
        <f t="shared" si="8"/>
        <v>0</v>
      </c>
      <c r="O98" s="1620"/>
    </row>
    <row r="99" spans="1:15" ht="21" hidden="1" customHeight="1" thickBot="1" x14ac:dyDescent="0.35">
      <c r="A99" s="1613"/>
      <c r="B99" s="1158"/>
      <c r="C99" s="1149"/>
      <c r="D99" s="1616"/>
      <c r="E99" s="1622"/>
      <c r="F99" s="1623"/>
      <c r="G99" s="1623"/>
      <c r="H99" s="1623"/>
      <c r="I99" s="1623"/>
      <c r="J99" s="1624"/>
      <c r="K99" s="157"/>
      <c r="L99" s="158"/>
      <c r="M99" s="156"/>
      <c r="N99" s="166">
        <f t="shared" si="8"/>
        <v>0</v>
      </c>
      <c r="O99" s="1620"/>
    </row>
    <row r="100" spans="1:15" ht="21" hidden="1" customHeight="1" thickBot="1" x14ac:dyDescent="0.35">
      <c r="A100" s="1613"/>
      <c r="B100" s="1158"/>
      <c r="C100" s="1149"/>
      <c r="D100" s="1616"/>
      <c r="E100" s="1625"/>
      <c r="F100" s="1626"/>
      <c r="G100" s="1626"/>
      <c r="H100" s="1626"/>
      <c r="I100" s="1626"/>
      <c r="J100" s="1627"/>
      <c r="K100" s="157"/>
      <c r="L100" s="158"/>
      <c r="M100" s="156"/>
      <c r="N100" s="166">
        <f t="shared" si="8"/>
        <v>0</v>
      </c>
      <c r="O100" s="1620"/>
    </row>
    <row r="101" spans="1:15" ht="21" hidden="1" customHeight="1" thickBot="1" x14ac:dyDescent="0.35">
      <c r="A101" s="1613"/>
      <c r="B101" s="1158"/>
      <c r="C101" s="1149"/>
      <c r="D101" s="1616"/>
      <c r="E101" s="1622"/>
      <c r="F101" s="1623"/>
      <c r="G101" s="1623"/>
      <c r="H101" s="1623"/>
      <c r="I101" s="1623"/>
      <c r="J101" s="1624"/>
      <c r="K101" s="157"/>
      <c r="L101" s="158"/>
      <c r="M101" s="156"/>
      <c r="N101" s="166">
        <f t="shared" si="8"/>
        <v>0</v>
      </c>
      <c r="O101" s="1620"/>
    </row>
    <row r="102" spans="1:15" ht="21" hidden="1" customHeight="1" thickBot="1" x14ac:dyDescent="0.35">
      <c r="A102" s="1613"/>
      <c r="B102" s="1546"/>
      <c r="C102" s="1557"/>
      <c r="D102" s="1653"/>
      <c r="E102" s="1625"/>
      <c r="F102" s="1626"/>
      <c r="G102" s="1626"/>
      <c r="H102" s="1626"/>
      <c r="I102" s="1626"/>
      <c r="J102" s="1627"/>
      <c r="K102" s="157"/>
      <c r="L102" s="158"/>
      <c r="M102" s="156"/>
      <c r="N102" s="166">
        <f t="shared" si="8"/>
        <v>0</v>
      </c>
      <c r="O102" s="1620"/>
    </row>
    <row r="103" spans="1:15" ht="5.0999999999999996" customHeight="1" thickBot="1" x14ac:dyDescent="0.35">
      <c r="A103" s="169"/>
      <c r="B103" s="169"/>
      <c r="C103" s="169"/>
      <c r="D103" s="169"/>
      <c r="E103" s="169"/>
      <c r="F103" s="169"/>
      <c r="G103" s="169"/>
      <c r="H103" s="169"/>
      <c r="I103" s="169"/>
      <c r="J103" s="169"/>
      <c r="K103" s="169"/>
      <c r="L103" s="169"/>
      <c r="M103" s="170"/>
      <c r="N103" s="170"/>
      <c r="O103" s="170"/>
    </row>
    <row r="104" spans="1:15" ht="16.2" customHeight="1" thickTop="1" x14ac:dyDescent="0.3">
      <c r="A104" s="1654" t="s">
        <v>41</v>
      </c>
      <c r="B104" s="1654"/>
      <c r="C104" s="1654"/>
      <c r="D104" s="1654"/>
      <c r="E104" s="1654"/>
      <c r="F104" s="1654"/>
      <c r="G104" s="1654"/>
      <c r="H104" s="1654"/>
      <c r="J104" s="502"/>
      <c r="K104" s="502"/>
      <c r="L104" s="498" t="s">
        <v>45</v>
      </c>
      <c r="M104" s="1655">
        <f>SUBTOTAL(109,N13:N96)</f>
        <v>0</v>
      </c>
      <c r="N104" s="1655"/>
      <c r="O104" s="1655"/>
    </row>
    <row r="105" spans="1:15" ht="5.0999999999999996" customHeight="1" x14ac:dyDescent="0.3">
      <c r="A105" s="77"/>
      <c r="B105" s="77"/>
      <c r="C105" s="77"/>
      <c r="D105" s="77"/>
      <c r="E105" s="77"/>
      <c r="F105" s="77"/>
      <c r="G105" s="77"/>
      <c r="H105" s="77"/>
      <c r="I105" s="77"/>
      <c r="J105" s="149"/>
      <c r="K105" s="149"/>
      <c r="L105" s="149"/>
      <c r="M105" s="149"/>
      <c r="N105" s="149"/>
      <c r="O105" s="149"/>
    </row>
    <row r="106" spans="1:15" ht="14.4" customHeight="1" x14ac:dyDescent="0.3">
      <c r="A106" s="77"/>
      <c r="B106" s="77"/>
      <c r="C106" s="77"/>
      <c r="D106" s="77"/>
      <c r="E106" s="77"/>
      <c r="F106" s="77"/>
      <c r="G106" s="77"/>
      <c r="H106" s="1593" t="s">
        <v>293</v>
      </c>
      <c r="I106" s="1593"/>
      <c r="J106" s="1593"/>
      <c r="K106" s="1593"/>
      <c r="L106" s="1593"/>
      <c r="M106" s="1593"/>
      <c r="N106" s="1593"/>
      <c r="O106" s="1593"/>
    </row>
    <row r="107" spans="1:15" ht="24" customHeight="1" x14ac:dyDescent="0.3">
      <c r="A107" s="77"/>
      <c r="B107" s="77"/>
      <c r="C107" s="77"/>
      <c r="D107" s="77"/>
      <c r="E107" s="77"/>
      <c r="F107" s="77"/>
      <c r="G107" s="77"/>
      <c r="H107" s="171" t="s">
        <v>299</v>
      </c>
      <c r="I107" s="1665"/>
      <c r="J107" s="1666"/>
      <c r="K107" s="1667"/>
      <c r="L107" s="1665"/>
      <c r="M107" s="1666"/>
      <c r="N107" s="1665"/>
      <c r="O107" s="1667"/>
    </row>
    <row r="108" spans="1:15" ht="14.4" customHeight="1" x14ac:dyDescent="0.3">
      <c r="A108" s="77"/>
      <c r="B108" s="77"/>
      <c r="C108" s="77"/>
      <c r="D108" s="77"/>
      <c r="E108" s="77"/>
      <c r="F108" s="77"/>
      <c r="G108" s="77"/>
      <c r="H108" s="172" t="s">
        <v>300</v>
      </c>
      <c r="I108" s="1668"/>
      <c r="J108" s="1669"/>
      <c r="K108" s="1670"/>
      <c r="L108" s="1668"/>
      <c r="M108" s="1669"/>
      <c r="N108" s="1668"/>
      <c r="O108" s="1670"/>
    </row>
    <row r="109" spans="1:15" ht="14.4" customHeight="1" x14ac:dyDescent="0.3">
      <c r="A109" s="77"/>
      <c r="B109" s="77"/>
      <c r="C109" s="77"/>
      <c r="D109" s="77"/>
      <c r="E109" s="77"/>
      <c r="F109" s="77"/>
      <c r="G109" s="77"/>
      <c r="H109" s="173"/>
      <c r="I109" s="77"/>
      <c r="J109" s="77"/>
      <c r="K109" s="77"/>
      <c r="L109" s="77"/>
      <c r="M109" s="77"/>
      <c r="N109" s="77"/>
      <c r="O109" s="77"/>
    </row>
    <row r="110" spans="1:15" ht="15" customHeight="1" x14ac:dyDescent="0.3">
      <c r="A110" s="1198"/>
      <c r="B110" s="1198"/>
      <c r="C110" s="1198"/>
      <c r="D110" s="1198"/>
      <c r="E110" s="77"/>
      <c r="F110" s="1198"/>
      <c r="G110" s="1198"/>
      <c r="H110" s="77"/>
      <c r="I110" s="77"/>
      <c r="J110" s="1488" t="s">
        <v>82</v>
      </c>
      <c r="K110" s="1657"/>
      <c r="L110" s="1658" t="s">
        <v>83</v>
      </c>
      <c r="M110" s="1659"/>
      <c r="N110" s="1659"/>
      <c r="O110" s="1660"/>
    </row>
    <row r="111" spans="1:15" ht="15" customHeight="1" x14ac:dyDescent="0.3">
      <c r="A111" s="875" t="s">
        <v>22</v>
      </c>
      <c r="B111" s="875"/>
      <c r="C111" s="875"/>
      <c r="D111" s="875"/>
      <c r="E111" s="77"/>
      <c r="F111" s="1661" t="s">
        <v>23</v>
      </c>
      <c r="G111" s="1661"/>
      <c r="H111" s="77"/>
      <c r="I111" s="77"/>
      <c r="J111" s="1488"/>
      <c r="K111" s="1657"/>
      <c r="L111" s="1662" t="s">
        <v>47</v>
      </c>
      <c r="M111" s="1663"/>
      <c r="N111" s="1663"/>
      <c r="O111" s="1664"/>
    </row>
    <row r="112" spans="1:15" ht="9" customHeight="1" x14ac:dyDescent="0.3">
      <c r="A112" s="1656" t="str">
        <f>Startseite!A4</f>
        <v>Version 16.03.2023</v>
      </c>
      <c r="B112" s="1656"/>
      <c r="C112" s="1656"/>
      <c r="D112" s="1656"/>
      <c r="E112" s="1656"/>
      <c r="F112" s="1656"/>
      <c r="G112" s="1656"/>
      <c r="H112" s="1656"/>
      <c r="I112" s="1656"/>
      <c r="J112" s="1656"/>
      <c r="K112" s="1656"/>
      <c r="L112" s="1656"/>
      <c r="M112" s="1656"/>
      <c r="N112" s="1656"/>
      <c r="O112" s="1656"/>
    </row>
    <row r="113" spans="1:15" x14ac:dyDescent="0.3">
      <c r="A113" s="77"/>
      <c r="B113" s="77"/>
      <c r="C113" s="77"/>
      <c r="D113" s="77"/>
      <c r="E113" s="77"/>
      <c r="F113" s="77"/>
      <c r="G113" s="77"/>
      <c r="H113" s="77"/>
      <c r="I113" s="77"/>
      <c r="J113" s="77"/>
      <c r="K113" s="77"/>
      <c r="L113" s="77"/>
      <c r="M113" s="77"/>
      <c r="N113" s="77"/>
      <c r="O113" s="77"/>
    </row>
    <row r="114" spans="1:15" x14ac:dyDescent="0.3">
      <c r="A114" s="77"/>
      <c r="B114" s="77"/>
      <c r="C114" s="77"/>
      <c r="D114" s="77"/>
      <c r="E114" s="77"/>
      <c r="F114" s="77"/>
      <c r="G114" s="77"/>
      <c r="H114" s="77"/>
      <c r="I114" s="77"/>
      <c r="J114" s="77"/>
      <c r="K114" s="173"/>
      <c r="L114" s="77"/>
      <c r="M114" s="77"/>
      <c r="N114" s="77"/>
      <c r="O114" s="77"/>
    </row>
    <row r="115" spans="1:15" x14ac:dyDescent="0.3">
      <c r="K115" s="36"/>
    </row>
  </sheetData>
  <sheetProtection password="CC59" sheet="1" objects="1" scenarios="1" selectLockedCells="1"/>
  <dataConsolidate/>
  <mergeCells count="169">
    <mergeCell ref="A112:O112"/>
    <mergeCell ref="A110:D110"/>
    <mergeCell ref="F110:G110"/>
    <mergeCell ref="J110:K111"/>
    <mergeCell ref="L110:O110"/>
    <mergeCell ref="A111:D111"/>
    <mergeCell ref="F111:G111"/>
    <mergeCell ref="L111:O111"/>
    <mergeCell ref="I107:K107"/>
    <mergeCell ref="L107:M107"/>
    <mergeCell ref="N107:O107"/>
    <mergeCell ref="I108:K108"/>
    <mergeCell ref="L108:M108"/>
    <mergeCell ref="N108:O108"/>
    <mergeCell ref="E100:J100"/>
    <mergeCell ref="E101:J101"/>
    <mergeCell ref="E102:J102"/>
    <mergeCell ref="H106:O106"/>
    <mergeCell ref="A94:A102"/>
    <mergeCell ref="B94:B102"/>
    <mergeCell ref="C94:D102"/>
    <mergeCell ref="E94:J94"/>
    <mergeCell ref="O94:O102"/>
    <mergeCell ref="E95:J95"/>
    <mergeCell ref="E96:J96"/>
    <mergeCell ref="E97:J97"/>
    <mergeCell ref="E98:J98"/>
    <mergeCell ref="E99:J99"/>
    <mergeCell ref="A104:H104"/>
    <mergeCell ref="M104:O104"/>
    <mergeCell ref="O85:O93"/>
    <mergeCell ref="E86:J86"/>
    <mergeCell ref="E87:J87"/>
    <mergeCell ref="E88:J88"/>
    <mergeCell ref="E89:J89"/>
    <mergeCell ref="E90:J90"/>
    <mergeCell ref="E91:J91"/>
    <mergeCell ref="E92:J92"/>
    <mergeCell ref="E93:J93"/>
    <mergeCell ref="E83:J83"/>
    <mergeCell ref="E84:J84"/>
    <mergeCell ref="A85:A93"/>
    <mergeCell ref="B85:B93"/>
    <mergeCell ref="C85:D93"/>
    <mergeCell ref="E85:J85"/>
    <mergeCell ref="A76:A84"/>
    <mergeCell ref="B76:B84"/>
    <mergeCell ref="C76:D84"/>
    <mergeCell ref="E76:J76"/>
    <mergeCell ref="A67:A75"/>
    <mergeCell ref="B67:B75"/>
    <mergeCell ref="C67:D75"/>
    <mergeCell ref="E67:J67"/>
    <mergeCell ref="A58:A66"/>
    <mergeCell ref="B58:B66"/>
    <mergeCell ref="C58:D66"/>
    <mergeCell ref="E58:J58"/>
    <mergeCell ref="O76:O84"/>
    <mergeCell ref="E77:J77"/>
    <mergeCell ref="E78:J78"/>
    <mergeCell ref="E79:J79"/>
    <mergeCell ref="E80:J80"/>
    <mergeCell ref="E81:J81"/>
    <mergeCell ref="O67:O75"/>
    <mergeCell ref="E68:J68"/>
    <mergeCell ref="E69:J69"/>
    <mergeCell ref="E70:J70"/>
    <mergeCell ref="E71:J71"/>
    <mergeCell ref="E72:J72"/>
    <mergeCell ref="E73:J73"/>
    <mergeCell ref="E74:J74"/>
    <mergeCell ref="E75:J75"/>
    <mergeCell ref="E82:J82"/>
    <mergeCell ref="O58:O66"/>
    <mergeCell ref="E59:J59"/>
    <mergeCell ref="E60:J60"/>
    <mergeCell ref="E61:J61"/>
    <mergeCell ref="E62:J62"/>
    <mergeCell ref="E63:J63"/>
    <mergeCell ref="O49:O57"/>
    <mergeCell ref="E50:J50"/>
    <mergeCell ref="E51:J51"/>
    <mergeCell ref="E52:J52"/>
    <mergeCell ref="E53:J53"/>
    <mergeCell ref="E54:J54"/>
    <mergeCell ref="E55:J55"/>
    <mergeCell ref="E56:J56"/>
    <mergeCell ref="E57:J57"/>
    <mergeCell ref="E64:J64"/>
    <mergeCell ref="E65:J65"/>
    <mergeCell ref="E66:J66"/>
    <mergeCell ref="E47:J47"/>
    <mergeCell ref="E48:J48"/>
    <mergeCell ref="A49:A57"/>
    <mergeCell ref="B49:B57"/>
    <mergeCell ref="C49:D57"/>
    <mergeCell ref="E49:J49"/>
    <mergeCell ref="A40:A48"/>
    <mergeCell ref="B40:B48"/>
    <mergeCell ref="C40:D48"/>
    <mergeCell ref="E40:J40"/>
    <mergeCell ref="A31:A39"/>
    <mergeCell ref="B31:B39"/>
    <mergeCell ref="C31:D39"/>
    <mergeCell ref="E31:J31"/>
    <mergeCell ref="A22:A30"/>
    <mergeCell ref="B22:B30"/>
    <mergeCell ref="C22:D30"/>
    <mergeCell ref="E22:J22"/>
    <mergeCell ref="O40:O48"/>
    <mergeCell ref="E41:J41"/>
    <mergeCell ref="E42:J42"/>
    <mergeCell ref="E43:J43"/>
    <mergeCell ref="E44:J44"/>
    <mergeCell ref="E45:J45"/>
    <mergeCell ref="O31:O39"/>
    <mergeCell ref="E32:J32"/>
    <mergeCell ref="E33:J33"/>
    <mergeCell ref="E34:J34"/>
    <mergeCell ref="E35:J35"/>
    <mergeCell ref="E36:J36"/>
    <mergeCell ref="E37:J37"/>
    <mergeCell ref="E38:J38"/>
    <mergeCell ref="E39:J39"/>
    <mergeCell ref="E46:J46"/>
    <mergeCell ref="O22:O30"/>
    <mergeCell ref="E23:J23"/>
    <mergeCell ref="E24:J24"/>
    <mergeCell ref="E25:J25"/>
    <mergeCell ref="E26:J26"/>
    <mergeCell ref="E27:J27"/>
    <mergeCell ref="E16:J16"/>
    <mergeCell ref="E17:J17"/>
    <mergeCell ref="E18:J18"/>
    <mergeCell ref="E19:J19"/>
    <mergeCell ref="E20:J20"/>
    <mergeCell ref="E21:J21"/>
    <mergeCell ref="E28:J28"/>
    <mergeCell ref="E29:J29"/>
    <mergeCell ref="E30:J30"/>
    <mergeCell ref="M10:M12"/>
    <mergeCell ref="N10:N12"/>
    <mergeCell ref="O10:O12"/>
    <mergeCell ref="A13:A21"/>
    <mergeCell ref="B13:B21"/>
    <mergeCell ref="C13:D21"/>
    <mergeCell ref="E13:J13"/>
    <mergeCell ref="O13:O21"/>
    <mergeCell ref="E14:J14"/>
    <mergeCell ref="E15:J15"/>
    <mergeCell ref="A10:A12"/>
    <mergeCell ref="B10:B12"/>
    <mergeCell ref="C10:D12"/>
    <mergeCell ref="E10:J12"/>
    <mergeCell ref="K10:K12"/>
    <mergeCell ref="L10:L12"/>
    <mergeCell ref="A5:G5"/>
    <mergeCell ref="H5:J6"/>
    <mergeCell ref="K5:K6"/>
    <mergeCell ref="A6:C6"/>
    <mergeCell ref="E6:G6"/>
    <mergeCell ref="A9:L9"/>
    <mergeCell ref="A1:K1"/>
    <mergeCell ref="A2:B2"/>
    <mergeCell ref="C2:E2"/>
    <mergeCell ref="H2:J2"/>
    <mergeCell ref="A3:B3"/>
    <mergeCell ref="C3:E3"/>
    <mergeCell ref="H3:J3"/>
  </mergeCells>
  <conditionalFormatting sqref="C2:C3 H2:H3">
    <cfRule type="cellIs" dxfId="6" priority="2" operator="equal">
      <formula>0</formula>
    </cfRule>
  </conditionalFormatting>
  <conditionalFormatting sqref="K5">
    <cfRule type="cellIs" dxfId="5" priority="1" operator="equal">
      <formula>0</formula>
    </cfRule>
  </conditionalFormatting>
  <dataValidations count="8">
    <dataValidation allowBlank="1" showInputMessage="1" showErrorMessage="1" error="Bitte geben Sie die Maschine an, auf die sich der unten angegebene Stundensatz bezieht (falls Arbeiten im Zeitlohn abgerechnet werden). _x000a_Z.B.: Radbagger, 10 to" promptTitle="Angabe der Maschine" prompt="Bitte geben Sie die Maschine an, auf die sich der unten angegebene Stundensatz bezieht (falls Arbeiten im Zeitlohn abgerechnet werden). _x000a_Z.B.: Radbagger, 10 to" sqref="I107:L107 N107" xr:uid="{00000000-0002-0000-2100-000000000000}"/>
    <dataValidation type="decimal" operator="greaterThan" allowBlank="1" showInputMessage="1" showErrorMessage="1" error="Bitte tragen Sie Ihr Gebot je Teilleistung und Einheit ein!" promptTitle="Angebotspreis des Unternehmers" prompt="Bitte tragen Sie Ihr Gebot je Teilleistung und Einheit ein! " sqref="M13:M102" xr:uid="{00000000-0002-0000-2100-000001000000}">
      <formula1>0</formula1>
    </dataValidation>
    <dataValidation allowBlank="1" showInputMessage="1" showErrorMessage="1" error="Bitte beziffern Sie die beschriebene Teilleistung mengenmäßig!" promptTitle="Angabe der Menge" prompt="Bitte beziffern Sie die beschriebene Teilleistung mengenmäßig!" sqref="K13:K102" xr:uid="{00000000-0002-0000-2100-000002000000}"/>
    <dataValidation allowBlank="1" showInputMessage="1" showErrorMessage="1" error="Bitte beschreiben Sie die durchzufühenden Leistungen/Teilarbeiten möglichst genau!" promptTitle="Beschreibung der Leistungen" prompt="Bitte beschreiben Sie die durchzufühenden Leistungen/Teilarbeiten möglichst genau!_x000a_- Planum herstellen? Tragschicht/Deckschicht bearbeiten?_x000a_- Gräben, Brücken, Durchlässe, Furten?_x000a_- Anlieferung und Einbau von Material?_x000a_- Wasserableiter?_x000a_- Lichtraumprofil?_x000a_" sqref="E13:J102" xr:uid="{00000000-0002-0000-2100-000003000000}"/>
    <dataValidation allowBlank="1" showInputMessage="1" showErrorMessage="1" promptTitle="Waldort " prompt="Bitte grenzen Sie eine eindeutige Maßnahme ab. _x000a_Eine Maßnahme ist  immer durch vergleichbare Bedingungen charakterisiert!" sqref="B13:B102" xr:uid="{00000000-0002-0000-2100-000004000000}"/>
    <dataValidation type="date" operator="greaterThan" allowBlank="1" showInputMessage="1" showErrorMessage="1" error="Bitte tragen Sie den frühestmöglichen Beginn der Maßnahmen ein!" promptTitle="Beginn der Maßnahmen" prompt="Bitte tragen Sie den frühestmöglichen Beginn der Maßnahmen ein!" sqref="A6:C6" xr:uid="{00000000-0002-0000-2100-000005000000}">
      <formula1>42705</formula1>
    </dataValidation>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E6:G6" xr:uid="{00000000-0002-0000-2100-000006000000}">
      <formula1>42705</formula1>
    </dataValidation>
    <dataValidation type="decimal" operator="greaterThan" allowBlank="1" showInputMessage="1" showErrorMessage="1" error="Bitte geben Sie einen Stundensatz für die oben beschriebene Maschine an, falls zusätzliche Arbeiten im Zeitlohn vereinbart werden! (0-500 €)" prompt="Bitte geben Sie einen Stundensatz für die oben beschriebene Maschine an, falls zusätzliche Arbeiten im Zeitlohn vereinbart werden!" sqref="I108:K108 L108:M108 N108:O108" xr:uid="{00000000-0002-0000-2100-000007000000}">
      <formula1>0</formula1>
    </dataValidation>
  </dataValidations>
  <pageMargins left="0.23622047244094491" right="0.23622047244094491" top="0.23622047244094491" bottom="0.23622047244094491" header="0" footer="0"/>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6018" r:id="rId4" name="Button 2">
              <controlPr defaultSize="0" print="0" autoFill="0" autoPict="0" macro="[0]!Makro9">
                <anchor moveWithCells="1" sizeWithCells="1">
                  <from>
                    <xdr:col>15</xdr:col>
                    <xdr:colOff>114300</xdr:colOff>
                    <xdr:row>10</xdr:row>
                    <xdr:rowOff>220980</xdr:rowOff>
                  </from>
                  <to>
                    <xdr:col>17</xdr:col>
                    <xdr:colOff>762000</xdr:colOff>
                    <xdr:row>12</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 Art von Maßnahme aus der Liste aus!" promptTitle="Art der Maßnahme" prompt="Bitte wählen Sie eine Art von Maßnahme aus der Liste aus!" xr:uid="{00000000-0002-0000-2100-000008000000}">
          <x14:formula1>
            <xm:f>'Steuerelemente Wegebau'!$B$2:$B$7</xm:f>
          </x14:formula1>
          <xm:sqref>C13:D102</xm:sqref>
        </x14:dataValidation>
        <x14:dataValidation type="list" allowBlank="1" showInputMessage="1" showErrorMessage="1" error="Bitte geben Sie die entsprechende Einheit zur angegebenen Menge an!_x000a_(Auswahl aus Liste)" promptTitle="Angabe der Einheit" prompt="Bitte geben Sie die entsprechende Einheit zur angegebenen Menge an!_x000a_(Auswahl aus Liste)" xr:uid="{00000000-0002-0000-2100-000009000000}">
          <x14:formula1>
            <xm:f>'Steuerelemente Wegebau'!$C$2:$C$8</xm:f>
          </x14:formula1>
          <xm:sqref>L13:L102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2"/>
  <dimension ref="A1:D17"/>
  <sheetViews>
    <sheetView workbookViewId="0">
      <selection activeCell="A10" sqref="A10"/>
    </sheetView>
  </sheetViews>
  <sheetFormatPr baseColWidth="10" defaultRowHeight="14.4" x14ac:dyDescent="0.3"/>
  <cols>
    <col min="1" max="1" width="37.109375" customWidth="1"/>
    <col min="2" max="2" width="22.44140625" customWidth="1"/>
    <col min="3" max="3" width="13.44140625" customWidth="1"/>
  </cols>
  <sheetData>
    <row r="1" spans="1:4" x14ac:dyDescent="0.3">
      <c r="A1" s="153" t="s">
        <v>24</v>
      </c>
      <c r="B1" s="153" t="s">
        <v>77</v>
      </c>
      <c r="C1" s="153" t="s">
        <v>286</v>
      </c>
      <c r="D1" s="473" t="s">
        <v>571</v>
      </c>
    </row>
    <row r="2" spans="1:4" x14ac:dyDescent="0.3">
      <c r="A2" t="s">
        <v>55</v>
      </c>
      <c r="B2" t="s">
        <v>301</v>
      </c>
      <c r="C2" t="s">
        <v>302</v>
      </c>
      <c r="D2" t="s">
        <v>579</v>
      </c>
    </row>
    <row r="3" spans="1:4" x14ac:dyDescent="0.3">
      <c r="A3" t="s">
        <v>341</v>
      </c>
      <c r="B3" t="s">
        <v>303</v>
      </c>
      <c r="C3" t="s">
        <v>242</v>
      </c>
      <c r="D3" t="s">
        <v>573</v>
      </c>
    </row>
    <row r="4" spans="1:4" x14ac:dyDescent="0.3">
      <c r="A4" t="s">
        <v>25</v>
      </c>
      <c r="B4" t="s">
        <v>304</v>
      </c>
      <c r="C4" t="s">
        <v>312</v>
      </c>
    </row>
    <row r="5" spans="1:4" x14ac:dyDescent="0.3">
      <c r="A5" t="s">
        <v>26</v>
      </c>
      <c r="B5" t="s">
        <v>305</v>
      </c>
      <c r="C5" t="s">
        <v>306</v>
      </c>
    </row>
    <row r="6" spans="1:4" x14ac:dyDescent="0.3">
      <c r="A6" t="s">
        <v>342</v>
      </c>
      <c r="B6" t="s">
        <v>307</v>
      </c>
      <c r="C6" t="s">
        <v>308</v>
      </c>
    </row>
    <row r="7" spans="1:4" x14ac:dyDescent="0.3">
      <c r="A7" t="s">
        <v>343</v>
      </c>
      <c r="B7" t="s">
        <v>309</v>
      </c>
      <c r="C7" t="s">
        <v>661</v>
      </c>
    </row>
    <row r="8" spans="1:4" x14ac:dyDescent="0.3">
      <c r="A8" t="s">
        <v>21</v>
      </c>
      <c r="C8" t="s">
        <v>310</v>
      </c>
    </row>
    <row r="9" spans="1:4" x14ac:dyDescent="0.3">
      <c r="A9" t="s">
        <v>27</v>
      </c>
    </row>
    <row r="10" spans="1:4" x14ac:dyDescent="0.3">
      <c r="A10" t="s">
        <v>969</v>
      </c>
    </row>
    <row r="11" spans="1:4" x14ac:dyDescent="0.3">
      <c r="A11" t="s">
        <v>28</v>
      </c>
    </row>
    <row r="12" spans="1:4" x14ac:dyDescent="0.3">
      <c r="A12" t="s">
        <v>344</v>
      </c>
      <c r="C12" s="153"/>
    </row>
    <row r="13" spans="1:4" x14ac:dyDescent="0.3">
      <c r="A13" t="s">
        <v>29</v>
      </c>
    </row>
    <row r="14" spans="1:4" x14ac:dyDescent="0.3">
      <c r="A14" t="s">
        <v>345</v>
      </c>
    </row>
    <row r="15" spans="1:4" x14ac:dyDescent="0.3">
      <c r="A15" t="s">
        <v>30</v>
      </c>
    </row>
    <row r="16" spans="1:4" x14ac:dyDescent="0.3">
      <c r="A16" t="s">
        <v>31</v>
      </c>
    </row>
    <row r="17" spans="1:1" x14ac:dyDescent="0.3">
      <c r="A17" t="s">
        <v>346</v>
      </c>
    </row>
  </sheetData>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3"/>
  <dimension ref="A1:N276"/>
  <sheetViews>
    <sheetView showGridLines="0" zoomScale="150" zoomScaleNormal="150" workbookViewId="0">
      <selection activeCell="A2" sqref="A2:G101"/>
    </sheetView>
  </sheetViews>
  <sheetFormatPr baseColWidth="10" defaultRowHeight="14.4" x14ac:dyDescent="0.3"/>
  <sheetData>
    <row r="1" spans="1:14" ht="31.95" customHeight="1" x14ac:dyDescent="0.3">
      <c r="A1" s="1295" t="s">
        <v>207</v>
      </c>
      <c r="B1" s="1295"/>
      <c r="C1" s="1296">
        <f>'LB Wegebau'!C2:D2</f>
        <v>0</v>
      </c>
      <c r="D1" s="1296"/>
    </row>
    <row r="2" spans="1:14" ht="15" customHeight="1" x14ac:dyDescent="0.3">
      <c r="A2" s="1294" t="s">
        <v>636</v>
      </c>
      <c r="B2" s="1294"/>
      <c r="C2" s="1294"/>
      <c r="D2" s="1294"/>
      <c r="E2" s="1294"/>
      <c r="F2" s="1294"/>
      <c r="G2" s="1294"/>
      <c r="H2" s="76"/>
      <c r="I2" s="76"/>
      <c r="J2" s="76"/>
      <c r="K2" s="76"/>
      <c r="L2" s="76"/>
      <c r="M2" s="76"/>
      <c r="N2" s="76"/>
    </row>
    <row r="3" spans="1:14" x14ac:dyDescent="0.3">
      <c r="A3" s="1294"/>
      <c r="B3" s="1294"/>
      <c r="C3" s="1294"/>
      <c r="D3" s="1294"/>
      <c r="E3" s="1294"/>
      <c r="F3" s="1294"/>
      <c r="G3" s="1294"/>
      <c r="H3" s="76"/>
      <c r="I3" s="76"/>
      <c r="J3" s="76"/>
      <c r="K3" s="76"/>
      <c r="L3" s="76"/>
      <c r="M3" s="76"/>
      <c r="N3" s="76"/>
    </row>
    <row r="4" spans="1:14" x14ac:dyDescent="0.3">
      <c r="A4" s="1294"/>
      <c r="B4" s="1294"/>
      <c r="C4" s="1294"/>
      <c r="D4" s="1294"/>
      <c r="E4" s="1294"/>
      <c r="F4" s="1294"/>
      <c r="G4" s="1294"/>
      <c r="H4" s="76"/>
      <c r="I4" s="76"/>
      <c r="J4" s="76"/>
      <c r="K4" s="76"/>
      <c r="L4" s="76"/>
      <c r="M4" s="76"/>
      <c r="N4" s="76"/>
    </row>
    <row r="5" spans="1:14" x14ac:dyDescent="0.3">
      <c r="A5" s="1294"/>
      <c r="B5" s="1294"/>
      <c r="C5" s="1294"/>
      <c r="D5" s="1294"/>
      <c r="E5" s="1294"/>
      <c r="F5" s="1294"/>
      <c r="G5" s="1294"/>
      <c r="H5" s="76"/>
      <c r="I5" s="76"/>
      <c r="J5" s="76"/>
      <c r="K5" s="76"/>
      <c r="L5" s="76"/>
      <c r="M5" s="76"/>
      <c r="N5" s="76"/>
    </row>
    <row r="6" spans="1:14" x14ac:dyDescent="0.3">
      <c r="A6" s="1294"/>
      <c r="B6" s="1294"/>
      <c r="C6" s="1294"/>
      <c r="D6" s="1294"/>
      <c r="E6" s="1294"/>
      <c r="F6" s="1294"/>
      <c r="G6" s="1294"/>
      <c r="H6" s="76"/>
      <c r="I6" s="76"/>
      <c r="J6" s="76"/>
      <c r="K6" s="76"/>
      <c r="L6" s="76"/>
      <c r="M6" s="76"/>
      <c r="N6" s="76"/>
    </row>
    <row r="7" spans="1:14" x14ac:dyDescent="0.3">
      <c r="A7" s="1294"/>
      <c r="B7" s="1294"/>
      <c r="C7" s="1294"/>
      <c r="D7" s="1294"/>
      <c r="E7" s="1294"/>
      <c r="F7" s="1294"/>
      <c r="G7" s="1294"/>
      <c r="H7" s="76"/>
      <c r="I7" s="76"/>
      <c r="J7" s="76"/>
      <c r="K7" s="76"/>
      <c r="L7" s="76"/>
      <c r="M7" s="76"/>
      <c r="N7" s="76"/>
    </row>
    <row r="8" spans="1:14" x14ac:dyDescent="0.3">
      <c r="A8" s="1294"/>
      <c r="B8" s="1294"/>
      <c r="C8" s="1294"/>
      <c r="D8" s="1294"/>
      <c r="E8" s="1294"/>
      <c r="F8" s="1294"/>
      <c r="G8" s="1294"/>
      <c r="H8" s="76"/>
      <c r="I8" s="76"/>
      <c r="J8" s="76"/>
      <c r="K8" s="76"/>
      <c r="L8" s="76"/>
      <c r="M8" s="76"/>
      <c r="N8" s="76"/>
    </row>
    <row r="9" spans="1:14" x14ac:dyDescent="0.3">
      <c r="A9" s="1294"/>
      <c r="B9" s="1294"/>
      <c r="C9" s="1294"/>
      <c r="D9" s="1294"/>
      <c r="E9" s="1294"/>
      <c r="F9" s="1294"/>
      <c r="G9" s="1294"/>
      <c r="H9" s="76"/>
      <c r="I9" s="76"/>
      <c r="J9" s="76"/>
      <c r="K9" s="76"/>
      <c r="L9" s="76"/>
      <c r="M9" s="76"/>
      <c r="N9" s="76"/>
    </row>
    <row r="10" spans="1:14" x14ac:dyDescent="0.3">
      <c r="A10" s="1294"/>
      <c r="B10" s="1294"/>
      <c r="C10" s="1294"/>
      <c r="D10" s="1294"/>
      <c r="E10" s="1294"/>
      <c r="F10" s="1294"/>
      <c r="G10" s="1294"/>
      <c r="H10" s="76"/>
      <c r="I10" s="76"/>
      <c r="J10" s="76"/>
      <c r="K10" s="76"/>
      <c r="L10" s="76"/>
      <c r="M10" s="76"/>
      <c r="N10" s="76"/>
    </row>
    <row r="11" spans="1:14" x14ac:dyDescent="0.3">
      <c r="A11" s="1294"/>
      <c r="B11" s="1294"/>
      <c r="C11" s="1294"/>
      <c r="D11" s="1294"/>
      <c r="E11" s="1294"/>
      <c r="F11" s="1294"/>
      <c r="G11" s="1294"/>
      <c r="H11" s="76"/>
      <c r="I11" s="76"/>
      <c r="J11" s="76"/>
      <c r="K11" s="76"/>
      <c r="L11" s="76"/>
      <c r="M11" s="76"/>
      <c r="N11" s="76"/>
    </row>
    <row r="12" spans="1:14" x14ac:dyDescent="0.3">
      <c r="A12" s="1294"/>
      <c r="B12" s="1294"/>
      <c r="C12" s="1294"/>
      <c r="D12" s="1294"/>
      <c r="E12" s="1294"/>
      <c r="F12" s="1294"/>
      <c r="G12" s="1294"/>
      <c r="H12" s="76"/>
      <c r="I12" s="76"/>
      <c r="J12" s="76"/>
      <c r="K12" s="76"/>
      <c r="L12" s="76"/>
      <c r="M12" s="76"/>
      <c r="N12" s="76"/>
    </row>
    <row r="13" spans="1:14" x14ac:dyDescent="0.3">
      <c r="A13" s="1294"/>
      <c r="B13" s="1294"/>
      <c r="C13" s="1294"/>
      <c r="D13" s="1294"/>
      <c r="E13" s="1294"/>
      <c r="F13" s="1294"/>
      <c r="G13" s="1294"/>
      <c r="H13" s="76"/>
      <c r="I13" s="76"/>
      <c r="J13" s="76"/>
      <c r="K13" s="76"/>
      <c r="L13" s="76"/>
      <c r="M13" s="76"/>
      <c r="N13" s="76"/>
    </row>
    <row r="14" spans="1:14" x14ac:dyDescent="0.3">
      <c r="A14" s="1294"/>
      <c r="B14" s="1294"/>
      <c r="C14" s="1294"/>
      <c r="D14" s="1294"/>
      <c r="E14" s="1294"/>
      <c r="F14" s="1294"/>
      <c r="G14" s="1294"/>
      <c r="H14" s="76"/>
      <c r="I14" s="76"/>
      <c r="J14" s="76"/>
      <c r="K14" s="76"/>
      <c r="L14" s="76"/>
      <c r="M14" s="76"/>
      <c r="N14" s="76"/>
    </row>
    <row r="15" spans="1:14" x14ac:dyDescent="0.3">
      <c r="A15" s="1294"/>
      <c r="B15" s="1294"/>
      <c r="C15" s="1294"/>
      <c r="D15" s="1294"/>
      <c r="E15" s="1294"/>
      <c r="F15" s="1294"/>
      <c r="G15" s="1294"/>
      <c r="H15" s="76"/>
      <c r="I15" s="76"/>
      <c r="J15" s="76"/>
      <c r="K15" s="76"/>
      <c r="L15" s="76"/>
      <c r="M15" s="76"/>
      <c r="N15" s="76"/>
    </row>
    <row r="16" spans="1:14" x14ac:dyDescent="0.3">
      <c r="A16" s="1294"/>
      <c r="B16" s="1294"/>
      <c r="C16" s="1294"/>
      <c r="D16" s="1294"/>
      <c r="E16" s="1294"/>
      <c r="F16" s="1294"/>
      <c r="G16" s="1294"/>
      <c r="H16" s="76"/>
      <c r="I16" s="76"/>
      <c r="J16" s="76"/>
      <c r="K16" s="76"/>
      <c r="L16" s="76"/>
      <c r="M16" s="76"/>
      <c r="N16" s="76"/>
    </row>
    <row r="17" spans="1:14" x14ac:dyDescent="0.3">
      <c r="A17" s="1294"/>
      <c r="B17" s="1294"/>
      <c r="C17" s="1294"/>
      <c r="D17" s="1294"/>
      <c r="E17" s="1294"/>
      <c r="F17" s="1294"/>
      <c r="G17" s="1294"/>
      <c r="H17" s="76"/>
      <c r="I17" s="76"/>
      <c r="J17" s="76"/>
      <c r="K17" s="76"/>
      <c r="L17" s="76"/>
      <c r="M17" s="76"/>
      <c r="N17" s="76"/>
    </row>
    <row r="18" spans="1:14" x14ac:dyDescent="0.3">
      <c r="A18" s="1294"/>
      <c r="B18" s="1294"/>
      <c r="C18" s="1294"/>
      <c r="D18" s="1294"/>
      <c r="E18" s="1294"/>
      <c r="F18" s="1294"/>
      <c r="G18" s="1294"/>
      <c r="H18" s="76"/>
      <c r="I18" s="76"/>
      <c r="J18" s="76"/>
      <c r="K18" s="76"/>
      <c r="L18" s="76"/>
      <c r="M18" s="76"/>
      <c r="N18" s="76"/>
    </row>
    <row r="19" spans="1:14" x14ac:dyDescent="0.3">
      <c r="A19" s="1294"/>
      <c r="B19" s="1294"/>
      <c r="C19" s="1294"/>
      <c r="D19" s="1294"/>
      <c r="E19" s="1294"/>
      <c r="F19" s="1294"/>
      <c r="G19" s="1294"/>
      <c r="H19" s="76"/>
      <c r="I19" s="76"/>
      <c r="J19" s="76"/>
      <c r="K19" s="76"/>
      <c r="L19" s="76"/>
      <c r="M19" s="76"/>
      <c r="N19" s="76"/>
    </row>
    <row r="20" spans="1:14" x14ac:dyDescent="0.3">
      <c r="A20" s="1294"/>
      <c r="B20" s="1294"/>
      <c r="C20" s="1294"/>
      <c r="D20" s="1294"/>
      <c r="E20" s="1294"/>
      <c r="F20" s="1294"/>
      <c r="G20" s="1294"/>
      <c r="H20" s="76"/>
      <c r="I20" s="76"/>
      <c r="J20" s="76"/>
      <c r="K20" s="76"/>
      <c r="L20" s="76"/>
      <c r="M20" s="76"/>
      <c r="N20" s="76"/>
    </row>
    <row r="21" spans="1:14" x14ac:dyDescent="0.3">
      <c r="A21" s="1294"/>
      <c r="B21" s="1294"/>
      <c r="C21" s="1294"/>
      <c r="D21" s="1294"/>
      <c r="E21" s="1294"/>
      <c r="F21" s="1294"/>
      <c r="G21" s="1294"/>
      <c r="H21" s="76"/>
      <c r="I21" s="76"/>
      <c r="J21" s="76"/>
      <c r="K21" s="76"/>
      <c r="L21" s="76"/>
      <c r="M21" s="76"/>
      <c r="N21" s="76"/>
    </row>
    <row r="22" spans="1:14" x14ac:dyDescent="0.3">
      <c r="A22" s="1294"/>
      <c r="B22" s="1294"/>
      <c r="C22" s="1294"/>
      <c r="D22" s="1294"/>
      <c r="E22" s="1294"/>
      <c r="F22" s="1294"/>
      <c r="G22" s="1294"/>
      <c r="H22" s="76"/>
      <c r="I22" s="76"/>
      <c r="J22" s="76"/>
      <c r="K22" s="76"/>
      <c r="L22" s="76"/>
      <c r="M22" s="76"/>
      <c r="N22" s="76"/>
    </row>
    <row r="23" spans="1:14" x14ac:dyDescent="0.3">
      <c r="A23" s="1294"/>
      <c r="B23" s="1294"/>
      <c r="C23" s="1294"/>
      <c r="D23" s="1294"/>
      <c r="E23" s="1294"/>
      <c r="F23" s="1294"/>
      <c r="G23" s="1294"/>
      <c r="H23" s="76"/>
      <c r="I23" s="76"/>
      <c r="J23" s="76"/>
      <c r="K23" s="76"/>
      <c r="L23" s="76"/>
      <c r="M23" s="76"/>
      <c r="N23" s="76"/>
    </row>
    <row r="24" spans="1:14" x14ac:dyDescent="0.3">
      <c r="A24" s="1294"/>
      <c r="B24" s="1294"/>
      <c r="C24" s="1294"/>
      <c r="D24" s="1294"/>
      <c r="E24" s="1294"/>
      <c r="F24" s="1294"/>
      <c r="G24" s="1294"/>
      <c r="H24" s="76"/>
      <c r="I24" s="76"/>
      <c r="J24" s="76"/>
      <c r="K24" s="76"/>
      <c r="L24" s="76"/>
      <c r="M24" s="76"/>
      <c r="N24" s="76"/>
    </row>
    <row r="25" spans="1:14" x14ac:dyDescent="0.3">
      <c r="A25" s="1294"/>
      <c r="B25" s="1294"/>
      <c r="C25" s="1294"/>
      <c r="D25" s="1294"/>
      <c r="E25" s="1294"/>
      <c r="F25" s="1294"/>
      <c r="G25" s="1294"/>
      <c r="H25" s="76"/>
      <c r="I25" s="76"/>
      <c r="J25" s="76"/>
      <c r="K25" s="76"/>
      <c r="L25" s="76"/>
      <c r="M25" s="76"/>
      <c r="N25" s="76"/>
    </row>
    <row r="26" spans="1:14" x14ac:dyDescent="0.3">
      <c r="A26" s="1294"/>
      <c r="B26" s="1294"/>
      <c r="C26" s="1294"/>
      <c r="D26" s="1294"/>
      <c r="E26" s="1294"/>
      <c r="F26" s="1294"/>
      <c r="G26" s="1294"/>
      <c r="H26" s="76"/>
      <c r="I26" s="76"/>
      <c r="J26" s="76"/>
      <c r="K26" s="76"/>
      <c r="L26" s="76"/>
      <c r="M26" s="76"/>
      <c r="N26" s="76"/>
    </row>
    <row r="27" spans="1:14" x14ac:dyDescent="0.3">
      <c r="A27" s="1294"/>
      <c r="B27" s="1294"/>
      <c r="C27" s="1294"/>
      <c r="D27" s="1294"/>
      <c r="E27" s="1294"/>
      <c r="F27" s="1294"/>
      <c r="G27" s="1294"/>
      <c r="H27" s="76"/>
      <c r="I27" s="76"/>
      <c r="J27" s="76"/>
      <c r="K27" s="76"/>
      <c r="L27" s="76"/>
      <c r="M27" s="76"/>
      <c r="N27" s="76"/>
    </row>
    <row r="28" spans="1:14" x14ac:dyDescent="0.3">
      <c r="A28" s="1294"/>
      <c r="B28" s="1294"/>
      <c r="C28" s="1294"/>
      <c r="D28" s="1294"/>
      <c r="E28" s="1294"/>
      <c r="F28" s="1294"/>
      <c r="G28" s="1294"/>
      <c r="H28" s="76"/>
      <c r="I28" s="76"/>
      <c r="J28" s="76"/>
      <c r="K28" s="76"/>
      <c r="L28" s="76"/>
      <c r="M28" s="76"/>
      <c r="N28" s="76"/>
    </row>
    <row r="29" spans="1:14" x14ac:dyDescent="0.3">
      <c r="A29" s="1294"/>
      <c r="B29" s="1294"/>
      <c r="C29" s="1294"/>
      <c r="D29" s="1294"/>
      <c r="E29" s="1294"/>
      <c r="F29" s="1294"/>
      <c r="G29" s="1294"/>
      <c r="H29" s="76"/>
      <c r="I29" s="76"/>
      <c r="J29" s="76"/>
      <c r="K29" s="76"/>
      <c r="L29" s="76"/>
      <c r="M29" s="76"/>
      <c r="N29" s="76"/>
    </row>
    <row r="30" spans="1:14" x14ac:dyDescent="0.3">
      <c r="A30" s="1294"/>
      <c r="B30" s="1294"/>
      <c r="C30" s="1294"/>
      <c r="D30" s="1294"/>
      <c r="E30" s="1294"/>
      <c r="F30" s="1294"/>
      <c r="G30" s="1294"/>
      <c r="H30" s="76"/>
      <c r="I30" s="76"/>
      <c r="J30" s="76"/>
      <c r="K30" s="76"/>
      <c r="L30" s="76"/>
      <c r="M30" s="76"/>
      <c r="N30" s="76"/>
    </row>
    <row r="31" spans="1:14" x14ac:dyDescent="0.3">
      <c r="A31" s="1294"/>
      <c r="B31" s="1294"/>
      <c r="C31" s="1294"/>
      <c r="D31" s="1294"/>
      <c r="E31" s="1294"/>
      <c r="F31" s="1294"/>
      <c r="G31" s="1294"/>
      <c r="H31" s="76"/>
      <c r="I31" s="76"/>
      <c r="J31" s="76"/>
      <c r="K31" s="76"/>
      <c r="L31" s="76"/>
      <c r="M31" s="76"/>
      <c r="N31" s="76"/>
    </row>
    <row r="32" spans="1:14" x14ac:dyDescent="0.3">
      <c r="A32" s="1294"/>
      <c r="B32" s="1294"/>
      <c r="C32" s="1294"/>
      <c r="D32" s="1294"/>
      <c r="E32" s="1294"/>
      <c r="F32" s="1294"/>
      <c r="G32" s="1294"/>
      <c r="H32" s="76"/>
      <c r="I32" s="76"/>
      <c r="J32" s="76"/>
      <c r="K32" s="76"/>
      <c r="L32" s="76"/>
      <c r="M32" s="76"/>
      <c r="N32" s="76"/>
    </row>
    <row r="33" spans="1:14" x14ac:dyDescent="0.3">
      <c r="A33" s="1294"/>
      <c r="B33" s="1294"/>
      <c r="C33" s="1294"/>
      <c r="D33" s="1294"/>
      <c r="E33" s="1294"/>
      <c r="F33" s="1294"/>
      <c r="G33" s="1294"/>
      <c r="H33" s="76"/>
      <c r="I33" s="76"/>
      <c r="J33" s="76"/>
      <c r="K33" s="76"/>
      <c r="L33" s="76"/>
      <c r="M33" s="76"/>
      <c r="N33" s="76"/>
    </row>
    <row r="34" spans="1:14" x14ac:dyDescent="0.3">
      <c r="A34" s="1294"/>
      <c r="B34" s="1294"/>
      <c r="C34" s="1294"/>
      <c r="D34" s="1294"/>
      <c r="E34" s="1294"/>
      <c r="F34" s="1294"/>
      <c r="G34" s="1294"/>
      <c r="H34" s="76"/>
      <c r="I34" s="76"/>
      <c r="J34" s="76"/>
      <c r="K34" s="76"/>
      <c r="L34" s="76"/>
      <c r="M34" s="76"/>
      <c r="N34" s="76"/>
    </row>
    <row r="35" spans="1:14" x14ac:dyDescent="0.3">
      <c r="A35" s="1294"/>
      <c r="B35" s="1294"/>
      <c r="C35" s="1294"/>
      <c r="D35" s="1294"/>
      <c r="E35" s="1294"/>
      <c r="F35" s="1294"/>
      <c r="G35" s="1294"/>
      <c r="H35" s="76"/>
      <c r="I35" s="76"/>
      <c r="J35" s="76"/>
      <c r="K35" s="76"/>
      <c r="L35" s="76"/>
      <c r="M35" s="76"/>
      <c r="N35" s="76"/>
    </row>
    <row r="36" spans="1:14" x14ac:dyDescent="0.3">
      <c r="A36" s="1294"/>
      <c r="B36" s="1294"/>
      <c r="C36" s="1294"/>
      <c r="D36" s="1294"/>
      <c r="E36" s="1294"/>
      <c r="F36" s="1294"/>
      <c r="G36" s="1294"/>
      <c r="H36" s="76"/>
      <c r="I36" s="76"/>
      <c r="J36" s="76"/>
      <c r="K36" s="76"/>
      <c r="L36" s="76"/>
      <c r="M36" s="76"/>
      <c r="N36" s="76"/>
    </row>
    <row r="37" spans="1:14" x14ac:dyDescent="0.3">
      <c r="A37" s="1294"/>
      <c r="B37" s="1294"/>
      <c r="C37" s="1294"/>
      <c r="D37" s="1294"/>
      <c r="E37" s="1294"/>
      <c r="F37" s="1294"/>
      <c r="G37" s="1294"/>
      <c r="H37" s="76"/>
      <c r="I37" s="76"/>
      <c r="J37" s="76"/>
      <c r="K37" s="76"/>
      <c r="L37" s="76"/>
      <c r="M37" s="76"/>
      <c r="N37" s="76"/>
    </row>
    <row r="38" spans="1:14" x14ac:dyDescent="0.3">
      <c r="A38" s="1294"/>
      <c r="B38" s="1294"/>
      <c r="C38" s="1294"/>
      <c r="D38" s="1294"/>
      <c r="E38" s="1294"/>
      <c r="F38" s="1294"/>
      <c r="G38" s="1294"/>
      <c r="H38" s="76"/>
      <c r="I38" s="76"/>
      <c r="J38" s="76"/>
      <c r="K38" s="76"/>
      <c r="L38" s="76"/>
      <c r="M38" s="76"/>
      <c r="N38" s="76"/>
    </row>
    <row r="39" spans="1:14" x14ac:dyDescent="0.3">
      <c r="A39" s="1294"/>
      <c r="B39" s="1294"/>
      <c r="C39" s="1294"/>
      <c r="D39" s="1294"/>
      <c r="E39" s="1294"/>
      <c r="F39" s="1294"/>
      <c r="G39" s="1294"/>
      <c r="H39" s="76"/>
      <c r="I39" s="76"/>
      <c r="J39" s="76"/>
      <c r="K39" s="76"/>
      <c r="L39" s="76"/>
      <c r="M39" s="76"/>
      <c r="N39" s="76"/>
    </row>
    <row r="40" spans="1:14" x14ac:dyDescent="0.3">
      <c r="A40" s="1294"/>
      <c r="B40" s="1294"/>
      <c r="C40" s="1294"/>
      <c r="D40" s="1294"/>
      <c r="E40" s="1294"/>
      <c r="F40" s="1294"/>
      <c r="G40" s="1294"/>
      <c r="H40" s="76"/>
      <c r="I40" s="76"/>
      <c r="J40" s="76"/>
      <c r="K40" s="76"/>
      <c r="L40" s="76"/>
      <c r="M40" s="76"/>
      <c r="N40" s="76"/>
    </row>
    <row r="41" spans="1:14" x14ac:dyDescent="0.3">
      <c r="A41" s="1294"/>
      <c r="B41" s="1294"/>
      <c r="C41" s="1294"/>
      <c r="D41" s="1294"/>
      <c r="E41" s="1294"/>
      <c r="F41" s="1294"/>
      <c r="G41" s="1294"/>
      <c r="H41" s="76"/>
      <c r="I41" s="76"/>
      <c r="J41" s="76"/>
      <c r="K41" s="76"/>
      <c r="L41" s="76"/>
      <c r="M41" s="76"/>
      <c r="N41" s="76"/>
    </row>
    <row r="42" spans="1:14" x14ac:dyDescent="0.3">
      <c r="A42" s="1294"/>
      <c r="B42" s="1294"/>
      <c r="C42" s="1294"/>
      <c r="D42" s="1294"/>
      <c r="E42" s="1294"/>
      <c r="F42" s="1294"/>
      <c r="G42" s="1294"/>
      <c r="H42" s="76"/>
      <c r="I42" s="76"/>
      <c r="J42" s="76"/>
      <c r="K42" s="76"/>
      <c r="L42" s="76"/>
      <c r="M42" s="76"/>
      <c r="N42" s="76"/>
    </row>
    <row r="43" spans="1:14" x14ac:dyDescent="0.3">
      <c r="A43" s="1294"/>
      <c r="B43" s="1294"/>
      <c r="C43" s="1294"/>
      <c r="D43" s="1294"/>
      <c r="E43" s="1294"/>
      <c r="F43" s="1294"/>
      <c r="G43" s="1294"/>
      <c r="H43" s="76"/>
      <c r="I43" s="76"/>
      <c r="J43" s="76"/>
      <c r="K43" s="76"/>
      <c r="L43" s="76"/>
      <c r="M43" s="76"/>
      <c r="N43" s="76"/>
    </row>
    <row r="44" spans="1:14" x14ac:dyDescent="0.3">
      <c r="A44" s="1294"/>
      <c r="B44" s="1294"/>
      <c r="C44" s="1294"/>
      <c r="D44" s="1294"/>
      <c r="E44" s="1294"/>
      <c r="F44" s="1294"/>
      <c r="G44" s="1294"/>
      <c r="H44" s="76"/>
      <c r="I44" s="76"/>
      <c r="J44" s="76"/>
      <c r="K44" s="76"/>
      <c r="L44" s="76"/>
      <c r="M44" s="76"/>
      <c r="N44" s="76"/>
    </row>
    <row r="45" spans="1:14" x14ac:dyDescent="0.3">
      <c r="A45" s="1294"/>
      <c r="B45" s="1294"/>
      <c r="C45" s="1294"/>
      <c r="D45" s="1294"/>
      <c r="E45" s="1294"/>
      <c r="F45" s="1294"/>
      <c r="G45" s="1294"/>
      <c r="H45" s="76"/>
      <c r="I45" s="76"/>
      <c r="J45" s="76"/>
      <c r="K45" s="76"/>
      <c r="L45" s="76"/>
      <c r="M45" s="76"/>
      <c r="N45" s="76"/>
    </row>
    <row r="46" spans="1:14" x14ac:dyDescent="0.3">
      <c r="A46" s="1294"/>
      <c r="B46" s="1294"/>
      <c r="C46" s="1294"/>
      <c r="D46" s="1294"/>
      <c r="E46" s="1294"/>
      <c r="F46" s="1294"/>
      <c r="G46" s="1294"/>
      <c r="H46" s="76"/>
      <c r="I46" s="76"/>
      <c r="J46" s="76"/>
      <c r="K46" s="76"/>
      <c r="L46" s="76"/>
      <c r="M46" s="76"/>
      <c r="N46" s="76"/>
    </row>
    <row r="47" spans="1:14" x14ac:dyDescent="0.3">
      <c r="A47" s="1294"/>
      <c r="B47" s="1294"/>
      <c r="C47" s="1294"/>
      <c r="D47" s="1294"/>
      <c r="E47" s="1294"/>
      <c r="F47" s="1294"/>
      <c r="G47" s="1294"/>
      <c r="H47" s="76"/>
      <c r="I47" s="76"/>
      <c r="J47" s="76"/>
      <c r="K47" s="76"/>
      <c r="L47" s="76"/>
      <c r="M47" s="76"/>
      <c r="N47" s="76"/>
    </row>
    <row r="48" spans="1:14" x14ac:dyDescent="0.3">
      <c r="A48" s="1294"/>
      <c r="B48" s="1294"/>
      <c r="C48" s="1294"/>
      <c r="D48" s="1294"/>
      <c r="E48" s="1294"/>
      <c r="F48" s="1294"/>
      <c r="G48" s="1294"/>
      <c r="H48" s="76"/>
      <c r="I48" s="76"/>
      <c r="J48" s="76"/>
      <c r="K48" s="76"/>
      <c r="L48" s="76"/>
      <c r="M48" s="76"/>
      <c r="N48" s="76"/>
    </row>
    <row r="49" spans="1:14" x14ac:dyDescent="0.3">
      <c r="A49" s="1294"/>
      <c r="B49" s="1294"/>
      <c r="C49" s="1294"/>
      <c r="D49" s="1294"/>
      <c r="E49" s="1294"/>
      <c r="F49" s="1294"/>
      <c r="G49" s="1294"/>
      <c r="H49" s="76"/>
      <c r="I49" s="76"/>
      <c r="J49" s="76"/>
      <c r="K49" s="76"/>
      <c r="L49" s="76"/>
      <c r="M49" s="76"/>
      <c r="N49" s="76"/>
    </row>
    <row r="50" spans="1:14" x14ac:dyDescent="0.3">
      <c r="A50" s="1294"/>
      <c r="B50" s="1294"/>
      <c r="C50" s="1294"/>
      <c r="D50" s="1294"/>
      <c r="E50" s="1294"/>
      <c r="F50" s="1294"/>
      <c r="G50" s="1294"/>
      <c r="H50" s="76"/>
      <c r="I50" s="76"/>
      <c r="J50" s="76"/>
      <c r="K50" s="76"/>
      <c r="L50" s="76"/>
      <c r="M50" s="76"/>
      <c r="N50" s="76"/>
    </row>
    <row r="51" spans="1:14" x14ac:dyDescent="0.3">
      <c r="A51" s="1294"/>
      <c r="B51" s="1294"/>
      <c r="C51" s="1294"/>
      <c r="D51" s="1294"/>
      <c r="E51" s="1294"/>
      <c r="F51" s="1294"/>
      <c r="G51" s="1294"/>
      <c r="H51" s="76"/>
      <c r="I51" s="76"/>
      <c r="J51" s="76"/>
      <c r="K51" s="76"/>
      <c r="L51" s="76"/>
      <c r="M51" s="76"/>
      <c r="N51" s="76"/>
    </row>
    <row r="52" spans="1:14" x14ac:dyDescent="0.3">
      <c r="A52" s="1294"/>
      <c r="B52" s="1294"/>
      <c r="C52" s="1294"/>
      <c r="D52" s="1294"/>
      <c r="E52" s="1294"/>
      <c r="F52" s="1294"/>
      <c r="G52" s="1294"/>
      <c r="H52" s="76"/>
      <c r="I52" s="76"/>
      <c r="J52" s="76"/>
      <c r="K52" s="76"/>
      <c r="L52" s="76"/>
      <c r="M52" s="76"/>
      <c r="N52" s="76"/>
    </row>
    <row r="53" spans="1:14" x14ac:dyDescent="0.3">
      <c r="A53" s="1294"/>
      <c r="B53" s="1294"/>
      <c r="C53" s="1294"/>
      <c r="D53" s="1294"/>
      <c r="E53" s="1294"/>
      <c r="F53" s="1294"/>
      <c r="G53" s="1294"/>
      <c r="H53" s="76"/>
      <c r="I53" s="76"/>
      <c r="J53" s="76"/>
      <c r="K53" s="76"/>
      <c r="L53" s="76"/>
      <c r="M53" s="76"/>
      <c r="N53" s="76"/>
    </row>
    <row r="54" spans="1:14" x14ac:dyDescent="0.3">
      <c r="A54" s="1294"/>
      <c r="B54" s="1294"/>
      <c r="C54" s="1294"/>
      <c r="D54" s="1294"/>
      <c r="E54" s="1294"/>
      <c r="F54" s="1294"/>
      <c r="G54" s="1294"/>
      <c r="H54" s="76"/>
      <c r="I54" s="76"/>
      <c r="J54" s="76"/>
      <c r="K54" s="76"/>
      <c r="L54" s="76"/>
      <c r="M54" s="76"/>
      <c r="N54" s="76"/>
    </row>
    <row r="55" spans="1:14" x14ac:dyDescent="0.3">
      <c r="A55" s="1294"/>
      <c r="B55" s="1294"/>
      <c r="C55" s="1294"/>
      <c r="D55" s="1294"/>
      <c r="E55" s="1294"/>
      <c r="F55" s="1294"/>
      <c r="G55" s="1294"/>
      <c r="H55" s="76"/>
      <c r="I55" s="76"/>
      <c r="J55" s="76"/>
      <c r="K55" s="76"/>
      <c r="L55" s="76"/>
      <c r="M55" s="76"/>
      <c r="N55" s="76"/>
    </row>
    <row r="56" spans="1:14" x14ac:dyDescent="0.3">
      <c r="A56" s="1294"/>
      <c r="B56" s="1294"/>
      <c r="C56" s="1294"/>
      <c r="D56" s="1294"/>
      <c r="E56" s="1294"/>
      <c r="F56" s="1294"/>
      <c r="G56" s="1294"/>
      <c r="H56" s="76"/>
      <c r="I56" s="76"/>
      <c r="J56" s="76"/>
      <c r="K56" s="76"/>
      <c r="L56" s="76"/>
      <c r="M56" s="76"/>
      <c r="N56" s="76"/>
    </row>
    <row r="57" spans="1:14" x14ac:dyDescent="0.3">
      <c r="A57" s="1294"/>
      <c r="B57" s="1294"/>
      <c r="C57" s="1294"/>
      <c r="D57" s="1294"/>
      <c r="E57" s="1294"/>
      <c r="F57" s="1294"/>
      <c r="G57" s="1294"/>
      <c r="H57" s="76"/>
      <c r="I57" s="76"/>
      <c r="J57" s="76"/>
      <c r="K57" s="76"/>
      <c r="L57" s="76"/>
      <c r="M57" s="76"/>
      <c r="N57" s="76"/>
    </row>
    <row r="58" spans="1:14" x14ac:dyDescent="0.3">
      <c r="A58" s="1294"/>
      <c r="B58" s="1294"/>
      <c r="C58" s="1294"/>
      <c r="D58" s="1294"/>
      <c r="E58" s="1294"/>
      <c r="F58" s="1294"/>
      <c r="G58" s="1294"/>
      <c r="H58" s="76"/>
      <c r="I58" s="76"/>
      <c r="J58" s="76"/>
      <c r="K58" s="76"/>
      <c r="L58" s="76"/>
      <c r="M58" s="76"/>
      <c r="N58" s="76"/>
    </row>
    <row r="59" spans="1:14" x14ac:dyDescent="0.3">
      <c r="A59" s="1294"/>
      <c r="B59" s="1294"/>
      <c r="C59" s="1294"/>
      <c r="D59" s="1294"/>
      <c r="E59" s="1294"/>
      <c r="F59" s="1294"/>
      <c r="G59" s="1294"/>
      <c r="H59" s="76"/>
      <c r="I59" s="76"/>
      <c r="J59" s="76"/>
      <c r="K59" s="76"/>
      <c r="L59" s="76"/>
      <c r="M59" s="76"/>
      <c r="N59" s="76"/>
    </row>
    <row r="60" spans="1:14" x14ac:dyDescent="0.3">
      <c r="A60" s="1294"/>
      <c r="B60" s="1294"/>
      <c r="C60" s="1294"/>
      <c r="D60" s="1294"/>
      <c r="E60" s="1294"/>
      <c r="F60" s="1294"/>
      <c r="G60" s="1294"/>
      <c r="H60" s="76"/>
      <c r="I60" s="76"/>
      <c r="J60" s="76"/>
      <c r="K60" s="76"/>
      <c r="L60" s="76"/>
      <c r="M60" s="76"/>
      <c r="N60" s="76"/>
    </row>
    <row r="61" spans="1:14" x14ac:dyDescent="0.3">
      <c r="A61" s="1294"/>
      <c r="B61" s="1294"/>
      <c r="C61" s="1294"/>
      <c r="D61" s="1294"/>
      <c r="E61" s="1294"/>
      <c r="F61" s="1294"/>
      <c r="G61" s="1294"/>
      <c r="H61" s="76"/>
      <c r="I61" s="76"/>
      <c r="J61" s="76"/>
      <c r="K61" s="76"/>
      <c r="L61" s="76"/>
      <c r="M61" s="76"/>
      <c r="N61" s="76"/>
    </row>
    <row r="62" spans="1:14" x14ac:dyDescent="0.3">
      <c r="A62" s="1294"/>
      <c r="B62" s="1294"/>
      <c r="C62" s="1294"/>
      <c r="D62" s="1294"/>
      <c r="E62" s="1294"/>
      <c r="F62" s="1294"/>
      <c r="G62" s="1294"/>
      <c r="H62" s="76"/>
      <c r="I62" s="76"/>
      <c r="J62" s="76"/>
      <c r="K62" s="76"/>
      <c r="L62" s="76"/>
      <c r="M62" s="76"/>
      <c r="N62" s="76"/>
    </row>
    <row r="63" spans="1:14" x14ac:dyDescent="0.3">
      <c r="A63" s="1294"/>
      <c r="B63" s="1294"/>
      <c r="C63" s="1294"/>
      <c r="D63" s="1294"/>
      <c r="E63" s="1294"/>
      <c r="F63" s="1294"/>
      <c r="G63" s="1294"/>
      <c r="H63" s="76"/>
      <c r="I63" s="76"/>
      <c r="J63" s="76"/>
      <c r="K63" s="76"/>
      <c r="L63" s="76"/>
      <c r="M63" s="76"/>
      <c r="N63" s="76"/>
    </row>
    <row r="64" spans="1:14" x14ac:dyDescent="0.3">
      <c r="A64" s="1294"/>
      <c r="B64" s="1294"/>
      <c r="C64" s="1294"/>
      <c r="D64" s="1294"/>
      <c r="E64" s="1294"/>
      <c r="F64" s="1294"/>
      <c r="G64" s="1294"/>
      <c r="H64" s="76"/>
      <c r="I64" s="76"/>
      <c r="J64" s="76"/>
      <c r="K64" s="76"/>
      <c r="L64" s="76"/>
      <c r="M64" s="76"/>
      <c r="N64" s="76"/>
    </row>
    <row r="65" spans="1:14" x14ac:dyDescent="0.3">
      <c r="A65" s="1294"/>
      <c r="B65" s="1294"/>
      <c r="C65" s="1294"/>
      <c r="D65" s="1294"/>
      <c r="E65" s="1294"/>
      <c r="F65" s="1294"/>
      <c r="G65" s="1294"/>
      <c r="H65" s="76"/>
      <c r="I65" s="76"/>
      <c r="J65" s="76"/>
      <c r="K65" s="76"/>
      <c r="L65" s="76"/>
      <c r="M65" s="76"/>
      <c r="N65" s="76"/>
    </row>
    <row r="66" spans="1:14" x14ac:dyDescent="0.3">
      <c r="A66" s="1294"/>
      <c r="B66" s="1294"/>
      <c r="C66" s="1294"/>
      <c r="D66" s="1294"/>
      <c r="E66" s="1294"/>
      <c r="F66" s="1294"/>
      <c r="G66" s="1294"/>
      <c r="H66" s="76"/>
      <c r="I66" s="76"/>
      <c r="J66" s="76"/>
      <c r="K66" s="76"/>
      <c r="L66" s="76"/>
      <c r="M66" s="76"/>
      <c r="N66" s="76"/>
    </row>
    <row r="67" spans="1:14" x14ac:dyDescent="0.3">
      <c r="A67" s="1294"/>
      <c r="B67" s="1294"/>
      <c r="C67" s="1294"/>
      <c r="D67" s="1294"/>
      <c r="E67" s="1294"/>
      <c r="F67" s="1294"/>
      <c r="G67" s="1294"/>
      <c r="H67" s="76"/>
      <c r="I67" s="76"/>
      <c r="J67" s="76"/>
      <c r="K67" s="76"/>
      <c r="L67" s="76"/>
      <c r="M67" s="76"/>
      <c r="N67" s="76"/>
    </row>
    <row r="68" spans="1:14" x14ac:dyDescent="0.3">
      <c r="A68" s="1294"/>
      <c r="B68" s="1294"/>
      <c r="C68" s="1294"/>
      <c r="D68" s="1294"/>
      <c r="E68" s="1294"/>
      <c r="F68" s="1294"/>
      <c r="G68" s="1294"/>
      <c r="H68" s="76"/>
      <c r="I68" s="76"/>
      <c r="J68" s="76"/>
      <c r="K68" s="76"/>
      <c r="L68" s="76"/>
      <c r="M68" s="76"/>
      <c r="N68" s="76"/>
    </row>
    <row r="69" spans="1:14" x14ac:dyDescent="0.3">
      <c r="A69" s="1294"/>
      <c r="B69" s="1294"/>
      <c r="C69" s="1294"/>
      <c r="D69" s="1294"/>
      <c r="E69" s="1294"/>
      <c r="F69" s="1294"/>
      <c r="G69" s="1294"/>
      <c r="H69" s="76"/>
      <c r="I69" s="76"/>
      <c r="J69" s="76"/>
      <c r="K69" s="76"/>
      <c r="L69" s="76"/>
      <c r="M69" s="76"/>
      <c r="N69" s="76"/>
    </row>
    <row r="70" spans="1:14" x14ac:dyDescent="0.3">
      <c r="A70" s="1294"/>
      <c r="B70" s="1294"/>
      <c r="C70" s="1294"/>
      <c r="D70" s="1294"/>
      <c r="E70" s="1294"/>
      <c r="F70" s="1294"/>
      <c r="G70" s="1294"/>
      <c r="H70" s="76"/>
      <c r="I70" s="76"/>
      <c r="J70" s="76"/>
      <c r="K70" s="76"/>
      <c r="L70" s="76"/>
      <c r="M70" s="76"/>
      <c r="N70" s="76"/>
    </row>
    <row r="71" spans="1:14" x14ac:dyDescent="0.3">
      <c r="A71" s="1294"/>
      <c r="B71" s="1294"/>
      <c r="C71" s="1294"/>
      <c r="D71" s="1294"/>
      <c r="E71" s="1294"/>
      <c r="F71" s="1294"/>
      <c r="G71" s="1294"/>
      <c r="H71" s="76"/>
      <c r="I71" s="76"/>
      <c r="J71" s="76"/>
      <c r="K71" s="76"/>
      <c r="L71" s="76"/>
      <c r="M71" s="76"/>
      <c r="N71" s="76"/>
    </row>
    <row r="72" spans="1:14" x14ac:dyDescent="0.3">
      <c r="A72" s="1294"/>
      <c r="B72" s="1294"/>
      <c r="C72" s="1294"/>
      <c r="D72" s="1294"/>
      <c r="E72" s="1294"/>
      <c r="F72" s="1294"/>
      <c r="G72" s="1294"/>
      <c r="H72" s="76"/>
      <c r="I72" s="76"/>
      <c r="J72" s="76"/>
      <c r="K72" s="76"/>
      <c r="L72" s="76"/>
      <c r="M72" s="76"/>
      <c r="N72" s="76"/>
    </row>
    <row r="73" spans="1:14" x14ac:dyDescent="0.3">
      <c r="A73" s="1294"/>
      <c r="B73" s="1294"/>
      <c r="C73" s="1294"/>
      <c r="D73" s="1294"/>
      <c r="E73" s="1294"/>
      <c r="F73" s="1294"/>
      <c r="G73" s="1294"/>
      <c r="H73" s="76"/>
      <c r="I73" s="76"/>
      <c r="J73" s="76"/>
      <c r="K73" s="76"/>
      <c r="L73" s="76"/>
      <c r="M73" s="76"/>
      <c r="N73" s="76"/>
    </row>
    <row r="74" spans="1:14" x14ac:dyDescent="0.3">
      <c r="A74" s="1294"/>
      <c r="B74" s="1294"/>
      <c r="C74" s="1294"/>
      <c r="D74" s="1294"/>
      <c r="E74" s="1294"/>
      <c r="F74" s="1294"/>
      <c r="G74" s="1294"/>
      <c r="H74" s="76"/>
      <c r="I74" s="76"/>
      <c r="J74" s="76"/>
      <c r="K74" s="76"/>
      <c r="L74" s="76"/>
      <c r="M74" s="76"/>
      <c r="N74" s="76"/>
    </row>
    <row r="75" spans="1:14" x14ac:dyDescent="0.3">
      <c r="A75" s="1294"/>
      <c r="B75" s="1294"/>
      <c r="C75" s="1294"/>
      <c r="D75" s="1294"/>
      <c r="E75" s="1294"/>
      <c r="F75" s="1294"/>
      <c r="G75" s="1294"/>
      <c r="H75" s="76"/>
      <c r="I75" s="76"/>
      <c r="J75" s="76"/>
      <c r="K75" s="76"/>
      <c r="L75" s="76"/>
      <c r="M75" s="76"/>
      <c r="N75" s="76"/>
    </row>
    <row r="76" spans="1:14" x14ac:dyDescent="0.3">
      <c r="A76" s="1294"/>
      <c r="B76" s="1294"/>
      <c r="C76" s="1294"/>
      <c r="D76" s="1294"/>
      <c r="E76" s="1294"/>
      <c r="F76" s="1294"/>
      <c r="G76" s="1294"/>
      <c r="H76" s="76"/>
      <c r="I76" s="76"/>
      <c r="J76" s="76"/>
      <c r="K76" s="76"/>
      <c r="L76" s="76"/>
      <c r="M76" s="76"/>
      <c r="N76" s="76"/>
    </row>
    <row r="77" spans="1:14" x14ac:dyDescent="0.3">
      <c r="A77" s="1294"/>
      <c r="B77" s="1294"/>
      <c r="C77" s="1294"/>
      <c r="D77" s="1294"/>
      <c r="E77" s="1294"/>
      <c r="F77" s="1294"/>
      <c r="G77" s="1294"/>
      <c r="H77" s="76"/>
      <c r="I77" s="76"/>
      <c r="J77" s="76"/>
      <c r="K77" s="76"/>
      <c r="L77" s="76"/>
      <c r="M77" s="76"/>
      <c r="N77" s="76"/>
    </row>
    <row r="78" spans="1:14" x14ac:dyDescent="0.3">
      <c r="A78" s="1294"/>
      <c r="B78" s="1294"/>
      <c r="C78" s="1294"/>
      <c r="D78" s="1294"/>
      <c r="E78" s="1294"/>
      <c r="F78" s="1294"/>
      <c r="G78" s="1294"/>
      <c r="H78" s="76"/>
      <c r="I78" s="76"/>
      <c r="J78" s="76"/>
      <c r="K78" s="76"/>
      <c r="L78" s="76"/>
      <c r="M78" s="76"/>
      <c r="N78" s="76"/>
    </row>
    <row r="79" spans="1:14" x14ac:dyDescent="0.3">
      <c r="A79" s="1294"/>
      <c r="B79" s="1294"/>
      <c r="C79" s="1294"/>
      <c r="D79" s="1294"/>
      <c r="E79" s="1294"/>
      <c r="F79" s="1294"/>
      <c r="G79" s="1294"/>
      <c r="H79" s="76"/>
      <c r="I79" s="76"/>
      <c r="J79" s="76"/>
      <c r="K79" s="76"/>
      <c r="L79" s="76"/>
      <c r="M79" s="76"/>
      <c r="N79" s="76"/>
    </row>
    <row r="80" spans="1:14" x14ac:dyDescent="0.3">
      <c r="A80" s="1294"/>
      <c r="B80" s="1294"/>
      <c r="C80" s="1294"/>
      <c r="D80" s="1294"/>
      <c r="E80" s="1294"/>
      <c r="F80" s="1294"/>
      <c r="G80" s="1294"/>
      <c r="H80" s="76"/>
      <c r="I80" s="76"/>
      <c r="J80" s="76"/>
      <c r="K80" s="76"/>
      <c r="L80" s="76"/>
      <c r="M80" s="76"/>
      <c r="N80" s="76"/>
    </row>
    <row r="81" spans="1:14" x14ac:dyDescent="0.3">
      <c r="A81" s="1294"/>
      <c r="B81" s="1294"/>
      <c r="C81" s="1294"/>
      <c r="D81" s="1294"/>
      <c r="E81" s="1294"/>
      <c r="F81" s="1294"/>
      <c r="G81" s="1294"/>
      <c r="H81" s="76"/>
      <c r="I81" s="76"/>
      <c r="J81" s="76"/>
      <c r="K81" s="76"/>
      <c r="L81" s="76"/>
      <c r="M81" s="76"/>
      <c r="N81" s="76"/>
    </row>
    <row r="82" spans="1:14" x14ac:dyDescent="0.3">
      <c r="A82" s="1294"/>
      <c r="B82" s="1294"/>
      <c r="C82" s="1294"/>
      <c r="D82" s="1294"/>
      <c r="E82" s="1294"/>
      <c r="F82" s="1294"/>
      <c r="G82" s="1294"/>
      <c r="H82" s="76"/>
      <c r="I82" s="76"/>
      <c r="J82" s="76"/>
      <c r="K82" s="76"/>
      <c r="L82" s="76"/>
      <c r="M82" s="76"/>
      <c r="N82" s="76"/>
    </row>
    <row r="83" spans="1:14" x14ac:dyDescent="0.3">
      <c r="A83" s="1294"/>
      <c r="B83" s="1294"/>
      <c r="C83" s="1294"/>
      <c r="D83" s="1294"/>
      <c r="E83" s="1294"/>
      <c r="F83" s="1294"/>
      <c r="G83" s="1294"/>
      <c r="H83" s="76"/>
      <c r="I83" s="76"/>
      <c r="J83" s="76"/>
      <c r="K83" s="76"/>
      <c r="L83" s="76"/>
      <c r="M83" s="76"/>
      <c r="N83" s="76"/>
    </row>
    <row r="84" spans="1:14" x14ac:dyDescent="0.3">
      <c r="A84" s="1294"/>
      <c r="B84" s="1294"/>
      <c r="C84" s="1294"/>
      <c r="D84" s="1294"/>
      <c r="E84" s="1294"/>
      <c r="F84" s="1294"/>
      <c r="G84" s="1294"/>
      <c r="H84" s="76"/>
      <c r="I84" s="76"/>
      <c r="J84" s="76"/>
      <c r="K84" s="76"/>
      <c r="L84" s="76"/>
      <c r="M84" s="76"/>
      <c r="N84" s="76"/>
    </row>
    <row r="85" spans="1:14" x14ac:dyDescent="0.3">
      <c r="A85" s="1294"/>
      <c r="B85" s="1294"/>
      <c r="C85" s="1294"/>
      <c r="D85" s="1294"/>
      <c r="E85" s="1294"/>
      <c r="F85" s="1294"/>
      <c r="G85" s="1294"/>
      <c r="H85" s="76"/>
      <c r="I85" s="76"/>
      <c r="J85" s="76"/>
      <c r="K85" s="76"/>
      <c r="L85" s="76"/>
      <c r="M85" s="76"/>
      <c r="N85" s="76"/>
    </row>
    <row r="86" spans="1:14" x14ac:dyDescent="0.3">
      <c r="A86" s="1294"/>
      <c r="B86" s="1294"/>
      <c r="C86" s="1294"/>
      <c r="D86" s="1294"/>
      <c r="E86" s="1294"/>
      <c r="F86" s="1294"/>
      <c r="G86" s="1294"/>
      <c r="H86" s="76"/>
      <c r="I86" s="76"/>
      <c r="J86" s="76"/>
      <c r="K86" s="76"/>
      <c r="L86" s="76"/>
      <c r="M86" s="76"/>
      <c r="N86" s="76"/>
    </row>
    <row r="87" spans="1:14" x14ac:dyDescent="0.3">
      <c r="A87" s="1294"/>
      <c r="B87" s="1294"/>
      <c r="C87" s="1294"/>
      <c r="D87" s="1294"/>
      <c r="E87" s="1294"/>
      <c r="F87" s="1294"/>
      <c r="G87" s="1294"/>
      <c r="H87" s="76"/>
      <c r="I87" s="76"/>
      <c r="J87" s="76"/>
      <c r="K87" s="76"/>
      <c r="L87" s="76"/>
      <c r="M87" s="76"/>
      <c r="N87" s="76"/>
    </row>
    <row r="88" spans="1:14" x14ac:dyDescent="0.3">
      <c r="A88" s="1294"/>
      <c r="B88" s="1294"/>
      <c r="C88" s="1294"/>
      <c r="D88" s="1294"/>
      <c r="E88" s="1294"/>
      <c r="F88" s="1294"/>
      <c r="G88" s="1294"/>
      <c r="H88" s="76"/>
      <c r="I88" s="76"/>
      <c r="J88" s="76"/>
      <c r="K88" s="76"/>
      <c r="L88" s="76"/>
      <c r="M88" s="76"/>
      <c r="N88" s="76"/>
    </row>
    <row r="89" spans="1:14" x14ac:dyDescent="0.3">
      <c r="A89" s="1294"/>
      <c r="B89" s="1294"/>
      <c r="C89" s="1294"/>
      <c r="D89" s="1294"/>
      <c r="E89" s="1294"/>
      <c r="F89" s="1294"/>
      <c r="G89" s="1294"/>
      <c r="H89" s="76"/>
      <c r="I89" s="76"/>
      <c r="J89" s="76"/>
      <c r="K89" s="76"/>
      <c r="L89" s="76"/>
      <c r="M89" s="76"/>
      <c r="N89" s="76"/>
    </row>
    <row r="90" spans="1:14" x14ac:dyDescent="0.3">
      <c r="A90" s="1294"/>
      <c r="B90" s="1294"/>
      <c r="C90" s="1294"/>
      <c r="D90" s="1294"/>
      <c r="E90" s="1294"/>
      <c r="F90" s="1294"/>
      <c r="G90" s="1294"/>
      <c r="H90" s="76"/>
      <c r="I90" s="76"/>
      <c r="J90" s="76"/>
      <c r="K90" s="76"/>
      <c r="L90" s="76"/>
      <c r="M90" s="76"/>
      <c r="N90" s="76"/>
    </row>
    <row r="91" spans="1:14" x14ac:dyDescent="0.3">
      <c r="A91" s="1294"/>
      <c r="B91" s="1294"/>
      <c r="C91" s="1294"/>
      <c r="D91" s="1294"/>
      <c r="E91" s="1294"/>
      <c r="F91" s="1294"/>
      <c r="G91" s="1294"/>
      <c r="H91" s="76"/>
      <c r="I91" s="76"/>
      <c r="J91" s="76"/>
      <c r="K91" s="76"/>
      <c r="L91" s="76"/>
      <c r="M91" s="76"/>
      <c r="N91" s="76"/>
    </row>
    <row r="92" spans="1:14" x14ac:dyDescent="0.3">
      <c r="A92" s="1294"/>
      <c r="B92" s="1294"/>
      <c r="C92" s="1294"/>
      <c r="D92" s="1294"/>
      <c r="E92" s="1294"/>
      <c r="F92" s="1294"/>
      <c r="G92" s="1294"/>
      <c r="H92" s="76"/>
      <c r="I92" s="76"/>
      <c r="J92" s="76"/>
      <c r="K92" s="76"/>
      <c r="L92" s="76"/>
      <c r="M92" s="76"/>
      <c r="N92" s="76"/>
    </row>
    <row r="93" spans="1:14" x14ac:dyDescent="0.3">
      <c r="A93" s="1294"/>
      <c r="B93" s="1294"/>
      <c r="C93" s="1294"/>
      <c r="D93" s="1294"/>
      <c r="E93" s="1294"/>
      <c r="F93" s="1294"/>
      <c r="G93" s="1294"/>
      <c r="H93" s="76"/>
      <c r="I93" s="76"/>
      <c r="J93" s="76"/>
      <c r="K93" s="76"/>
      <c r="L93" s="76"/>
      <c r="M93" s="76"/>
      <c r="N93" s="76"/>
    </row>
    <row r="94" spans="1:14" x14ac:dyDescent="0.3">
      <c r="A94" s="1294"/>
      <c r="B94" s="1294"/>
      <c r="C94" s="1294"/>
      <c r="D94" s="1294"/>
      <c r="E94" s="1294"/>
      <c r="F94" s="1294"/>
      <c r="G94" s="1294"/>
      <c r="H94" s="76"/>
      <c r="I94" s="76"/>
      <c r="J94" s="76"/>
      <c r="K94" s="76"/>
      <c r="L94" s="76"/>
      <c r="M94" s="76"/>
      <c r="N94" s="76"/>
    </row>
    <row r="95" spans="1:14" x14ac:dyDescent="0.3">
      <c r="A95" s="1294"/>
      <c r="B95" s="1294"/>
      <c r="C95" s="1294"/>
      <c r="D95" s="1294"/>
      <c r="E95" s="1294"/>
      <c r="F95" s="1294"/>
      <c r="G95" s="1294"/>
      <c r="H95" s="76"/>
      <c r="I95" s="76"/>
      <c r="J95" s="76"/>
      <c r="K95" s="76"/>
      <c r="L95" s="76"/>
      <c r="M95" s="76"/>
      <c r="N95" s="76"/>
    </row>
    <row r="96" spans="1:14" x14ac:dyDescent="0.3">
      <c r="A96" s="1294"/>
      <c r="B96" s="1294"/>
      <c r="C96" s="1294"/>
      <c r="D96" s="1294"/>
      <c r="E96" s="1294"/>
      <c r="F96" s="1294"/>
      <c r="G96" s="1294"/>
      <c r="H96" s="76"/>
      <c r="I96" s="76"/>
      <c r="J96" s="76"/>
      <c r="K96" s="76"/>
      <c r="L96" s="76"/>
      <c r="M96" s="76"/>
      <c r="N96" s="76"/>
    </row>
    <row r="97" spans="1:14" x14ac:dyDescent="0.3">
      <c r="A97" s="1294"/>
      <c r="B97" s="1294"/>
      <c r="C97" s="1294"/>
      <c r="D97" s="1294"/>
      <c r="E97" s="1294"/>
      <c r="F97" s="1294"/>
      <c r="G97" s="1294"/>
      <c r="H97" s="76"/>
      <c r="I97" s="76"/>
      <c r="J97" s="76"/>
      <c r="K97" s="76"/>
      <c r="L97" s="76"/>
      <c r="M97" s="76"/>
      <c r="N97" s="76"/>
    </row>
    <row r="98" spans="1:14" x14ac:dyDescent="0.3">
      <c r="A98" s="1294"/>
      <c r="B98" s="1294"/>
      <c r="C98" s="1294"/>
      <c r="D98" s="1294"/>
      <c r="E98" s="1294"/>
      <c r="F98" s="1294"/>
      <c r="G98" s="1294"/>
      <c r="H98" s="76"/>
      <c r="I98" s="76"/>
      <c r="J98" s="76"/>
      <c r="K98" s="76"/>
      <c r="L98" s="76"/>
      <c r="M98" s="76"/>
      <c r="N98" s="76"/>
    </row>
    <row r="99" spans="1:14" x14ac:dyDescent="0.3">
      <c r="A99" s="1294"/>
      <c r="B99" s="1294"/>
      <c r="C99" s="1294"/>
      <c r="D99" s="1294"/>
      <c r="E99" s="1294"/>
      <c r="F99" s="1294"/>
      <c r="G99" s="1294"/>
      <c r="H99" s="76"/>
      <c r="I99" s="76"/>
      <c r="J99" s="76"/>
      <c r="K99" s="76"/>
      <c r="L99" s="76"/>
      <c r="M99" s="76"/>
      <c r="N99" s="76"/>
    </row>
    <row r="100" spans="1:14" x14ac:dyDescent="0.3">
      <c r="A100" s="1294"/>
      <c r="B100" s="1294"/>
      <c r="C100" s="1294"/>
      <c r="D100" s="1294"/>
      <c r="E100" s="1294"/>
      <c r="F100" s="1294"/>
      <c r="G100" s="1294"/>
      <c r="H100" s="76"/>
      <c r="I100" s="76"/>
      <c r="J100" s="76"/>
      <c r="K100" s="76"/>
      <c r="L100" s="76"/>
      <c r="M100" s="76"/>
      <c r="N100" s="76"/>
    </row>
    <row r="101" spans="1:14" x14ac:dyDescent="0.3">
      <c r="A101" s="1294"/>
      <c r="B101" s="1294"/>
      <c r="C101" s="1294"/>
      <c r="D101" s="1294"/>
      <c r="E101" s="1294"/>
      <c r="F101" s="1294"/>
      <c r="G101" s="1294"/>
      <c r="H101" s="76"/>
      <c r="I101" s="76"/>
      <c r="J101" s="76"/>
      <c r="K101" s="76"/>
      <c r="L101" s="76"/>
      <c r="M101" s="76"/>
      <c r="N101" s="76"/>
    </row>
    <row r="102" spans="1:14" x14ac:dyDescent="0.3">
      <c r="A102" s="76"/>
      <c r="B102" s="76"/>
      <c r="C102" s="76"/>
      <c r="D102" s="76"/>
      <c r="E102" s="76"/>
      <c r="F102" s="76"/>
      <c r="G102" s="76"/>
      <c r="H102" s="76"/>
      <c r="I102" s="76"/>
      <c r="J102" s="76"/>
      <c r="K102" s="76"/>
      <c r="L102" s="76"/>
      <c r="M102" s="76"/>
      <c r="N102" s="76"/>
    </row>
    <row r="103" spans="1:14" x14ac:dyDescent="0.3">
      <c r="A103" s="76"/>
      <c r="B103" s="76"/>
      <c r="C103" s="76"/>
      <c r="D103" s="76"/>
      <c r="E103" s="76"/>
      <c r="F103" s="76"/>
      <c r="G103" s="76"/>
      <c r="H103" s="76"/>
      <c r="I103" s="76"/>
      <c r="J103" s="76"/>
      <c r="K103" s="76"/>
      <c r="L103" s="76"/>
      <c r="M103" s="76"/>
      <c r="N103" s="76"/>
    </row>
    <row r="104" spans="1:14" x14ac:dyDescent="0.3">
      <c r="A104" s="76"/>
      <c r="B104" s="76"/>
      <c r="C104" s="76"/>
      <c r="D104" s="76"/>
      <c r="E104" s="76"/>
      <c r="F104" s="76"/>
      <c r="G104" s="76"/>
      <c r="H104" s="76"/>
      <c r="I104" s="76"/>
      <c r="J104" s="76"/>
      <c r="K104" s="76"/>
      <c r="L104" s="76"/>
      <c r="M104" s="76"/>
      <c r="N104" s="76"/>
    </row>
    <row r="105" spans="1:14" x14ac:dyDescent="0.3">
      <c r="A105" s="76"/>
      <c r="B105" s="76"/>
      <c r="C105" s="76"/>
      <c r="D105" s="76"/>
      <c r="E105" s="76"/>
      <c r="F105" s="76"/>
      <c r="G105" s="76"/>
      <c r="H105" s="76"/>
      <c r="I105" s="76"/>
      <c r="J105" s="76"/>
      <c r="K105" s="76"/>
      <c r="L105" s="76"/>
      <c r="M105" s="76"/>
      <c r="N105" s="76"/>
    </row>
    <row r="106" spans="1:14" x14ac:dyDescent="0.3">
      <c r="A106" s="76"/>
      <c r="B106" s="76"/>
      <c r="C106" s="76"/>
      <c r="D106" s="76"/>
      <c r="E106" s="76"/>
      <c r="F106" s="76"/>
      <c r="G106" s="76"/>
      <c r="H106" s="76"/>
      <c r="I106" s="76"/>
      <c r="J106" s="76"/>
      <c r="K106" s="76"/>
      <c r="L106" s="76"/>
      <c r="M106" s="76"/>
      <c r="N106" s="76"/>
    </row>
    <row r="107" spans="1:14" x14ac:dyDescent="0.3">
      <c r="A107" s="76"/>
      <c r="B107" s="76"/>
      <c r="C107" s="76"/>
      <c r="D107" s="76"/>
      <c r="E107" s="76"/>
      <c r="F107" s="76"/>
      <c r="G107" s="76"/>
      <c r="H107" s="76"/>
      <c r="I107" s="76"/>
      <c r="J107" s="76"/>
      <c r="K107" s="76"/>
      <c r="L107" s="76"/>
      <c r="M107" s="76"/>
      <c r="N107" s="76"/>
    </row>
    <row r="108" spans="1:14" x14ac:dyDescent="0.3">
      <c r="A108" s="76"/>
      <c r="B108" s="76"/>
      <c r="C108" s="76"/>
      <c r="D108" s="76"/>
      <c r="E108" s="76"/>
      <c r="F108" s="76"/>
      <c r="G108" s="76"/>
      <c r="H108" s="76"/>
      <c r="I108" s="76"/>
      <c r="J108" s="76"/>
      <c r="K108" s="76"/>
      <c r="L108" s="76"/>
      <c r="M108" s="76"/>
      <c r="N108" s="76"/>
    </row>
    <row r="109" spans="1:14" x14ac:dyDescent="0.3">
      <c r="A109" s="76"/>
      <c r="B109" s="76"/>
      <c r="C109" s="76"/>
      <c r="D109" s="76"/>
      <c r="E109" s="76"/>
      <c r="F109" s="76"/>
      <c r="G109" s="76"/>
      <c r="H109" s="76"/>
      <c r="I109" s="76"/>
      <c r="J109" s="76"/>
      <c r="K109" s="76"/>
      <c r="L109" s="76"/>
      <c r="M109" s="76"/>
      <c r="N109" s="76"/>
    </row>
    <row r="110" spans="1:14" x14ac:dyDescent="0.3">
      <c r="A110" s="76"/>
      <c r="B110" s="76"/>
      <c r="C110" s="76"/>
      <c r="D110" s="76"/>
      <c r="E110" s="76"/>
      <c r="F110" s="76"/>
      <c r="G110" s="76"/>
      <c r="H110" s="76"/>
      <c r="I110" s="76"/>
      <c r="J110" s="76"/>
      <c r="K110" s="76"/>
      <c r="L110" s="76"/>
      <c r="M110" s="76"/>
      <c r="N110" s="76"/>
    </row>
    <row r="111" spans="1:14" x14ac:dyDescent="0.3">
      <c r="A111" s="76"/>
      <c r="B111" s="76"/>
      <c r="C111" s="76"/>
      <c r="D111" s="76"/>
      <c r="E111" s="76"/>
      <c r="F111" s="76"/>
      <c r="G111" s="76"/>
      <c r="H111" s="76"/>
      <c r="I111" s="76"/>
      <c r="J111" s="76"/>
      <c r="K111" s="76"/>
      <c r="L111" s="76"/>
      <c r="M111" s="76"/>
      <c r="N111" s="76"/>
    </row>
    <row r="112" spans="1:14" x14ac:dyDescent="0.3">
      <c r="A112" s="76"/>
      <c r="B112" s="76"/>
      <c r="C112" s="76"/>
      <c r="D112" s="76"/>
      <c r="E112" s="76"/>
      <c r="F112" s="76"/>
      <c r="G112" s="76"/>
      <c r="H112" s="76"/>
      <c r="I112" s="76"/>
      <c r="J112" s="76"/>
      <c r="K112" s="76"/>
      <c r="L112" s="76"/>
      <c r="M112" s="76"/>
      <c r="N112" s="76"/>
    </row>
    <row r="113" spans="1:14" x14ac:dyDescent="0.3">
      <c r="A113" s="76"/>
      <c r="B113" s="76"/>
      <c r="C113" s="76"/>
      <c r="D113" s="76"/>
      <c r="E113" s="76"/>
      <c r="F113" s="76"/>
      <c r="G113" s="76"/>
      <c r="H113" s="76"/>
      <c r="I113" s="76"/>
      <c r="J113" s="76"/>
      <c r="K113" s="76"/>
      <c r="L113" s="76"/>
      <c r="M113" s="76"/>
      <c r="N113" s="76"/>
    </row>
    <row r="114" spans="1:14" x14ac:dyDescent="0.3">
      <c r="A114" s="76"/>
      <c r="B114" s="76"/>
      <c r="C114" s="76"/>
      <c r="D114" s="76"/>
      <c r="E114" s="76"/>
      <c r="F114" s="76"/>
      <c r="G114" s="76"/>
      <c r="H114" s="76"/>
      <c r="I114" s="76"/>
      <c r="J114" s="76"/>
      <c r="K114" s="76"/>
      <c r="L114" s="76"/>
      <c r="M114" s="76"/>
      <c r="N114" s="76"/>
    </row>
    <row r="115" spans="1:14" x14ac:dyDescent="0.3">
      <c r="A115" s="76"/>
      <c r="B115" s="76"/>
      <c r="C115" s="76"/>
      <c r="D115" s="76"/>
      <c r="E115" s="76"/>
      <c r="F115" s="76"/>
      <c r="G115" s="76"/>
      <c r="H115" s="76"/>
      <c r="I115" s="76"/>
      <c r="J115" s="76"/>
      <c r="K115" s="76"/>
      <c r="L115" s="76"/>
      <c r="M115" s="76"/>
      <c r="N115" s="76"/>
    </row>
    <row r="116" spans="1:14" x14ac:dyDescent="0.3">
      <c r="A116" s="76"/>
      <c r="B116" s="76"/>
      <c r="C116" s="76"/>
      <c r="D116" s="76"/>
      <c r="E116" s="76"/>
      <c r="F116" s="76"/>
      <c r="G116" s="76"/>
      <c r="H116" s="76"/>
      <c r="I116" s="76"/>
      <c r="J116" s="76"/>
      <c r="K116" s="76"/>
      <c r="L116" s="76"/>
      <c r="M116" s="76"/>
      <c r="N116" s="76"/>
    </row>
    <row r="117" spans="1:14" x14ac:dyDescent="0.3">
      <c r="A117" s="76"/>
      <c r="B117" s="76"/>
      <c r="C117" s="76"/>
      <c r="D117" s="76"/>
      <c r="E117" s="76"/>
      <c r="F117" s="76"/>
      <c r="G117" s="76"/>
      <c r="H117" s="76"/>
      <c r="I117" s="76"/>
      <c r="J117" s="76"/>
      <c r="K117" s="76"/>
      <c r="L117" s="76"/>
      <c r="M117" s="76"/>
      <c r="N117" s="76"/>
    </row>
    <row r="118" spans="1:14" x14ac:dyDescent="0.3">
      <c r="A118" s="76"/>
      <c r="B118" s="76"/>
      <c r="C118" s="76"/>
      <c r="D118" s="76"/>
      <c r="E118" s="76"/>
      <c r="F118" s="76"/>
      <c r="G118" s="76"/>
      <c r="H118" s="76"/>
      <c r="I118" s="76"/>
      <c r="J118" s="76"/>
      <c r="K118" s="76"/>
      <c r="L118" s="76"/>
      <c r="M118" s="76"/>
      <c r="N118" s="76"/>
    </row>
    <row r="119" spans="1:14" x14ac:dyDescent="0.3">
      <c r="A119" s="76"/>
      <c r="B119" s="76"/>
      <c r="C119" s="76"/>
      <c r="D119" s="76"/>
      <c r="E119" s="76"/>
      <c r="F119" s="76"/>
      <c r="G119" s="76"/>
      <c r="H119" s="76"/>
      <c r="I119" s="76"/>
      <c r="J119" s="76"/>
      <c r="K119" s="76"/>
      <c r="L119" s="76"/>
      <c r="M119" s="76"/>
      <c r="N119" s="76"/>
    </row>
    <row r="120" spans="1:14" x14ac:dyDescent="0.3">
      <c r="A120" s="76"/>
      <c r="B120" s="76"/>
      <c r="C120" s="76"/>
      <c r="D120" s="76"/>
      <c r="E120" s="76"/>
      <c r="F120" s="76"/>
      <c r="G120" s="76"/>
      <c r="H120" s="76"/>
      <c r="I120" s="76"/>
      <c r="J120" s="76"/>
      <c r="K120" s="76"/>
      <c r="L120" s="76"/>
      <c r="M120" s="76"/>
      <c r="N120" s="76"/>
    </row>
    <row r="121" spans="1:14" x14ac:dyDescent="0.3">
      <c r="A121" s="76"/>
      <c r="B121" s="76"/>
      <c r="C121" s="76"/>
      <c r="D121" s="76"/>
      <c r="E121" s="76"/>
      <c r="F121" s="76"/>
      <c r="G121" s="76"/>
      <c r="H121" s="76"/>
      <c r="I121" s="76"/>
      <c r="J121" s="76"/>
      <c r="K121" s="76"/>
      <c r="L121" s="76"/>
      <c r="M121" s="76"/>
      <c r="N121" s="76"/>
    </row>
    <row r="122" spans="1:14" x14ac:dyDescent="0.3">
      <c r="A122" s="76"/>
      <c r="B122" s="76"/>
      <c r="C122" s="76"/>
      <c r="D122" s="76"/>
      <c r="E122" s="76"/>
      <c r="F122" s="76"/>
      <c r="G122" s="76"/>
      <c r="H122" s="76"/>
      <c r="I122" s="76"/>
      <c r="J122" s="76"/>
      <c r="K122" s="76"/>
      <c r="L122" s="76"/>
      <c r="M122" s="76"/>
      <c r="N122" s="76"/>
    </row>
    <row r="123" spans="1:14" x14ac:dyDescent="0.3">
      <c r="A123" s="76"/>
      <c r="B123" s="76"/>
      <c r="C123" s="76"/>
      <c r="D123" s="76"/>
      <c r="E123" s="76"/>
      <c r="F123" s="76"/>
      <c r="G123" s="76"/>
      <c r="H123" s="76"/>
      <c r="I123" s="76"/>
      <c r="J123" s="76"/>
      <c r="K123" s="76"/>
      <c r="L123" s="76"/>
      <c r="M123" s="76"/>
      <c r="N123" s="76"/>
    </row>
    <row r="124" spans="1:14" x14ac:dyDescent="0.3">
      <c r="A124" s="76"/>
      <c r="B124" s="76"/>
      <c r="C124" s="76"/>
      <c r="D124" s="76"/>
      <c r="E124" s="76"/>
      <c r="F124" s="76"/>
      <c r="G124" s="76"/>
      <c r="H124" s="76"/>
      <c r="I124" s="76"/>
      <c r="J124" s="76"/>
      <c r="K124" s="76"/>
      <c r="L124" s="76"/>
      <c r="M124" s="76"/>
      <c r="N124" s="76"/>
    </row>
    <row r="125" spans="1:14" x14ac:dyDescent="0.3">
      <c r="A125" s="76"/>
      <c r="B125" s="76"/>
      <c r="C125" s="76"/>
      <c r="D125" s="76"/>
      <c r="E125" s="76"/>
      <c r="F125" s="76"/>
      <c r="G125" s="76"/>
      <c r="H125" s="76"/>
      <c r="I125" s="76"/>
      <c r="J125" s="76"/>
      <c r="K125" s="76"/>
      <c r="L125" s="76"/>
      <c r="M125" s="76"/>
      <c r="N125" s="76"/>
    </row>
    <row r="126" spans="1:14" x14ac:dyDescent="0.3">
      <c r="A126" s="76"/>
      <c r="B126" s="76"/>
      <c r="C126" s="76"/>
      <c r="D126" s="76"/>
      <c r="E126" s="76"/>
      <c r="F126" s="76"/>
      <c r="G126" s="76"/>
      <c r="H126" s="76"/>
      <c r="I126" s="76"/>
      <c r="J126" s="76"/>
      <c r="K126" s="76"/>
      <c r="L126" s="76"/>
      <c r="M126" s="76"/>
      <c r="N126" s="76"/>
    </row>
    <row r="127" spans="1:14" x14ac:dyDescent="0.3">
      <c r="A127" s="76"/>
      <c r="B127" s="76"/>
      <c r="C127" s="76"/>
      <c r="D127" s="76"/>
      <c r="E127" s="76"/>
      <c r="F127" s="76"/>
      <c r="G127" s="76"/>
      <c r="H127" s="76"/>
      <c r="I127" s="76"/>
      <c r="J127" s="76"/>
      <c r="K127" s="76"/>
      <c r="L127" s="76"/>
      <c r="M127" s="76"/>
      <c r="N127" s="76"/>
    </row>
    <row r="128" spans="1:14" x14ac:dyDescent="0.3">
      <c r="A128" s="76"/>
      <c r="B128" s="76"/>
      <c r="C128" s="76"/>
      <c r="D128" s="76"/>
      <c r="E128" s="76"/>
      <c r="F128" s="76"/>
      <c r="G128" s="76"/>
      <c r="H128" s="76"/>
      <c r="I128" s="76"/>
      <c r="J128" s="76"/>
      <c r="K128" s="76"/>
      <c r="L128" s="76"/>
      <c r="M128" s="76"/>
      <c r="N128" s="76"/>
    </row>
    <row r="129" spans="1:14" x14ac:dyDescent="0.3">
      <c r="A129" s="76"/>
      <c r="B129" s="76"/>
      <c r="C129" s="76"/>
      <c r="D129" s="76"/>
      <c r="E129" s="76"/>
      <c r="F129" s="76"/>
      <c r="G129" s="76"/>
      <c r="H129" s="76"/>
      <c r="I129" s="76"/>
      <c r="J129" s="76"/>
      <c r="K129" s="76"/>
      <c r="L129" s="76"/>
      <c r="M129" s="76"/>
      <c r="N129" s="76"/>
    </row>
    <row r="130" spans="1:14" x14ac:dyDescent="0.3">
      <c r="A130" s="76"/>
      <c r="B130" s="76"/>
      <c r="C130" s="76"/>
      <c r="D130" s="76"/>
      <c r="E130" s="76"/>
      <c r="F130" s="76"/>
      <c r="G130" s="76"/>
      <c r="H130" s="76"/>
      <c r="I130" s="76"/>
      <c r="J130" s="76"/>
      <c r="K130" s="76"/>
      <c r="L130" s="76"/>
      <c r="M130" s="76"/>
      <c r="N130" s="76"/>
    </row>
    <row r="131" spans="1:14" x14ac:dyDescent="0.3">
      <c r="A131" s="76"/>
      <c r="B131" s="76"/>
      <c r="C131" s="76"/>
      <c r="D131" s="76"/>
      <c r="E131" s="76"/>
      <c r="F131" s="76"/>
      <c r="G131" s="76"/>
      <c r="H131" s="76"/>
      <c r="I131" s="76"/>
      <c r="J131" s="76"/>
      <c r="K131" s="76"/>
      <c r="L131" s="76"/>
      <c r="M131" s="76"/>
      <c r="N131" s="76"/>
    </row>
    <row r="132" spans="1:14" x14ac:dyDescent="0.3">
      <c r="A132" s="76"/>
      <c r="B132" s="76"/>
      <c r="C132" s="76"/>
      <c r="D132" s="76"/>
      <c r="E132" s="76"/>
      <c r="F132" s="76"/>
      <c r="G132" s="76"/>
      <c r="H132" s="76"/>
    </row>
    <row r="133" spans="1:14" x14ac:dyDescent="0.3">
      <c r="A133" s="76"/>
      <c r="B133" s="76"/>
      <c r="C133" s="76"/>
      <c r="D133" s="76"/>
      <c r="E133" s="76"/>
      <c r="F133" s="76"/>
      <c r="G133" s="76"/>
      <c r="H133" s="76"/>
    </row>
    <row r="134" spans="1:14" x14ac:dyDescent="0.3">
      <c r="A134" s="76"/>
      <c r="B134" s="76"/>
      <c r="C134" s="76"/>
      <c r="D134" s="76"/>
      <c r="E134" s="76"/>
      <c r="F134" s="76"/>
      <c r="G134" s="76"/>
      <c r="H134" s="76"/>
    </row>
    <row r="135" spans="1:14" x14ac:dyDescent="0.3">
      <c r="A135" s="76"/>
      <c r="B135" s="76"/>
      <c r="C135" s="76"/>
      <c r="D135" s="76"/>
      <c r="E135" s="76"/>
      <c r="F135" s="76"/>
      <c r="G135" s="76"/>
      <c r="H135" s="76"/>
    </row>
    <row r="136" spans="1:14" x14ac:dyDescent="0.3">
      <c r="A136" s="76"/>
      <c r="B136" s="76"/>
      <c r="C136" s="76"/>
      <c r="D136" s="76"/>
      <c r="E136" s="76"/>
      <c r="F136" s="76"/>
      <c r="G136" s="76"/>
      <c r="H136" s="76"/>
    </row>
    <row r="137" spans="1:14" x14ac:dyDescent="0.3">
      <c r="A137" s="76"/>
      <c r="B137" s="76"/>
      <c r="C137" s="76"/>
      <c r="D137" s="76"/>
      <c r="E137" s="76"/>
      <c r="F137" s="76"/>
      <c r="G137" s="76"/>
      <c r="H137" s="76"/>
    </row>
    <row r="138" spans="1:14" x14ac:dyDescent="0.3">
      <c r="A138" s="76"/>
      <c r="B138" s="76"/>
      <c r="C138" s="76"/>
      <c r="D138" s="76"/>
      <c r="E138" s="76"/>
      <c r="F138" s="76"/>
      <c r="G138" s="76"/>
      <c r="H138" s="76"/>
    </row>
    <row r="139" spans="1:14" x14ac:dyDescent="0.3">
      <c r="A139" s="76"/>
      <c r="B139" s="76"/>
      <c r="C139" s="76"/>
      <c r="D139" s="76"/>
      <c r="E139" s="76"/>
      <c r="F139" s="76"/>
      <c r="G139" s="76"/>
      <c r="H139" s="76"/>
    </row>
    <row r="140" spans="1:14" x14ac:dyDescent="0.3">
      <c r="A140" s="76"/>
      <c r="B140" s="76"/>
      <c r="C140" s="76"/>
      <c r="D140" s="76"/>
      <c r="E140" s="76"/>
      <c r="F140" s="76"/>
      <c r="G140" s="76"/>
      <c r="H140" s="76"/>
    </row>
    <row r="141" spans="1:14" x14ac:dyDescent="0.3">
      <c r="A141" s="76"/>
      <c r="B141" s="76"/>
      <c r="C141" s="76"/>
      <c r="D141" s="76"/>
      <c r="E141" s="76"/>
      <c r="F141" s="76"/>
      <c r="G141" s="76"/>
      <c r="H141" s="76"/>
    </row>
    <row r="142" spans="1:14" x14ac:dyDescent="0.3">
      <c r="A142" s="76"/>
      <c r="B142" s="76"/>
      <c r="C142" s="76"/>
      <c r="D142" s="76"/>
      <c r="E142" s="76"/>
      <c r="F142" s="76"/>
      <c r="G142" s="76"/>
      <c r="H142" s="76"/>
    </row>
    <row r="143" spans="1:14" x14ac:dyDescent="0.3">
      <c r="A143" s="76"/>
      <c r="B143" s="76"/>
      <c r="C143" s="76"/>
      <c r="D143" s="76"/>
      <c r="E143" s="76"/>
      <c r="F143" s="76"/>
      <c r="G143" s="76"/>
      <c r="H143" s="76"/>
    </row>
    <row r="144" spans="1:14" x14ac:dyDescent="0.3">
      <c r="A144" s="76"/>
      <c r="B144" s="76"/>
      <c r="C144" s="76"/>
      <c r="D144" s="76"/>
      <c r="E144" s="76"/>
      <c r="F144" s="76"/>
      <c r="G144" s="76"/>
      <c r="H144" s="76"/>
    </row>
    <row r="145" spans="1:8" x14ac:dyDescent="0.3">
      <c r="A145" s="76"/>
      <c r="B145" s="76"/>
      <c r="C145" s="76"/>
      <c r="D145" s="76"/>
      <c r="E145" s="76"/>
      <c r="F145" s="76"/>
      <c r="G145" s="76"/>
      <c r="H145" s="76"/>
    </row>
    <row r="146" spans="1:8" x14ac:dyDescent="0.3">
      <c r="A146" s="76"/>
      <c r="B146" s="76"/>
      <c r="C146" s="76"/>
      <c r="D146" s="76"/>
      <c r="E146" s="76"/>
      <c r="F146" s="76"/>
      <c r="G146" s="76"/>
      <c r="H146" s="76"/>
    </row>
    <row r="147" spans="1:8" x14ac:dyDescent="0.3">
      <c r="A147" s="76"/>
      <c r="B147" s="76"/>
      <c r="C147" s="76"/>
      <c r="D147" s="76"/>
      <c r="E147" s="76"/>
      <c r="F147" s="76"/>
      <c r="G147" s="76"/>
      <c r="H147" s="76"/>
    </row>
    <row r="148" spans="1:8" x14ac:dyDescent="0.3">
      <c r="A148" s="76"/>
      <c r="B148" s="76"/>
      <c r="C148" s="76"/>
      <c r="D148" s="76"/>
      <c r="E148" s="76"/>
      <c r="F148" s="76"/>
      <c r="G148" s="76"/>
      <c r="H148" s="76"/>
    </row>
    <row r="149" spans="1:8" x14ac:dyDescent="0.3">
      <c r="A149" s="76"/>
      <c r="B149" s="76"/>
      <c r="C149" s="76"/>
      <c r="D149" s="76"/>
      <c r="E149" s="76"/>
      <c r="F149" s="76"/>
      <c r="G149" s="76"/>
      <c r="H149" s="76"/>
    </row>
    <row r="150" spans="1:8" x14ac:dyDescent="0.3">
      <c r="A150" s="76"/>
      <c r="B150" s="76"/>
      <c r="C150" s="76"/>
      <c r="D150" s="76"/>
      <c r="E150" s="76"/>
      <c r="F150" s="76"/>
      <c r="G150" s="76"/>
      <c r="H150" s="76"/>
    </row>
    <row r="151" spans="1:8" x14ac:dyDescent="0.3">
      <c r="A151" s="76"/>
      <c r="B151" s="76"/>
      <c r="C151" s="76"/>
      <c r="D151" s="76"/>
      <c r="E151" s="76"/>
      <c r="F151" s="76"/>
      <c r="G151" s="76"/>
      <c r="H151" s="76"/>
    </row>
    <row r="152" spans="1:8" x14ac:dyDescent="0.3">
      <c r="A152" s="76"/>
      <c r="B152" s="76"/>
      <c r="C152" s="76"/>
      <c r="D152" s="76"/>
      <c r="E152" s="76"/>
      <c r="F152" s="76"/>
      <c r="G152" s="76"/>
      <c r="H152" s="76"/>
    </row>
    <row r="153" spans="1:8" x14ac:dyDescent="0.3">
      <c r="A153" s="76"/>
      <c r="B153" s="76"/>
      <c r="C153" s="76"/>
      <c r="D153" s="76"/>
      <c r="E153" s="76"/>
      <c r="F153" s="76"/>
      <c r="G153" s="76"/>
      <c r="H153" s="76"/>
    </row>
    <row r="154" spans="1:8" x14ac:dyDescent="0.3">
      <c r="A154" s="76"/>
      <c r="B154" s="76"/>
      <c r="C154" s="76"/>
      <c r="D154" s="76"/>
      <c r="E154" s="76"/>
      <c r="F154" s="76"/>
      <c r="G154" s="76"/>
      <c r="H154" s="76"/>
    </row>
    <row r="155" spans="1:8" x14ac:dyDescent="0.3">
      <c r="A155" s="76"/>
      <c r="B155" s="76"/>
      <c r="C155" s="76"/>
      <c r="D155" s="76"/>
      <c r="E155" s="76"/>
      <c r="F155" s="76"/>
      <c r="G155" s="76"/>
      <c r="H155" s="76"/>
    </row>
    <row r="156" spans="1:8" x14ac:dyDescent="0.3">
      <c r="A156" s="76"/>
      <c r="B156" s="76"/>
      <c r="C156" s="76"/>
      <c r="D156" s="76"/>
      <c r="E156" s="76"/>
      <c r="F156" s="76"/>
      <c r="G156" s="76"/>
      <c r="H156" s="76"/>
    </row>
    <row r="157" spans="1:8" x14ac:dyDescent="0.3">
      <c r="A157" s="76"/>
      <c r="B157" s="76"/>
      <c r="C157" s="76"/>
      <c r="D157" s="76"/>
      <c r="E157" s="76"/>
      <c r="F157" s="76"/>
      <c r="G157" s="76"/>
      <c r="H157" s="76"/>
    </row>
    <row r="158" spans="1:8" x14ac:dyDescent="0.3">
      <c r="A158" s="76"/>
      <c r="B158" s="76"/>
      <c r="C158" s="76"/>
      <c r="D158" s="76"/>
      <c r="E158" s="76"/>
      <c r="F158" s="76"/>
      <c r="G158" s="76"/>
      <c r="H158" s="76"/>
    </row>
    <row r="159" spans="1:8" x14ac:dyDescent="0.3">
      <c r="A159" s="76"/>
      <c r="B159" s="76"/>
      <c r="C159" s="76"/>
      <c r="D159" s="76"/>
      <c r="E159" s="76"/>
      <c r="F159" s="76"/>
      <c r="G159" s="76"/>
      <c r="H159" s="76"/>
    </row>
    <row r="160" spans="1:8" x14ac:dyDescent="0.3">
      <c r="A160" s="76"/>
      <c r="B160" s="76"/>
      <c r="C160" s="76"/>
      <c r="D160" s="76"/>
      <c r="E160" s="76"/>
      <c r="F160" s="76"/>
      <c r="G160" s="76"/>
      <c r="H160" s="76"/>
    </row>
    <row r="161" spans="1:8" x14ac:dyDescent="0.3">
      <c r="A161" s="76"/>
      <c r="B161" s="76"/>
      <c r="C161" s="76"/>
      <c r="D161" s="76"/>
      <c r="E161" s="76"/>
      <c r="F161" s="76"/>
      <c r="G161" s="76"/>
      <c r="H161" s="76"/>
    </row>
    <row r="162" spans="1:8" x14ac:dyDescent="0.3">
      <c r="A162" s="76"/>
      <c r="B162" s="76"/>
      <c r="C162" s="76"/>
      <c r="D162" s="76"/>
      <c r="E162" s="76"/>
      <c r="F162" s="76"/>
      <c r="G162" s="76"/>
      <c r="H162" s="76"/>
    </row>
    <row r="163" spans="1:8" x14ac:dyDescent="0.3">
      <c r="A163" s="76"/>
      <c r="B163" s="76"/>
      <c r="C163" s="76"/>
      <c r="D163" s="76"/>
      <c r="E163" s="76"/>
      <c r="F163" s="76"/>
      <c r="G163" s="76"/>
      <c r="H163" s="76"/>
    </row>
    <row r="164" spans="1:8" x14ac:dyDescent="0.3">
      <c r="A164" s="76"/>
      <c r="B164" s="76"/>
      <c r="C164" s="76"/>
      <c r="D164" s="76"/>
      <c r="E164" s="76"/>
      <c r="F164" s="76"/>
      <c r="G164" s="76"/>
      <c r="H164" s="76"/>
    </row>
    <row r="165" spans="1:8" x14ac:dyDescent="0.3">
      <c r="A165" s="76"/>
      <c r="B165" s="76"/>
      <c r="C165" s="76"/>
      <c r="D165" s="76"/>
      <c r="E165" s="76"/>
      <c r="F165" s="76"/>
      <c r="G165" s="76"/>
      <c r="H165" s="76"/>
    </row>
    <row r="166" spans="1:8" x14ac:dyDescent="0.3">
      <c r="A166" s="76"/>
      <c r="B166" s="76"/>
      <c r="C166" s="76"/>
      <c r="D166" s="76"/>
      <c r="E166" s="76"/>
      <c r="F166" s="76"/>
      <c r="G166" s="76"/>
      <c r="H166" s="76"/>
    </row>
    <row r="167" spans="1:8" x14ac:dyDescent="0.3">
      <c r="A167" s="76"/>
      <c r="B167" s="76"/>
      <c r="C167" s="76"/>
      <c r="D167" s="76"/>
      <c r="E167" s="76"/>
      <c r="F167" s="76"/>
      <c r="G167" s="76"/>
      <c r="H167" s="76"/>
    </row>
    <row r="168" spans="1:8" x14ac:dyDescent="0.3">
      <c r="A168" s="76"/>
      <c r="B168" s="76"/>
      <c r="C168" s="76"/>
      <c r="D168" s="76"/>
      <c r="E168" s="76"/>
      <c r="F168" s="76"/>
      <c r="G168" s="76"/>
      <c r="H168" s="76"/>
    </row>
    <row r="169" spans="1:8" x14ac:dyDescent="0.3">
      <c r="A169" s="76"/>
      <c r="B169" s="76"/>
      <c r="C169" s="76"/>
      <c r="D169" s="76"/>
      <c r="E169" s="76"/>
      <c r="F169" s="76"/>
      <c r="G169" s="76"/>
      <c r="H169" s="76"/>
    </row>
    <row r="170" spans="1:8" x14ac:dyDescent="0.3">
      <c r="A170" s="76"/>
      <c r="B170" s="76"/>
      <c r="C170" s="76"/>
      <c r="D170" s="76"/>
      <c r="E170" s="76"/>
      <c r="F170" s="76"/>
      <c r="G170" s="76"/>
      <c r="H170" s="76"/>
    </row>
    <row r="171" spans="1:8" x14ac:dyDescent="0.3">
      <c r="A171" s="76"/>
      <c r="B171" s="76"/>
      <c r="C171" s="76"/>
      <c r="D171" s="76"/>
      <c r="E171" s="76"/>
      <c r="F171" s="76"/>
      <c r="G171" s="76"/>
      <c r="H171" s="76"/>
    </row>
    <row r="172" spans="1:8" x14ac:dyDescent="0.3">
      <c r="A172" s="76"/>
      <c r="B172" s="76"/>
      <c r="C172" s="76"/>
      <c r="D172" s="76"/>
      <c r="E172" s="76"/>
      <c r="F172" s="76"/>
      <c r="G172" s="76"/>
      <c r="H172" s="76"/>
    </row>
    <row r="173" spans="1:8" x14ac:dyDescent="0.3">
      <c r="A173" s="76"/>
      <c r="B173" s="76"/>
      <c r="C173" s="76"/>
      <c r="D173" s="76"/>
      <c r="E173" s="76"/>
      <c r="F173" s="76"/>
      <c r="G173" s="76"/>
      <c r="H173" s="76"/>
    </row>
    <row r="174" spans="1:8" x14ac:dyDescent="0.3">
      <c r="A174" s="76"/>
      <c r="B174" s="76"/>
      <c r="C174" s="76"/>
      <c r="D174" s="76"/>
      <c r="E174" s="76"/>
      <c r="F174" s="76"/>
      <c r="G174" s="76"/>
      <c r="H174" s="76"/>
    </row>
    <row r="175" spans="1:8" x14ac:dyDescent="0.3">
      <c r="A175" s="76"/>
      <c r="B175" s="76"/>
      <c r="C175" s="76"/>
      <c r="D175" s="76"/>
      <c r="E175" s="76"/>
      <c r="F175" s="76"/>
      <c r="G175" s="76"/>
      <c r="H175" s="76"/>
    </row>
    <row r="176" spans="1:8" x14ac:dyDescent="0.3">
      <c r="A176" s="76"/>
      <c r="B176" s="76"/>
      <c r="C176" s="76"/>
      <c r="D176" s="76"/>
      <c r="E176" s="76"/>
      <c r="F176" s="76"/>
      <c r="G176" s="76"/>
      <c r="H176" s="76"/>
    </row>
    <row r="177" spans="1:8" x14ac:dyDescent="0.3">
      <c r="A177" s="76"/>
      <c r="B177" s="76"/>
      <c r="C177" s="76"/>
      <c r="D177" s="76"/>
      <c r="E177" s="76"/>
      <c r="F177" s="76"/>
      <c r="G177" s="76"/>
      <c r="H177" s="76"/>
    </row>
    <row r="178" spans="1:8" x14ac:dyDescent="0.3">
      <c r="A178" s="76"/>
      <c r="B178" s="76"/>
      <c r="C178" s="76"/>
      <c r="D178" s="76"/>
      <c r="E178" s="76"/>
      <c r="F178" s="76"/>
      <c r="G178" s="76"/>
      <c r="H178" s="76"/>
    </row>
    <row r="179" spans="1:8" x14ac:dyDescent="0.3">
      <c r="A179" s="76"/>
      <c r="B179" s="76"/>
      <c r="C179" s="76"/>
      <c r="D179" s="76"/>
      <c r="E179" s="76"/>
      <c r="F179" s="76"/>
      <c r="G179" s="76"/>
      <c r="H179" s="76"/>
    </row>
    <row r="180" spans="1:8" x14ac:dyDescent="0.3">
      <c r="A180" s="76"/>
      <c r="B180" s="76"/>
      <c r="C180" s="76"/>
      <c r="D180" s="76"/>
      <c r="E180" s="76"/>
      <c r="F180" s="76"/>
      <c r="G180" s="76"/>
      <c r="H180" s="76"/>
    </row>
    <row r="181" spans="1:8" x14ac:dyDescent="0.3">
      <c r="A181" s="76"/>
      <c r="B181" s="76"/>
      <c r="C181" s="76"/>
      <c r="D181" s="76"/>
      <c r="E181" s="76"/>
      <c r="F181" s="76"/>
      <c r="G181" s="76"/>
      <c r="H181" s="76"/>
    </row>
    <row r="182" spans="1:8" x14ac:dyDescent="0.3">
      <c r="A182" s="76"/>
      <c r="B182" s="76"/>
      <c r="C182" s="76"/>
      <c r="D182" s="76"/>
      <c r="E182" s="76"/>
      <c r="F182" s="76"/>
      <c r="G182" s="76"/>
      <c r="H182" s="76"/>
    </row>
    <row r="183" spans="1:8" x14ac:dyDescent="0.3">
      <c r="A183" s="76"/>
      <c r="B183" s="76"/>
      <c r="C183" s="76"/>
      <c r="D183" s="76"/>
      <c r="E183" s="76"/>
      <c r="F183" s="76"/>
      <c r="G183" s="76"/>
      <c r="H183" s="76"/>
    </row>
    <row r="184" spans="1:8" x14ac:dyDescent="0.3">
      <c r="A184" s="76"/>
      <c r="B184" s="76"/>
      <c r="C184" s="76"/>
      <c r="D184" s="76"/>
      <c r="E184" s="76"/>
      <c r="F184" s="76"/>
      <c r="G184" s="76"/>
      <c r="H184" s="76"/>
    </row>
    <row r="185" spans="1:8" x14ac:dyDescent="0.3">
      <c r="A185" s="76"/>
      <c r="B185" s="76"/>
      <c r="C185" s="76"/>
      <c r="D185" s="76"/>
      <c r="E185" s="76"/>
      <c r="F185" s="76"/>
      <c r="G185" s="76"/>
      <c r="H185" s="76"/>
    </row>
    <row r="186" spans="1:8" x14ac:dyDescent="0.3">
      <c r="A186" s="76"/>
      <c r="B186" s="76"/>
      <c r="C186" s="76"/>
      <c r="D186" s="76"/>
      <c r="E186" s="76"/>
      <c r="F186" s="76"/>
      <c r="G186" s="76"/>
      <c r="H186" s="76"/>
    </row>
    <row r="187" spans="1:8" x14ac:dyDescent="0.3">
      <c r="A187" s="76"/>
      <c r="B187" s="76"/>
      <c r="C187" s="76"/>
      <c r="D187" s="76"/>
      <c r="E187" s="76"/>
      <c r="F187" s="76"/>
      <c r="G187" s="76"/>
      <c r="H187" s="76"/>
    </row>
    <row r="188" spans="1:8" x14ac:dyDescent="0.3">
      <c r="A188" s="76"/>
      <c r="B188" s="76"/>
      <c r="C188" s="76"/>
      <c r="D188" s="76"/>
      <c r="E188" s="76"/>
      <c r="F188" s="76"/>
      <c r="G188" s="76"/>
      <c r="H188" s="76"/>
    </row>
    <row r="189" spans="1:8" x14ac:dyDescent="0.3">
      <c r="A189" s="76"/>
      <c r="B189" s="76"/>
      <c r="C189" s="76"/>
      <c r="D189" s="76"/>
      <c r="E189" s="76"/>
      <c r="F189" s="76"/>
      <c r="G189" s="76"/>
      <c r="H189" s="76"/>
    </row>
    <row r="190" spans="1:8" x14ac:dyDescent="0.3">
      <c r="A190" s="76"/>
      <c r="B190" s="76"/>
      <c r="C190" s="76"/>
      <c r="D190" s="76"/>
      <c r="E190" s="76"/>
      <c r="F190" s="76"/>
      <c r="G190" s="76"/>
      <c r="H190" s="76"/>
    </row>
    <row r="191" spans="1:8" x14ac:dyDescent="0.3">
      <c r="A191" s="76"/>
      <c r="B191" s="76"/>
      <c r="C191" s="76"/>
      <c r="D191" s="76"/>
      <c r="E191" s="76"/>
      <c r="F191" s="76"/>
      <c r="G191" s="76"/>
      <c r="H191" s="76"/>
    </row>
    <row r="192" spans="1:8" x14ac:dyDescent="0.3">
      <c r="A192" s="76"/>
      <c r="B192" s="76"/>
      <c r="C192" s="76"/>
      <c r="D192" s="76"/>
      <c r="E192" s="76"/>
      <c r="F192" s="76"/>
      <c r="G192" s="76"/>
      <c r="H192" s="76"/>
    </row>
    <row r="193" spans="1:8" x14ac:dyDescent="0.3">
      <c r="A193" s="76"/>
      <c r="B193" s="76"/>
      <c r="C193" s="76"/>
      <c r="D193" s="76"/>
      <c r="E193" s="76"/>
      <c r="F193" s="76"/>
      <c r="G193" s="76"/>
      <c r="H193" s="76"/>
    </row>
    <row r="194" spans="1:8" x14ac:dyDescent="0.3">
      <c r="A194" s="76"/>
      <c r="B194" s="76"/>
      <c r="C194" s="76"/>
      <c r="D194" s="76"/>
      <c r="E194" s="76"/>
      <c r="F194" s="76"/>
      <c r="G194" s="76"/>
      <c r="H194" s="76"/>
    </row>
    <row r="195" spans="1:8" x14ac:dyDescent="0.3">
      <c r="A195" s="76"/>
      <c r="B195" s="76"/>
      <c r="C195" s="76"/>
      <c r="D195" s="76"/>
      <c r="E195" s="76"/>
      <c r="F195" s="76"/>
      <c r="G195" s="76"/>
      <c r="H195" s="76"/>
    </row>
    <row r="196" spans="1:8" x14ac:dyDescent="0.3">
      <c r="A196" s="76"/>
      <c r="B196" s="76"/>
      <c r="C196" s="76"/>
      <c r="D196" s="76"/>
      <c r="E196" s="76"/>
      <c r="F196" s="76"/>
      <c r="G196" s="76"/>
      <c r="H196" s="76"/>
    </row>
    <row r="197" spans="1:8" x14ac:dyDescent="0.3">
      <c r="A197" s="76"/>
      <c r="B197" s="76"/>
      <c r="C197" s="76"/>
      <c r="D197" s="76"/>
      <c r="E197" s="76"/>
      <c r="F197" s="76"/>
      <c r="G197" s="76"/>
      <c r="H197" s="76"/>
    </row>
    <row r="198" spans="1:8" x14ac:dyDescent="0.3">
      <c r="A198" s="76"/>
      <c r="B198" s="76"/>
      <c r="C198" s="76"/>
      <c r="D198" s="76"/>
      <c r="E198" s="76"/>
      <c r="F198" s="76"/>
      <c r="G198" s="76"/>
      <c r="H198" s="76"/>
    </row>
    <row r="199" spans="1:8" x14ac:dyDescent="0.3">
      <c r="A199" s="76"/>
      <c r="B199" s="76"/>
      <c r="C199" s="76"/>
      <c r="D199" s="76"/>
      <c r="E199" s="76"/>
      <c r="F199" s="76"/>
      <c r="G199" s="76"/>
      <c r="H199" s="76"/>
    </row>
    <row r="200" spans="1:8" x14ac:dyDescent="0.3">
      <c r="A200" s="76"/>
      <c r="B200" s="76"/>
      <c r="C200" s="76"/>
      <c r="D200" s="76"/>
      <c r="E200" s="76"/>
      <c r="F200" s="76"/>
      <c r="G200" s="76"/>
      <c r="H200" s="76"/>
    </row>
    <row r="201" spans="1:8" x14ac:dyDescent="0.3">
      <c r="A201" s="76"/>
      <c r="B201" s="76"/>
      <c r="C201" s="76"/>
      <c r="D201" s="76"/>
      <c r="E201" s="76"/>
      <c r="F201" s="76"/>
      <c r="G201" s="76"/>
      <c r="H201" s="76"/>
    </row>
    <row r="202" spans="1:8" x14ac:dyDescent="0.3">
      <c r="A202" s="76"/>
      <c r="B202" s="76"/>
      <c r="C202" s="76"/>
      <c r="D202" s="76"/>
      <c r="E202" s="76"/>
      <c r="F202" s="76"/>
      <c r="G202" s="76"/>
      <c r="H202" s="76"/>
    </row>
    <row r="203" spans="1:8" x14ac:dyDescent="0.3">
      <c r="A203" s="76"/>
      <c r="B203" s="76"/>
      <c r="C203" s="76"/>
      <c r="D203" s="76"/>
      <c r="E203" s="76"/>
      <c r="F203" s="76"/>
      <c r="G203" s="76"/>
      <c r="H203" s="76"/>
    </row>
    <row r="204" spans="1:8" x14ac:dyDescent="0.3">
      <c r="A204" s="76"/>
      <c r="B204" s="76"/>
      <c r="C204" s="76"/>
      <c r="D204" s="76"/>
      <c r="E204" s="76"/>
      <c r="F204" s="76"/>
      <c r="G204" s="76"/>
      <c r="H204" s="76"/>
    </row>
    <row r="205" spans="1:8" x14ac:dyDescent="0.3">
      <c r="A205" s="76"/>
      <c r="B205" s="76"/>
      <c r="C205" s="76"/>
      <c r="D205" s="76"/>
      <c r="E205" s="76"/>
      <c r="F205" s="76"/>
      <c r="G205" s="76"/>
      <c r="H205" s="76"/>
    </row>
    <row r="206" spans="1:8" x14ac:dyDescent="0.3">
      <c r="A206" s="76"/>
      <c r="B206" s="76"/>
      <c r="C206" s="76"/>
      <c r="D206" s="76"/>
      <c r="E206" s="76"/>
      <c r="F206" s="76"/>
      <c r="G206" s="76"/>
      <c r="H206" s="76"/>
    </row>
    <row r="207" spans="1:8" x14ac:dyDescent="0.3">
      <c r="A207" s="76"/>
      <c r="B207" s="76"/>
      <c r="C207" s="76"/>
      <c r="D207" s="76"/>
      <c r="E207" s="76"/>
      <c r="F207" s="76"/>
      <c r="G207" s="76"/>
      <c r="H207" s="76"/>
    </row>
    <row r="208" spans="1:8" x14ac:dyDescent="0.3">
      <c r="A208" s="76"/>
      <c r="B208" s="76"/>
      <c r="C208" s="76"/>
      <c r="D208" s="76"/>
      <c r="E208" s="76"/>
      <c r="F208" s="76"/>
      <c r="G208" s="76"/>
      <c r="H208" s="76"/>
    </row>
    <row r="209" spans="1:8" x14ac:dyDescent="0.3">
      <c r="A209" s="76"/>
      <c r="B209" s="76"/>
      <c r="C209" s="76"/>
      <c r="D209" s="76"/>
      <c r="E209" s="76"/>
      <c r="F209" s="76"/>
      <c r="G209" s="76"/>
      <c r="H209" s="76"/>
    </row>
    <row r="210" spans="1:8" x14ac:dyDescent="0.3">
      <c r="A210" s="76"/>
      <c r="B210" s="76"/>
      <c r="C210" s="76"/>
      <c r="D210" s="76"/>
      <c r="E210" s="76"/>
      <c r="F210" s="76"/>
      <c r="G210" s="76"/>
      <c r="H210" s="76"/>
    </row>
    <row r="211" spans="1:8" x14ac:dyDescent="0.3">
      <c r="A211" s="76"/>
      <c r="B211" s="76"/>
      <c r="C211" s="76"/>
      <c r="D211" s="76"/>
      <c r="E211" s="76"/>
      <c r="F211" s="76"/>
      <c r="G211" s="76"/>
      <c r="H211" s="76"/>
    </row>
    <row r="212" spans="1:8" x14ac:dyDescent="0.3">
      <c r="A212" s="76"/>
      <c r="B212" s="76"/>
      <c r="C212" s="76"/>
      <c r="D212" s="76"/>
      <c r="E212" s="76"/>
      <c r="F212" s="76"/>
      <c r="G212" s="76"/>
      <c r="H212" s="76"/>
    </row>
    <row r="213" spans="1:8" x14ac:dyDescent="0.3">
      <c r="A213" s="76"/>
      <c r="B213" s="76"/>
      <c r="C213" s="76"/>
      <c r="D213" s="76"/>
      <c r="E213" s="76"/>
      <c r="F213" s="76"/>
      <c r="G213" s="76"/>
      <c r="H213" s="76"/>
    </row>
    <row r="214" spans="1:8" x14ac:dyDescent="0.3">
      <c r="A214" s="76"/>
      <c r="B214" s="76"/>
      <c r="C214" s="76"/>
      <c r="D214" s="76"/>
      <c r="E214" s="76"/>
      <c r="F214" s="76"/>
      <c r="G214" s="76"/>
      <c r="H214" s="76"/>
    </row>
    <row r="215" spans="1:8" x14ac:dyDescent="0.3">
      <c r="A215" s="76"/>
      <c r="B215" s="76"/>
      <c r="C215" s="76"/>
      <c r="D215" s="76"/>
      <c r="E215" s="76"/>
      <c r="F215" s="76"/>
      <c r="G215" s="76"/>
      <c r="H215" s="76"/>
    </row>
    <row r="216" spans="1:8" x14ac:dyDescent="0.3">
      <c r="A216" s="76"/>
      <c r="B216" s="76"/>
      <c r="C216" s="76"/>
      <c r="D216" s="76"/>
      <c r="E216" s="76"/>
      <c r="F216" s="76"/>
      <c r="G216" s="76"/>
      <c r="H216" s="76"/>
    </row>
    <row r="217" spans="1:8" x14ac:dyDescent="0.3">
      <c r="A217" s="76"/>
      <c r="B217" s="76"/>
      <c r="C217" s="76"/>
      <c r="D217" s="76"/>
      <c r="E217" s="76"/>
      <c r="F217" s="76"/>
      <c r="G217" s="76"/>
      <c r="H217" s="76"/>
    </row>
    <row r="218" spans="1:8" x14ac:dyDescent="0.3">
      <c r="A218" s="76"/>
      <c r="B218" s="76"/>
      <c r="C218" s="76"/>
      <c r="D218" s="76"/>
      <c r="E218" s="76"/>
      <c r="F218" s="76"/>
      <c r="G218" s="76"/>
      <c r="H218" s="76"/>
    </row>
    <row r="219" spans="1:8" x14ac:dyDescent="0.3">
      <c r="A219" s="76"/>
      <c r="B219" s="76"/>
      <c r="C219" s="76"/>
      <c r="D219" s="76"/>
      <c r="E219" s="76"/>
      <c r="F219" s="76"/>
      <c r="G219" s="76"/>
      <c r="H219" s="76"/>
    </row>
    <row r="220" spans="1:8" x14ac:dyDescent="0.3">
      <c r="A220" s="76"/>
      <c r="B220" s="76"/>
      <c r="C220" s="76"/>
      <c r="D220" s="76"/>
      <c r="E220" s="76"/>
      <c r="F220" s="76"/>
      <c r="G220" s="76"/>
      <c r="H220" s="76"/>
    </row>
    <row r="221" spans="1:8" x14ac:dyDescent="0.3">
      <c r="A221" s="76"/>
      <c r="B221" s="76"/>
      <c r="C221" s="76"/>
      <c r="D221" s="76"/>
      <c r="E221" s="76"/>
      <c r="F221" s="76"/>
      <c r="G221" s="76"/>
      <c r="H221" s="76"/>
    </row>
    <row r="222" spans="1:8" x14ac:dyDescent="0.3">
      <c r="A222" s="76"/>
      <c r="B222" s="76"/>
      <c r="C222" s="76"/>
      <c r="D222" s="76"/>
      <c r="E222" s="76"/>
      <c r="F222" s="76"/>
      <c r="G222" s="76"/>
      <c r="H222" s="76"/>
    </row>
    <row r="223" spans="1:8" x14ac:dyDescent="0.3">
      <c r="A223" s="76"/>
      <c r="B223" s="76"/>
      <c r="C223" s="76"/>
      <c r="D223" s="76"/>
      <c r="E223" s="76"/>
      <c r="F223" s="76"/>
      <c r="G223" s="76"/>
      <c r="H223" s="76"/>
    </row>
    <row r="224" spans="1:8" x14ac:dyDescent="0.3">
      <c r="A224" s="76"/>
      <c r="B224" s="76"/>
      <c r="C224" s="76"/>
      <c r="D224" s="76"/>
      <c r="E224" s="76"/>
      <c r="F224" s="76"/>
      <c r="G224" s="76"/>
      <c r="H224" s="76"/>
    </row>
    <row r="225" spans="1:8" x14ac:dyDescent="0.3">
      <c r="A225" s="76"/>
      <c r="B225" s="76"/>
      <c r="C225" s="76"/>
      <c r="D225" s="76"/>
      <c r="E225" s="76"/>
      <c r="F225" s="76"/>
      <c r="G225" s="76"/>
      <c r="H225" s="76"/>
    </row>
    <row r="226" spans="1:8" x14ac:dyDescent="0.3">
      <c r="A226" s="76"/>
      <c r="B226" s="76"/>
      <c r="C226" s="76"/>
      <c r="D226" s="76"/>
      <c r="E226" s="76"/>
      <c r="F226" s="76"/>
      <c r="G226" s="76"/>
      <c r="H226" s="76"/>
    </row>
    <row r="227" spans="1:8" x14ac:dyDescent="0.3">
      <c r="A227" s="76"/>
      <c r="B227" s="76"/>
      <c r="C227" s="76"/>
      <c r="D227" s="76"/>
      <c r="E227" s="76"/>
      <c r="F227" s="76"/>
      <c r="G227" s="76"/>
      <c r="H227" s="76"/>
    </row>
    <row r="228" spans="1:8" x14ac:dyDescent="0.3">
      <c r="A228" s="76"/>
      <c r="B228" s="76"/>
      <c r="C228" s="76"/>
      <c r="D228" s="76"/>
      <c r="E228" s="76"/>
      <c r="F228" s="76"/>
      <c r="G228" s="76"/>
      <c r="H228" s="76"/>
    </row>
    <row r="229" spans="1:8" x14ac:dyDescent="0.3">
      <c r="A229" s="76"/>
      <c r="B229" s="76"/>
      <c r="C229" s="76"/>
      <c r="D229" s="76"/>
      <c r="E229" s="76"/>
      <c r="F229" s="76"/>
      <c r="G229" s="76"/>
      <c r="H229" s="76"/>
    </row>
    <row r="230" spans="1:8" x14ac:dyDescent="0.3">
      <c r="A230" s="76"/>
      <c r="B230" s="76"/>
      <c r="C230" s="76"/>
      <c r="D230" s="76"/>
      <c r="E230" s="76"/>
      <c r="F230" s="76"/>
      <c r="G230" s="76"/>
      <c r="H230" s="76"/>
    </row>
    <row r="231" spans="1:8" x14ac:dyDescent="0.3">
      <c r="A231" s="76"/>
      <c r="B231" s="76"/>
      <c r="C231" s="76"/>
      <c r="D231" s="76"/>
      <c r="E231" s="76"/>
      <c r="F231" s="76"/>
      <c r="G231" s="76"/>
      <c r="H231" s="76"/>
    </row>
    <row r="232" spans="1:8" x14ac:dyDescent="0.3">
      <c r="A232" s="76"/>
      <c r="B232" s="76"/>
      <c r="C232" s="76"/>
      <c r="D232" s="76"/>
      <c r="E232" s="76"/>
      <c r="F232" s="76"/>
      <c r="G232" s="76"/>
      <c r="H232" s="76"/>
    </row>
    <row r="233" spans="1:8" x14ac:dyDescent="0.3">
      <c r="A233" s="76"/>
      <c r="B233" s="76"/>
      <c r="C233" s="76"/>
      <c r="D233" s="76"/>
      <c r="E233" s="76"/>
      <c r="F233" s="76"/>
      <c r="G233" s="76"/>
      <c r="H233" s="76"/>
    </row>
    <row r="234" spans="1:8" x14ac:dyDescent="0.3">
      <c r="A234" s="76"/>
      <c r="B234" s="76"/>
      <c r="C234" s="76"/>
      <c r="D234" s="76"/>
      <c r="E234" s="76"/>
      <c r="F234" s="76"/>
      <c r="G234" s="76"/>
      <c r="H234" s="76"/>
    </row>
    <row r="235" spans="1:8" x14ac:dyDescent="0.3">
      <c r="A235" s="76"/>
      <c r="B235" s="76"/>
      <c r="C235" s="76"/>
      <c r="D235" s="76"/>
      <c r="E235" s="76"/>
      <c r="F235" s="76"/>
      <c r="G235" s="76"/>
      <c r="H235" s="76"/>
    </row>
    <row r="236" spans="1:8" x14ac:dyDescent="0.3">
      <c r="A236" s="76"/>
      <c r="B236" s="76"/>
      <c r="C236" s="76"/>
      <c r="D236" s="76"/>
      <c r="E236" s="76"/>
      <c r="F236" s="76"/>
      <c r="G236" s="76"/>
      <c r="H236" s="76"/>
    </row>
    <row r="237" spans="1:8" x14ac:dyDescent="0.3">
      <c r="A237" s="76"/>
      <c r="B237" s="76"/>
      <c r="C237" s="76"/>
      <c r="D237" s="76"/>
      <c r="E237" s="76"/>
      <c r="F237" s="76"/>
      <c r="G237" s="76"/>
      <c r="H237" s="76"/>
    </row>
    <row r="238" spans="1:8" x14ac:dyDescent="0.3">
      <c r="A238" s="76"/>
      <c r="B238" s="76"/>
      <c r="C238" s="76"/>
      <c r="D238" s="76"/>
      <c r="E238" s="76"/>
      <c r="F238" s="76"/>
      <c r="G238" s="76"/>
      <c r="H238" s="76"/>
    </row>
    <row r="239" spans="1:8" x14ac:dyDescent="0.3">
      <c r="A239" s="76"/>
      <c r="B239" s="76"/>
      <c r="C239" s="76"/>
      <c r="D239" s="76"/>
      <c r="E239" s="76"/>
      <c r="F239" s="76"/>
      <c r="G239" s="76"/>
      <c r="H239" s="76"/>
    </row>
    <row r="240" spans="1:8" x14ac:dyDescent="0.3">
      <c r="A240" s="76"/>
      <c r="B240" s="76"/>
      <c r="C240" s="76"/>
      <c r="D240" s="76"/>
      <c r="E240" s="76"/>
      <c r="F240" s="76"/>
      <c r="G240" s="76"/>
      <c r="H240" s="76"/>
    </row>
    <row r="241" spans="1:8" x14ac:dyDescent="0.3">
      <c r="A241" s="76"/>
      <c r="B241" s="76"/>
      <c r="C241" s="76"/>
      <c r="D241" s="76"/>
      <c r="E241" s="76"/>
      <c r="F241" s="76"/>
      <c r="G241" s="76"/>
      <c r="H241" s="76"/>
    </row>
    <row r="242" spans="1:8" x14ac:dyDescent="0.3">
      <c r="A242" s="76"/>
      <c r="B242" s="76"/>
      <c r="C242" s="76"/>
      <c r="D242" s="76"/>
      <c r="E242" s="76"/>
      <c r="F242" s="76"/>
      <c r="G242" s="76"/>
      <c r="H242" s="76"/>
    </row>
    <row r="243" spans="1:8" x14ac:dyDescent="0.3">
      <c r="A243" s="76"/>
      <c r="B243" s="76"/>
      <c r="C243" s="76"/>
      <c r="D243" s="76"/>
      <c r="E243" s="76"/>
      <c r="F243" s="76"/>
      <c r="G243" s="76"/>
      <c r="H243" s="76"/>
    </row>
    <row r="244" spans="1:8" x14ac:dyDescent="0.3">
      <c r="A244" s="76"/>
      <c r="B244" s="76"/>
      <c r="C244" s="76"/>
      <c r="D244" s="76"/>
      <c r="E244" s="76"/>
      <c r="F244" s="76"/>
      <c r="G244" s="76"/>
      <c r="H244" s="76"/>
    </row>
    <row r="245" spans="1:8" x14ac:dyDescent="0.3">
      <c r="A245" s="76"/>
      <c r="B245" s="76"/>
      <c r="C245" s="76"/>
      <c r="D245" s="76"/>
      <c r="E245" s="76"/>
      <c r="F245" s="76"/>
      <c r="G245" s="76"/>
      <c r="H245" s="76"/>
    </row>
    <row r="246" spans="1:8" x14ac:dyDescent="0.3">
      <c r="A246" s="76"/>
      <c r="B246" s="76"/>
      <c r="C246" s="76"/>
      <c r="D246" s="76"/>
      <c r="E246" s="76"/>
      <c r="F246" s="76"/>
      <c r="G246" s="76"/>
      <c r="H246" s="76"/>
    </row>
    <row r="247" spans="1:8" x14ac:dyDescent="0.3">
      <c r="A247" s="76"/>
      <c r="B247" s="76"/>
      <c r="C247" s="76"/>
      <c r="D247" s="76"/>
      <c r="E247" s="76"/>
      <c r="F247" s="76"/>
      <c r="G247" s="76"/>
      <c r="H247" s="76"/>
    </row>
    <row r="248" spans="1:8" x14ac:dyDescent="0.3">
      <c r="A248" s="76"/>
      <c r="B248" s="76"/>
      <c r="C248" s="76"/>
      <c r="D248" s="76"/>
      <c r="E248" s="76"/>
      <c r="F248" s="76"/>
      <c r="G248" s="76"/>
      <c r="H248" s="76"/>
    </row>
    <row r="249" spans="1:8" x14ac:dyDescent="0.3">
      <c r="A249" s="76"/>
      <c r="B249" s="76"/>
      <c r="C249" s="76"/>
      <c r="D249" s="76"/>
      <c r="E249" s="76"/>
      <c r="F249" s="76"/>
      <c r="G249" s="76"/>
      <c r="H249" s="76"/>
    </row>
    <row r="250" spans="1:8" x14ac:dyDescent="0.3">
      <c r="A250" s="76"/>
      <c r="B250" s="76"/>
      <c r="C250" s="76"/>
      <c r="D250" s="76"/>
      <c r="E250" s="76"/>
      <c r="F250" s="76"/>
      <c r="G250" s="76"/>
      <c r="H250" s="76"/>
    </row>
    <row r="251" spans="1:8" x14ac:dyDescent="0.3">
      <c r="A251" s="76"/>
      <c r="B251" s="76"/>
      <c r="C251" s="76"/>
      <c r="D251" s="76"/>
      <c r="E251" s="76"/>
      <c r="F251" s="76"/>
      <c r="G251" s="76"/>
      <c r="H251" s="76"/>
    </row>
    <row r="252" spans="1:8" x14ac:dyDescent="0.3">
      <c r="A252" s="76"/>
      <c r="B252" s="76"/>
      <c r="C252" s="76"/>
      <c r="D252" s="76"/>
      <c r="E252" s="76"/>
      <c r="F252" s="76"/>
      <c r="G252" s="76"/>
      <c r="H252" s="76"/>
    </row>
    <row r="253" spans="1:8" x14ac:dyDescent="0.3">
      <c r="A253" s="76"/>
      <c r="B253" s="76"/>
      <c r="C253" s="76"/>
      <c r="D253" s="76"/>
      <c r="E253" s="76"/>
      <c r="F253" s="76"/>
      <c r="G253" s="76"/>
      <c r="H253" s="76"/>
    </row>
    <row r="254" spans="1:8" x14ac:dyDescent="0.3">
      <c r="A254" s="76"/>
      <c r="B254" s="76"/>
      <c r="C254" s="76"/>
      <c r="D254" s="76"/>
      <c r="E254" s="76"/>
      <c r="F254" s="76"/>
      <c r="G254" s="76"/>
      <c r="H254" s="76"/>
    </row>
    <row r="255" spans="1:8" x14ac:dyDescent="0.3">
      <c r="A255" s="76"/>
      <c r="B255" s="76"/>
      <c r="C255" s="76"/>
      <c r="D255" s="76"/>
      <c r="E255" s="76"/>
      <c r="F255" s="76"/>
      <c r="G255" s="76"/>
      <c r="H255" s="76"/>
    </row>
    <row r="256" spans="1:8" x14ac:dyDescent="0.3">
      <c r="A256" s="76"/>
      <c r="B256" s="76"/>
      <c r="C256" s="76"/>
      <c r="D256" s="76"/>
      <c r="E256" s="76"/>
      <c r="F256" s="76"/>
      <c r="G256" s="76"/>
      <c r="H256" s="76"/>
    </row>
    <row r="257" spans="1:8" x14ac:dyDescent="0.3">
      <c r="A257" s="76"/>
      <c r="B257" s="76"/>
      <c r="C257" s="76"/>
      <c r="D257" s="76"/>
      <c r="E257" s="76"/>
      <c r="F257" s="76"/>
      <c r="G257" s="76"/>
      <c r="H257" s="76"/>
    </row>
    <row r="258" spans="1:8" x14ac:dyDescent="0.3">
      <c r="A258" s="76"/>
      <c r="B258" s="76"/>
      <c r="C258" s="76"/>
      <c r="D258" s="76"/>
      <c r="E258" s="76"/>
      <c r="F258" s="76"/>
      <c r="G258" s="76"/>
      <c r="H258" s="76"/>
    </row>
    <row r="259" spans="1:8" x14ac:dyDescent="0.3">
      <c r="A259" s="76"/>
      <c r="B259" s="76"/>
      <c r="C259" s="76"/>
      <c r="D259" s="76"/>
      <c r="E259" s="76"/>
      <c r="F259" s="76"/>
      <c r="G259" s="76"/>
      <c r="H259" s="76"/>
    </row>
    <row r="260" spans="1:8" x14ac:dyDescent="0.3">
      <c r="A260" s="76"/>
      <c r="B260" s="76"/>
      <c r="C260" s="76"/>
      <c r="D260" s="76"/>
      <c r="E260" s="76"/>
      <c r="F260" s="76"/>
      <c r="G260" s="76"/>
      <c r="H260" s="76"/>
    </row>
    <row r="261" spans="1:8" x14ac:dyDescent="0.3">
      <c r="A261" s="76"/>
      <c r="B261" s="76"/>
      <c r="C261" s="76"/>
      <c r="D261" s="76"/>
      <c r="E261" s="76"/>
      <c r="F261" s="76"/>
      <c r="G261" s="76"/>
      <c r="H261" s="76"/>
    </row>
    <row r="262" spans="1:8" x14ac:dyDescent="0.3">
      <c r="A262" s="76"/>
      <c r="B262" s="76"/>
      <c r="C262" s="76"/>
      <c r="D262" s="76"/>
      <c r="E262" s="76"/>
      <c r="F262" s="76"/>
      <c r="G262" s="76"/>
      <c r="H262" s="76"/>
    </row>
    <row r="263" spans="1:8" x14ac:dyDescent="0.3">
      <c r="A263" s="76"/>
      <c r="B263" s="76"/>
      <c r="C263" s="76"/>
      <c r="D263" s="76"/>
      <c r="E263" s="76"/>
      <c r="F263" s="76"/>
      <c r="G263" s="76"/>
      <c r="H263" s="76"/>
    </row>
    <row r="264" spans="1:8" x14ac:dyDescent="0.3">
      <c r="A264" s="76"/>
      <c r="B264" s="76"/>
      <c r="C264" s="76"/>
      <c r="D264" s="76"/>
      <c r="E264" s="76"/>
      <c r="F264" s="76"/>
      <c r="G264" s="76"/>
      <c r="H264" s="76"/>
    </row>
    <row r="265" spans="1:8" x14ac:dyDescent="0.3">
      <c r="A265" s="76"/>
      <c r="B265" s="76"/>
      <c r="C265" s="76"/>
      <c r="D265" s="76"/>
      <c r="E265" s="76"/>
      <c r="F265" s="76"/>
      <c r="G265" s="76"/>
      <c r="H265" s="76"/>
    </row>
    <row r="266" spans="1:8" x14ac:dyDescent="0.3">
      <c r="A266" s="76"/>
      <c r="B266" s="76"/>
      <c r="C266" s="76"/>
      <c r="D266" s="76"/>
      <c r="E266" s="76"/>
      <c r="F266" s="76"/>
      <c r="G266" s="76"/>
      <c r="H266" s="76"/>
    </row>
    <row r="267" spans="1:8" x14ac:dyDescent="0.3">
      <c r="A267" s="76"/>
      <c r="B267" s="76"/>
      <c r="C267" s="76"/>
      <c r="D267" s="76"/>
      <c r="E267" s="76"/>
      <c r="F267" s="76"/>
      <c r="G267" s="76"/>
      <c r="H267" s="76"/>
    </row>
    <row r="268" spans="1:8" x14ac:dyDescent="0.3">
      <c r="A268" s="76"/>
      <c r="B268" s="76"/>
      <c r="C268" s="76"/>
      <c r="D268" s="76"/>
      <c r="E268" s="76"/>
      <c r="F268" s="76"/>
      <c r="G268" s="76"/>
      <c r="H268" s="76"/>
    </row>
    <row r="269" spans="1:8" x14ac:dyDescent="0.3">
      <c r="A269" s="76"/>
      <c r="B269" s="76"/>
      <c r="C269" s="76"/>
      <c r="D269" s="76"/>
      <c r="E269" s="76"/>
      <c r="F269" s="76"/>
      <c r="G269" s="76"/>
      <c r="H269" s="76"/>
    </row>
    <row r="270" spans="1:8" x14ac:dyDescent="0.3">
      <c r="A270" s="76"/>
      <c r="B270" s="76"/>
      <c r="C270" s="76"/>
      <c r="D270" s="76"/>
      <c r="E270" s="76"/>
      <c r="F270" s="76"/>
      <c r="G270" s="76"/>
      <c r="H270" s="76"/>
    </row>
    <row r="271" spans="1:8" x14ac:dyDescent="0.3">
      <c r="A271" s="76"/>
      <c r="B271" s="76"/>
      <c r="C271" s="76"/>
      <c r="D271" s="76"/>
      <c r="E271" s="76"/>
      <c r="F271" s="76"/>
      <c r="G271" s="76"/>
      <c r="H271" s="76"/>
    </row>
    <row r="272" spans="1:8" x14ac:dyDescent="0.3">
      <c r="A272" s="76"/>
      <c r="B272" s="76"/>
      <c r="C272" s="76"/>
      <c r="D272" s="76"/>
      <c r="E272" s="76"/>
      <c r="F272" s="76"/>
      <c r="G272" s="76"/>
      <c r="H272" s="76"/>
    </row>
    <row r="273" spans="1:8" x14ac:dyDescent="0.3">
      <c r="A273" s="76"/>
      <c r="B273" s="76"/>
      <c r="C273" s="76"/>
      <c r="D273" s="76"/>
      <c r="E273" s="76"/>
      <c r="F273" s="76"/>
      <c r="G273" s="76"/>
      <c r="H273" s="76"/>
    </row>
    <row r="274" spans="1:8" x14ac:dyDescent="0.3">
      <c r="A274" s="76"/>
      <c r="B274" s="76"/>
      <c r="C274" s="76"/>
      <c r="D274" s="76"/>
      <c r="E274" s="76"/>
      <c r="F274" s="76"/>
      <c r="G274" s="76"/>
      <c r="H274" s="76"/>
    </row>
    <row r="275" spans="1:8" x14ac:dyDescent="0.3">
      <c r="A275" s="76"/>
      <c r="B275" s="76"/>
      <c r="C275" s="76"/>
      <c r="D275" s="76"/>
      <c r="E275" s="76"/>
      <c r="F275" s="76"/>
      <c r="G275" s="76"/>
      <c r="H275" s="76"/>
    </row>
    <row r="276" spans="1:8" x14ac:dyDescent="0.3">
      <c r="A276" s="76"/>
      <c r="B276" s="76"/>
      <c r="C276" s="76"/>
      <c r="D276" s="76"/>
      <c r="E276" s="76"/>
      <c r="F276" s="76"/>
      <c r="G276" s="76"/>
      <c r="H276" s="76"/>
    </row>
  </sheetData>
  <sheetProtection password="CC59" sheet="1" objects="1" scenarios="1" selectLockedCells="1"/>
  <mergeCells count="3">
    <mergeCell ref="A2:G101"/>
    <mergeCell ref="A1:B1"/>
    <mergeCell ref="C1:D1"/>
  </mergeCells>
  <conditionalFormatting sqref="C1:D1">
    <cfRule type="cellIs" dxfId="4" priority="1" operator="equal">
      <formula>0</formula>
    </cfRule>
  </conditionalFormatting>
  <pageMargins left="0.98425196850393704" right="0.78740157480314965" top="0.78740157480314965" bottom="0.43307086614173229" header="0" footer="0"/>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P46"/>
  <sheetViews>
    <sheetView showGridLines="0" tabSelected="1" workbookViewId="0">
      <selection activeCell="C20" sqref="C20:K22"/>
    </sheetView>
  </sheetViews>
  <sheetFormatPr baseColWidth="10" defaultRowHeight="14.4" x14ac:dyDescent="0.3"/>
  <cols>
    <col min="1" max="1" width="4.44140625" customWidth="1"/>
    <col min="2" max="2" width="14.6640625" customWidth="1"/>
    <col min="3" max="3" width="6.5546875" customWidth="1"/>
    <col min="4" max="4" width="5.6640625" customWidth="1"/>
    <col min="5" max="5" width="6.5546875" customWidth="1"/>
    <col min="6" max="7" width="9" customWidth="1"/>
    <col min="8" max="8" width="6.44140625" customWidth="1"/>
    <col min="9" max="10" width="9" customWidth="1"/>
    <col min="11" max="11" width="25" customWidth="1"/>
    <col min="12" max="12" width="10" customWidth="1"/>
    <col min="13" max="13" width="8.6640625" customWidth="1"/>
    <col min="14" max="14" width="11.6640625" customWidth="1"/>
    <col min="15" max="15" width="14.6640625" customWidth="1"/>
  </cols>
  <sheetData>
    <row r="1" spans="1:16" ht="18" customHeight="1" x14ac:dyDescent="0.3">
      <c r="A1" s="151" t="s">
        <v>291</v>
      </c>
      <c r="B1" s="151"/>
      <c r="C1" s="151"/>
      <c r="D1" s="151"/>
      <c r="E1" s="151"/>
      <c r="G1" s="1682" t="s">
        <v>1014</v>
      </c>
      <c r="H1" s="1683"/>
      <c r="I1" s="1683"/>
      <c r="J1" s="1683"/>
      <c r="K1" s="1684"/>
      <c r="L1" s="141"/>
      <c r="M1" s="141"/>
      <c r="N1" s="77"/>
      <c r="O1" s="77"/>
      <c r="P1" s="504" t="s">
        <v>1009</v>
      </c>
    </row>
    <row r="2" spans="1:16" ht="4.95" customHeight="1" x14ac:dyDescent="0.3">
      <c r="A2" s="143"/>
      <c r="B2" s="143"/>
      <c r="C2" s="143"/>
      <c r="D2" s="143"/>
      <c r="E2" s="143"/>
      <c r="F2" s="77"/>
      <c r="G2" s="77"/>
      <c r="H2" s="77"/>
      <c r="I2" s="77"/>
      <c r="J2" s="77"/>
      <c r="K2" s="77"/>
      <c r="L2" s="141"/>
      <c r="M2" s="141"/>
      <c r="N2" s="77"/>
      <c r="O2" s="77"/>
      <c r="P2" s="77"/>
    </row>
    <row r="3" spans="1:16" ht="15" customHeight="1" x14ac:dyDescent="0.3">
      <c r="A3" s="1602" t="s">
        <v>207</v>
      </c>
      <c r="B3" s="1602"/>
      <c r="C3" s="1696" t="s">
        <v>1015</v>
      </c>
      <c r="D3" s="1697"/>
      <c r="E3" s="1697"/>
      <c r="F3" s="1602" t="s">
        <v>54</v>
      </c>
      <c r="G3" s="1602"/>
      <c r="H3" s="1602"/>
      <c r="I3" s="1698" t="s">
        <v>21</v>
      </c>
      <c r="J3" s="1698"/>
      <c r="K3" s="1698"/>
      <c r="L3" s="144"/>
      <c r="M3" s="144"/>
      <c r="N3" s="77"/>
      <c r="O3" s="77"/>
      <c r="P3" s="77"/>
    </row>
    <row r="4" spans="1:16" ht="15" customHeight="1" x14ac:dyDescent="0.3">
      <c r="A4" s="1602"/>
      <c r="B4" s="1602"/>
      <c r="C4" s="1685"/>
      <c r="D4" s="1686"/>
      <c r="E4" s="1686"/>
      <c r="F4" s="1602"/>
      <c r="G4" s="1602"/>
      <c r="H4" s="1602"/>
      <c r="I4" s="1685"/>
      <c r="J4" s="1686"/>
      <c r="K4" s="1686"/>
      <c r="L4" s="144"/>
      <c r="M4" s="144"/>
      <c r="N4" s="77"/>
      <c r="O4" s="77"/>
      <c r="P4" s="77"/>
    </row>
    <row r="5" spans="1:16" ht="5.0999999999999996" customHeight="1" x14ac:dyDescent="0.5">
      <c r="A5" s="145"/>
      <c r="B5" s="145"/>
      <c r="C5" s="145"/>
      <c r="D5" s="145"/>
      <c r="E5" s="145"/>
      <c r="F5" s="145"/>
      <c r="G5" s="145"/>
      <c r="H5" s="77"/>
      <c r="I5" s="77"/>
      <c r="J5" s="77"/>
      <c r="K5" s="77"/>
      <c r="L5" s="77"/>
      <c r="M5" s="77"/>
      <c r="N5" s="77"/>
      <c r="O5" s="77"/>
      <c r="P5" s="77"/>
    </row>
    <row r="6" spans="1:16" ht="15" customHeight="1" x14ac:dyDescent="0.3">
      <c r="A6" s="1593" t="s">
        <v>42</v>
      </c>
      <c r="B6" s="1593"/>
      <c r="C6" s="1593"/>
      <c r="D6" s="1593"/>
      <c r="E6" s="1593"/>
      <c r="F6" s="1593"/>
      <c r="G6" s="1593"/>
      <c r="H6" s="1594" t="s">
        <v>281</v>
      </c>
      <c r="I6" s="1594"/>
      <c r="J6" s="1687"/>
      <c r="K6" s="1688">
        <v>3</v>
      </c>
      <c r="L6" s="146"/>
      <c r="M6" s="146"/>
      <c r="N6" s="77"/>
      <c r="O6" s="77"/>
      <c r="P6" s="77"/>
    </row>
    <row r="7" spans="1:16" ht="15" customHeight="1" x14ac:dyDescent="0.3">
      <c r="A7" s="1690">
        <v>46113</v>
      </c>
      <c r="B7" s="1691"/>
      <c r="C7" s="1692"/>
      <c r="D7" s="147" t="s">
        <v>43</v>
      </c>
      <c r="E7" s="1693">
        <v>46477</v>
      </c>
      <c r="F7" s="1694"/>
      <c r="G7" s="1695"/>
      <c r="H7" s="1594"/>
      <c r="I7" s="1594"/>
      <c r="J7" s="1687"/>
      <c r="K7" s="1689"/>
      <c r="L7" s="146"/>
      <c r="M7" s="146"/>
      <c r="N7" s="77"/>
      <c r="O7" s="77"/>
      <c r="P7" s="77"/>
    </row>
    <row r="8" spans="1:16" ht="6.9" customHeight="1" thickBot="1" x14ac:dyDescent="0.35">
      <c r="A8" s="596"/>
      <c r="B8" s="596"/>
      <c r="C8" s="596"/>
      <c r="D8" s="596"/>
      <c r="E8" s="596"/>
      <c r="F8" s="596"/>
      <c r="G8" s="596"/>
      <c r="H8" s="596"/>
      <c r="I8" s="596"/>
      <c r="J8" s="596"/>
      <c r="K8" s="596"/>
      <c r="L8" s="596"/>
      <c r="M8" s="596"/>
      <c r="N8" s="596"/>
      <c r="O8" s="596"/>
      <c r="P8" s="77"/>
    </row>
    <row r="9" spans="1:16" ht="6.9" customHeight="1" x14ac:dyDescent="0.3">
      <c r="A9" s="149"/>
      <c r="B9" s="149"/>
      <c r="C9" s="149"/>
      <c r="D9" s="149"/>
      <c r="E9" s="149"/>
      <c r="F9" s="149"/>
      <c r="G9" s="149"/>
      <c r="H9" s="149"/>
      <c r="I9" s="149"/>
      <c r="J9" s="149"/>
      <c r="K9" s="149"/>
      <c r="L9" s="149"/>
      <c r="M9" s="149"/>
      <c r="N9" s="77"/>
      <c r="O9" s="77"/>
      <c r="P9" s="77"/>
    </row>
    <row r="10" spans="1:16" ht="15" customHeight="1" thickBot="1" x14ac:dyDescent="0.35">
      <c r="A10" s="599"/>
      <c r="B10" s="148"/>
      <c r="C10" s="1699" t="s">
        <v>282</v>
      </c>
      <c r="D10" s="1699"/>
      <c r="E10" s="1699"/>
      <c r="F10" s="1699"/>
      <c r="G10" s="1699"/>
      <c r="H10" s="1699"/>
      <c r="I10" s="1699"/>
      <c r="J10" s="1699"/>
      <c r="K10" s="1699"/>
      <c r="L10" s="1699"/>
      <c r="M10" s="1700"/>
      <c r="N10" s="597"/>
      <c r="O10" s="2040"/>
      <c r="P10" s="77"/>
    </row>
    <row r="11" spans="1:16" ht="32.25" customHeight="1" x14ac:dyDescent="0.3">
      <c r="A11" s="2041" t="s">
        <v>283</v>
      </c>
      <c r="B11" s="1641" t="s">
        <v>292</v>
      </c>
      <c r="C11" s="1632" t="s">
        <v>284</v>
      </c>
      <c r="D11" s="1638"/>
      <c r="E11" s="1638"/>
      <c r="F11" s="1638"/>
      <c r="G11" s="1638"/>
      <c r="H11" s="1638"/>
      <c r="I11" s="1638"/>
      <c r="J11" s="1638"/>
      <c r="K11" s="1633"/>
      <c r="L11" s="1642" t="s">
        <v>285</v>
      </c>
      <c r="M11" s="1680" t="s">
        <v>286</v>
      </c>
      <c r="N11" s="2036" t="s">
        <v>287</v>
      </c>
      <c r="O11" s="2039" t="s">
        <v>288</v>
      </c>
      <c r="P11" s="77"/>
    </row>
    <row r="12" spans="1:16" ht="26.25" customHeight="1" x14ac:dyDescent="0.3">
      <c r="A12" s="1628"/>
      <c r="B12" s="1642"/>
      <c r="C12" s="1634"/>
      <c r="D12" s="1639"/>
      <c r="E12" s="1639"/>
      <c r="F12" s="1639"/>
      <c r="G12" s="1639"/>
      <c r="H12" s="1639"/>
      <c r="I12" s="1639"/>
      <c r="J12" s="1639"/>
      <c r="K12" s="1635"/>
      <c r="L12" s="1642"/>
      <c r="M12" s="1680"/>
      <c r="N12" s="2037"/>
      <c r="O12" s="1610"/>
      <c r="P12" s="77"/>
    </row>
    <row r="13" spans="1:16" ht="66.75" customHeight="1" x14ac:dyDescent="0.3">
      <c r="A13" s="1629"/>
      <c r="B13" s="1643"/>
      <c r="C13" s="1636"/>
      <c r="D13" s="1640"/>
      <c r="E13" s="1640"/>
      <c r="F13" s="1640"/>
      <c r="G13" s="1640"/>
      <c r="H13" s="1640"/>
      <c r="I13" s="1640"/>
      <c r="J13" s="1640"/>
      <c r="K13" s="1637"/>
      <c r="L13" s="1643"/>
      <c r="M13" s="1681"/>
      <c r="N13" s="2038"/>
      <c r="O13" s="1611"/>
      <c r="P13" s="77"/>
    </row>
    <row r="14" spans="1:16" ht="49.95" customHeight="1" x14ac:dyDescent="0.3">
      <c r="A14" s="1671">
        <v>1</v>
      </c>
      <c r="B14" s="1672" t="s">
        <v>1017</v>
      </c>
      <c r="C14" s="1673" t="s">
        <v>1019</v>
      </c>
      <c r="D14" s="1674"/>
      <c r="E14" s="1674"/>
      <c r="F14" s="1674"/>
      <c r="G14" s="1674"/>
      <c r="H14" s="1674"/>
      <c r="I14" s="1674"/>
      <c r="J14" s="1674"/>
      <c r="K14" s="1674"/>
      <c r="L14" s="1676">
        <v>275</v>
      </c>
      <c r="M14" s="1677" t="s">
        <v>1007</v>
      </c>
      <c r="N14" s="1679"/>
      <c r="O14" s="1620">
        <f>L14*N14</f>
        <v>0</v>
      </c>
      <c r="P14" s="77"/>
    </row>
    <row r="15" spans="1:16" ht="49.95" customHeight="1" x14ac:dyDescent="0.3">
      <c r="A15" s="1671"/>
      <c r="B15" s="1672"/>
      <c r="C15" s="1675"/>
      <c r="D15" s="1674"/>
      <c r="E15" s="1674"/>
      <c r="F15" s="1674"/>
      <c r="G15" s="1674"/>
      <c r="H15" s="1674"/>
      <c r="I15" s="1674"/>
      <c r="J15" s="1674"/>
      <c r="K15" s="1674"/>
      <c r="L15" s="1676"/>
      <c r="M15" s="1678"/>
      <c r="N15" s="1679"/>
      <c r="O15" s="1620"/>
      <c r="P15" s="77"/>
    </row>
    <row r="16" spans="1:16" ht="37.950000000000003" customHeight="1" x14ac:dyDescent="0.3">
      <c r="A16" s="1671"/>
      <c r="B16" s="1672"/>
      <c r="C16" s="1675"/>
      <c r="D16" s="1674"/>
      <c r="E16" s="1674"/>
      <c r="F16" s="1674"/>
      <c r="G16" s="1674"/>
      <c r="H16" s="1674"/>
      <c r="I16" s="1674"/>
      <c r="J16" s="1674"/>
      <c r="K16" s="1674"/>
      <c r="L16" s="1676"/>
      <c r="M16" s="1678"/>
      <c r="N16" s="1679"/>
      <c r="O16" s="1620"/>
      <c r="P16" s="77"/>
    </row>
    <row r="17" spans="1:15" ht="49.95" customHeight="1" x14ac:dyDescent="0.3">
      <c r="A17" s="1671">
        <v>2</v>
      </c>
      <c r="B17" s="1672" t="s">
        <v>1017</v>
      </c>
      <c r="C17" s="1675" t="s">
        <v>1020</v>
      </c>
      <c r="D17" s="1674"/>
      <c r="E17" s="1674"/>
      <c r="F17" s="1674"/>
      <c r="G17" s="1674"/>
      <c r="H17" s="1674"/>
      <c r="I17" s="1674"/>
      <c r="J17" s="1674"/>
      <c r="K17" s="1674"/>
      <c r="L17" s="1676">
        <v>250</v>
      </c>
      <c r="M17" s="1677" t="s">
        <v>1007</v>
      </c>
      <c r="N17" s="1679"/>
      <c r="O17" s="1620">
        <f>L17*N17</f>
        <v>0</v>
      </c>
    </row>
    <row r="18" spans="1:15" ht="49.95" customHeight="1" x14ac:dyDescent="0.3">
      <c r="A18" s="1671"/>
      <c r="B18" s="1672"/>
      <c r="C18" s="1675"/>
      <c r="D18" s="1674"/>
      <c r="E18" s="1674"/>
      <c r="F18" s="1674"/>
      <c r="G18" s="1674"/>
      <c r="H18" s="1674"/>
      <c r="I18" s="1674"/>
      <c r="J18" s="1674"/>
      <c r="K18" s="1674"/>
      <c r="L18" s="1676"/>
      <c r="M18" s="1678"/>
      <c r="N18" s="1679"/>
      <c r="O18" s="1620"/>
    </row>
    <row r="19" spans="1:15" ht="15.6" customHeight="1" x14ac:dyDescent="0.3">
      <c r="A19" s="1671"/>
      <c r="B19" s="1672"/>
      <c r="C19" s="1675"/>
      <c r="D19" s="1674"/>
      <c r="E19" s="1674"/>
      <c r="F19" s="1674"/>
      <c r="G19" s="1674"/>
      <c r="H19" s="1674"/>
      <c r="I19" s="1674"/>
      <c r="J19" s="1674"/>
      <c r="K19" s="1674"/>
      <c r="L19" s="1676"/>
      <c r="M19" s="1678"/>
      <c r="N19" s="1679"/>
      <c r="O19" s="1620"/>
    </row>
    <row r="20" spans="1:15" ht="42" customHeight="1" x14ac:dyDescent="0.3">
      <c r="A20" s="1671">
        <v>3</v>
      </c>
      <c r="B20" s="1672" t="s">
        <v>1017</v>
      </c>
      <c r="C20" s="1675" t="s">
        <v>1016</v>
      </c>
      <c r="D20" s="1674"/>
      <c r="E20" s="1674"/>
      <c r="F20" s="1674"/>
      <c r="G20" s="1674"/>
      <c r="H20" s="1674"/>
      <c r="I20" s="1674"/>
      <c r="J20" s="1674"/>
      <c r="K20" s="1674"/>
      <c r="L20" s="1676">
        <v>100</v>
      </c>
      <c r="M20" s="1677" t="s">
        <v>1007</v>
      </c>
      <c r="N20" s="1679"/>
      <c r="O20" s="1620">
        <f t="shared" ref="O20" si="0">L20*N20</f>
        <v>0</v>
      </c>
    </row>
    <row r="21" spans="1:15" ht="49.95" customHeight="1" x14ac:dyDescent="0.3">
      <c r="A21" s="1671"/>
      <c r="B21" s="1672"/>
      <c r="C21" s="1675"/>
      <c r="D21" s="1674"/>
      <c r="E21" s="1674"/>
      <c r="F21" s="1674"/>
      <c r="G21" s="1674"/>
      <c r="H21" s="1674"/>
      <c r="I21" s="1674"/>
      <c r="J21" s="1674"/>
      <c r="K21" s="1674"/>
      <c r="L21" s="1676"/>
      <c r="M21" s="1678"/>
      <c r="N21" s="1679"/>
      <c r="O21" s="1620"/>
    </row>
    <row r="22" spans="1:15" ht="12" customHeight="1" x14ac:dyDescent="0.3">
      <c r="A22" s="1671"/>
      <c r="B22" s="1672"/>
      <c r="C22" s="1675"/>
      <c r="D22" s="1674"/>
      <c r="E22" s="1674"/>
      <c r="F22" s="1674"/>
      <c r="G22" s="1674"/>
      <c r="H22" s="1674"/>
      <c r="I22" s="1674"/>
      <c r="J22" s="1674"/>
      <c r="K22" s="1674"/>
      <c r="L22" s="1676"/>
      <c r="M22" s="1678"/>
      <c r="N22" s="1679"/>
      <c r="O22" s="1620"/>
    </row>
    <row r="23" spans="1:15" ht="49.95" hidden="1" customHeight="1" x14ac:dyDescent="0.3">
      <c r="A23" s="1671">
        <v>9</v>
      </c>
      <c r="B23" s="1672"/>
      <c r="C23" s="1701"/>
      <c r="D23" s="1702"/>
      <c r="E23" s="1702"/>
      <c r="F23" s="1702"/>
      <c r="G23" s="1702"/>
      <c r="H23" s="1702"/>
      <c r="I23" s="1702"/>
      <c r="J23" s="1702"/>
      <c r="K23" s="1702"/>
      <c r="L23" s="1676"/>
      <c r="M23" s="1677"/>
      <c r="N23" s="1679"/>
      <c r="O23" s="1620">
        <f t="shared" ref="O23" si="1">L23*N23</f>
        <v>0</v>
      </c>
    </row>
    <row r="24" spans="1:15" ht="49.95" hidden="1" customHeight="1" x14ac:dyDescent="0.3">
      <c r="A24" s="1671"/>
      <c r="B24" s="1672"/>
      <c r="C24" s="1701"/>
      <c r="D24" s="1702"/>
      <c r="E24" s="1702"/>
      <c r="F24" s="1702"/>
      <c r="G24" s="1702"/>
      <c r="H24" s="1702"/>
      <c r="I24" s="1702"/>
      <c r="J24" s="1702"/>
      <c r="K24" s="1702"/>
      <c r="L24" s="1676"/>
      <c r="M24" s="1678"/>
      <c r="N24" s="1679"/>
      <c r="O24" s="1620"/>
    </row>
    <row r="25" spans="1:15" ht="49.95" hidden="1" customHeight="1" x14ac:dyDescent="0.3">
      <c r="A25" s="1671"/>
      <c r="B25" s="1672"/>
      <c r="C25" s="1701"/>
      <c r="D25" s="1702"/>
      <c r="E25" s="1702"/>
      <c r="F25" s="1702"/>
      <c r="G25" s="1702"/>
      <c r="H25" s="1702"/>
      <c r="I25" s="1702"/>
      <c r="J25" s="1702"/>
      <c r="K25" s="1702"/>
      <c r="L25" s="1676"/>
      <c r="M25" s="1678"/>
      <c r="N25" s="1679"/>
      <c r="O25" s="1620"/>
    </row>
    <row r="26" spans="1:15" ht="49.95" hidden="1" customHeight="1" x14ac:dyDescent="0.3">
      <c r="A26" s="1671">
        <v>10</v>
      </c>
      <c r="B26" s="1672"/>
      <c r="C26" s="1701"/>
      <c r="D26" s="1702"/>
      <c r="E26" s="1702"/>
      <c r="F26" s="1702"/>
      <c r="G26" s="1702"/>
      <c r="H26" s="1702"/>
      <c r="I26" s="1702"/>
      <c r="J26" s="1702"/>
      <c r="K26" s="1702"/>
      <c r="L26" s="1676"/>
      <c r="M26" s="1677"/>
      <c r="N26" s="1679"/>
      <c r="O26" s="1620">
        <f t="shared" ref="O26" si="2">L26*N26</f>
        <v>0</v>
      </c>
    </row>
    <row r="27" spans="1:15" ht="49.95" hidden="1" customHeight="1" x14ac:dyDescent="0.3">
      <c r="A27" s="1671"/>
      <c r="B27" s="1672"/>
      <c r="C27" s="1701"/>
      <c r="D27" s="1702"/>
      <c r="E27" s="1702"/>
      <c r="F27" s="1702"/>
      <c r="G27" s="1702"/>
      <c r="H27" s="1702"/>
      <c r="I27" s="1702"/>
      <c r="J27" s="1702"/>
      <c r="K27" s="1702"/>
      <c r="L27" s="1676"/>
      <c r="M27" s="1678"/>
      <c r="N27" s="1679"/>
      <c r="O27" s="1620"/>
    </row>
    <row r="28" spans="1:15" ht="49.95" hidden="1" customHeight="1" x14ac:dyDescent="0.3">
      <c r="A28" s="1710"/>
      <c r="B28" s="1711"/>
      <c r="C28" s="1712"/>
      <c r="D28" s="1713"/>
      <c r="E28" s="1713"/>
      <c r="F28" s="1713"/>
      <c r="G28" s="1713"/>
      <c r="H28" s="1713"/>
      <c r="I28" s="1713"/>
      <c r="J28" s="1713"/>
      <c r="K28" s="1713"/>
      <c r="L28" s="1714"/>
      <c r="M28" s="1715"/>
      <c r="N28" s="1716"/>
      <c r="O28" s="1708"/>
    </row>
    <row r="29" spans="1:15" ht="17.399999999999999" customHeight="1" thickBot="1" x14ac:dyDescent="0.35">
      <c r="A29" s="90"/>
      <c r="B29" s="90"/>
      <c r="C29" s="90"/>
      <c r="D29" s="90"/>
      <c r="E29" s="90"/>
      <c r="F29" s="90"/>
      <c r="G29" s="90"/>
      <c r="H29" s="90"/>
      <c r="I29" s="90"/>
      <c r="J29" s="90"/>
      <c r="K29" s="90"/>
      <c r="L29" s="90"/>
      <c r="M29" s="90"/>
      <c r="N29" s="90"/>
      <c r="O29" s="90"/>
    </row>
    <row r="30" spans="1:15" ht="28.2" customHeight="1" thickTop="1" x14ac:dyDescent="0.3">
      <c r="A30" s="1196" t="s">
        <v>41</v>
      </c>
      <c r="B30" s="1196"/>
      <c r="C30" s="1196"/>
      <c r="D30" s="1196"/>
      <c r="E30" s="1196"/>
      <c r="F30" s="1196"/>
      <c r="G30" s="1196"/>
      <c r="H30" s="1196"/>
      <c r="I30" s="1196"/>
      <c r="J30" s="1196"/>
      <c r="K30" s="1196"/>
      <c r="L30" s="1196"/>
      <c r="M30" s="1196"/>
      <c r="N30" s="1190">
        <f>SUBTOTAL(109,O14:O28)</f>
        <v>0</v>
      </c>
      <c r="O30" s="1190"/>
    </row>
    <row r="31" spans="1:15" ht="12.9" customHeight="1" x14ac:dyDescent="0.3">
      <c r="A31" s="1197"/>
      <c r="B31" s="1197"/>
      <c r="C31" s="1197"/>
      <c r="D31" s="1197"/>
      <c r="E31" s="1197"/>
      <c r="F31" s="1197"/>
      <c r="G31" s="1197"/>
      <c r="H31" s="1197"/>
      <c r="I31" s="1197"/>
      <c r="J31" s="1197"/>
      <c r="K31" s="1197"/>
      <c r="L31" s="1197"/>
      <c r="M31" s="1197"/>
      <c r="N31" s="1709"/>
      <c r="O31" s="1709"/>
    </row>
    <row r="32" spans="1:15" ht="14.4" customHeight="1" x14ac:dyDescent="0.3">
      <c r="A32" s="1705" t="s">
        <v>660</v>
      </c>
      <c r="B32" s="1705"/>
      <c r="C32" s="1705"/>
      <c r="D32" s="1705"/>
      <c r="E32" s="1705"/>
      <c r="F32" s="1705"/>
      <c r="G32" s="1705"/>
      <c r="H32" s="1705"/>
      <c r="I32" s="1705"/>
      <c r="J32" s="1705"/>
      <c r="K32" s="861"/>
      <c r="L32" s="860"/>
      <c r="M32" s="860"/>
      <c r="N32" s="860"/>
      <c r="O32" s="860"/>
    </row>
    <row r="33" spans="1:16" ht="28.95" customHeight="1" x14ac:dyDescent="0.3">
      <c r="A33" s="1703" t="s">
        <v>1010</v>
      </c>
      <c r="B33" s="1703"/>
      <c r="C33" s="1703"/>
      <c r="D33" s="1703"/>
      <c r="E33" s="1703"/>
      <c r="F33" s="1707" t="s">
        <v>1008</v>
      </c>
      <c r="G33" s="1707"/>
      <c r="H33" s="1707"/>
      <c r="I33" s="1707"/>
      <c r="J33" s="1707"/>
      <c r="K33" s="862"/>
      <c r="L33" s="863"/>
      <c r="M33" s="1718"/>
      <c r="N33" s="1718"/>
      <c r="O33" s="1718"/>
    </row>
    <row r="34" spans="1:16" ht="27.6" customHeight="1" x14ac:dyDescent="0.3">
      <c r="A34" s="1706" t="s">
        <v>1011</v>
      </c>
      <c r="B34" s="1706"/>
      <c r="C34" s="1706"/>
      <c r="D34" s="1706"/>
      <c r="E34" s="1706"/>
      <c r="F34" s="1290"/>
      <c r="G34" s="1290"/>
      <c r="H34" s="1290"/>
      <c r="I34" s="1290"/>
      <c r="J34" s="1290"/>
      <c r="K34" s="864"/>
      <c r="L34" s="865"/>
      <c r="M34" s="1717"/>
      <c r="N34" s="1717"/>
      <c r="O34" s="1717"/>
    </row>
    <row r="35" spans="1:16" ht="27.6" customHeight="1" x14ac:dyDescent="0.3">
      <c r="A35" s="859"/>
      <c r="B35" s="859"/>
      <c r="C35" s="859"/>
      <c r="D35" s="859"/>
      <c r="E35" s="859"/>
      <c r="F35" s="866"/>
      <c r="G35" s="866"/>
      <c r="H35" s="866"/>
      <c r="I35" s="866"/>
      <c r="J35" s="866"/>
      <c r="K35" s="865"/>
    </row>
    <row r="36" spans="1:16" ht="27.6" customHeight="1" x14ac:dyDescent="0.3">
      <c r="A36" s="1705" t="s">
        <v>1013</v>
      </c>
      <c r="B36" s="1705"/>
      <c r="C36" s="1705"/>
      <c r="D36" s="1705"/>
      <c r="E36" s="1705"/>
      <c r="F36" s="866"/>
      <c r="G36" s="866"/>
      <c r="H36" s="866"/>
      <c r="I36" s="866"/>
      <c r="J36" s="866"/>
      <c r="K36" s="865"/>
    </row>
    <row r="37" spans="1:16" ht="27.6" customHeight="1" x14ac:dyDescent="0.3">
      <c r="A37" s="1704" t="s">
        <v>1012</v>
      </c>
      <c r="B37" s="1704"/>
      <c r="C37" s="1704"/>
      <c r="D37" s="1704"/>
      <c r="E37" s="1704"/>
      <c r="F37" s="1704"/>
      <c r="G37" s="1704"/>
      <c r="H37" s="1704"/>
      <c r="I37" s="1704"/>
      <c r="J37" s="1704"/>
      <c r="K37" s="1704"/>
      <c r="L37" s="2033"/>
      <c r="M37" s="2034"/>
      <c r="N37" s="2034"/>
      <c r="O37" s="2035"/>
      <c r="P37" s="2032"/>
    </row>
    <row r="38" spans="1:16" ht="18" customHeight="1" x14ac:dyDescent="0.3">
      <c r="A38" s="1704" t="s">
        <v>1018</v>
      </c>
      <c r="B38" s="1704"/>
      <c r="C38" s="1704"/>
      <c r="D38" s="1704"/>
      <c r="E38" s="1704"/>
      <c r="F38" s="1704"/>
      <c r="G38" s="1704"/>
      <c r="H38" s="1704"/>
      <c r="I38" s="1704"/>
      <c r="J38" s="1704"/>
      <c r="K38" s="1704"/>
      <c r="P38" s="4"/>
    </row>
    <row r="39" spans="1:16" ht="27.6" customHeight="1" x14ac:dyDescent="0.3">
      <c r="A39" s="1704"/>
      <c r="B39" s="1704"/>
      <c r="C39" s="1704"/>
      <c r="D39" s="1704"/>
      <c r="E39" s="1704"/>
      <c r="F39" s="1704"/>
      <c r="G39" s="1704"/>
      <c r="H39" s="1704"/>
      <c r="I39" s="1704"/>
      <c r="J39" s="1704"/>
      <c r="K39" s="1704"/>
    </row>
    <row r="40" spans="1:16" x14ac:dyDescent="0.3">
      <c r="A40" s="150"/>
      <c r="B40" s="150"/>
      <c r="C40" s="150"/>
      <c r="D40" s="150"/>
      <c r="F40" s="867"/>
      <c r="G40" s="867"/>
      <c r="H40" s="868"/>
      <c r="I40" s="868"/>
      <c r="J40" s="868"/>
    </row>
    <row r="41" spans="1:16" x14ac:dyDescent="0.3">
      <c r="A41" s="1198"/>
      <c r="B41" s="1198"/>
      <c r="C41" s="1198"/>
      <c r="D41" s="1198"/>
      <c r="F41" s="1198"/>
      <c r="G41" s="1198"/>
      <c r="J41" s="869"/>
      <c r="K41" s="869"/>
    </row>
    <row r="42" spans="1:16" x14ac:dyDescent="0.3">
      <c r="A42" s="1344" t="s">
        <v>22</v>
      </c>
      <c r="B42" s="1344"/>
      <c r="C42" s="1344"/>
      <c r="D42" s="1344"/>
      <c r="F42" s="1199" t="s">
        <v>23</v>
      </c>
      <c r="G42" s="1199"/>
    </row>
    <row r="43" spans="1:16" ht="9" customHeight="1" x14ac:dyDescent="0.3">
      <c r="A43" s="870"/>
      <c r="B43" s="870"/>
      <c r="C43" s="870"/>
      <c r="D43" s="870"/>
      <c r="E43" s="870"/>
      <c r="F43" s="870"/>
      <c r="G43" s="870"/>
      <c r="H43" s="870"/>
      <c r="I43" s="870"/>
      <c r="J43" s="870"/>
      <c r="K43" s="870"/>
    </row>
    <row r="46" spans="1:16" x14ac:dyDescent="0.3">
      <c r="J46" s="36"/>
    </row>
  </sheetData>
  <sheetProtection algorithmName="SHA-512" hashValue="KcxW5oqKrEhlTbahCaFYQ5PX0p1T0v8oYYXvRjv7dlELj1RpPS5Zda+c61JMU0w7GeYkK+O91vS/6WKJCYDMLA==" saltValue="SXBRnPig4hhl/NzZaz2qqw==" spinCount="100000" sheet="1" objects="1" scenarios="1"/>
  <dataConsolidate/>
  <mergeCells count="74">
    <mergeCell ref="O26:O28"/>
    <mergeCell ref="A30:M31"/>
    <mergeCell ref="N30:O31"/>
    <mergeCell ref="A41:D41"/>
    <mergeCell ref="F41:G41"/>
    <mergeCell ref="A42:D42"/>
    <mergeCell ref="F42:G42"/>
    <mergeCell ref="A26:A28"/>
    <mergeCell ref="B26:B28"/>
    <mergeCell ref="C26:K28"/>
    <mergeCell ref="L26:L28"/>
    <mergeCell ref="M26:M28"/>
    <mergeCell ref="N26:N28"/>
    <mergeCell ref="M34:O34"/>
    <mergeCell ref="M33:O33"/>
    <mergeCell ref="A33:E33"/>
    <mergeCell ref="A38:K39"/>
    <mergeCell ref="L37:O37"/>
    <mergeCell ref="A32:J32"/>
    <mergeCell ref="A36:E36"/>
    <mergeCell ref="A37:K37"/>
    <mergeCell ref="A34:E34"/>
    <mergeCell ref="F33:J33"/>
    <mergeCell ref="A23:A25"/>
    <mergeCell ref="B23:B25"/>
    <mergeCell ref="C23:K25"/>
    <mergeCell ref="L23:L25"/>
    <mergeCell ref="M23:M25"/>
    <mergeCell ref="N23:N25"/>
    <mergeCell ref="O23:O25"/>
    <mergeCell ref="F34:J34"/>
    <mergeCell ref="O17:O19"/>
    <mergeCell ref="A20:A22"/>
    <mergeCell ref="B20:B22"/>
    <mergeCell ref="C20:K22"/>
    <mergeCell ref="L20:L22"/>
    <mergeCell ref="M20:M22"/>
    <mergeCell ref="N20:N22"/>
    <mergeCell ref="O20:O22"/>
    <mergeCell ref="A17:A19"/>
    <mergeCell ref="B17:B19"/>
    <mergeCell ref="C17:K19"/>
    <mergeCell ref="L17:L19"/>
    <mergeCell ref="M17:M19"/>
    <mergeCell ref="N17:N19"/>
    <mergeCell ref="G1:K1"/>
    <mergeCell ref="A4:B4"/>
    <mergeCell ref="C4:E4"/>
    <mergeCell ref="F4:H4"/>
    <mergeCell ref="I4:K4"/>
    <mergeCell ref="A6:G6"/>
    <mergeCell ref="H6:J7"/>
    <mergeCell ref="K6:K7"/>
    <mergeCell ref="A7:C7"/>
    <mergeCell ref="E7:G7"/>
    <mergeCell ref="A3:B3"/>
    <mergeCell ref="C3:E3"/>
    <mergeCell ref="F3:H3"/>
    <mergeCell ref="I3:K3"/>
    <mergeCell ref="C10:M10"/>
    <mergeCell ref="N11:N13"/>
    <mergeCell ref="O11:O13"/>
    <mergeCell ref="A14:A16"/>
    <mergeCell ref="B14:B16"/>
    <mergeCell ref="C14:K16"/>
    <mergeCell ref="L14:L16"/>
    <mergeCell ref="M14:M16"/>
    <mergeCell ref="N14:N16"/>
    <mergeCell ref="O14:O16"/>
    <mergeCell ref="A11:A13"/>
    <mergeCell ref="B11:B13"/>
    <mergeCell ref="C11:K13"/>
    <mergeCell ref="L11:L13"/>
    <mergeCell ref="M11:M13"/>
  </mergeCells>
  <conditionalFormatting sqref="I3:I4">
    <cfRule type="cellIs" dxfId="3" priority="2" operator="equal">
      <formula>0</formula>
    </cfRule>
  </conditionalFormatting>
  <conditionalFormatting sqref="K6:M6">
    <cfRule type="cellIs" dxfId="2" priority="1" operator="equal">
      <formula>0</formula>
    </cfRule>
  </conditionalFormatting>
  <dataValidations xWindow="1188" yWindow="662" count="16">
    <dataValidation type="whole" allowBlank="1" showInputMessage="1" showErrorMessage="1" error="Bitte geben Sie an, aus wie vielen Positionen dieses Los bestehen soll. (1-10)" promptTitle="Anzahl Positionen" prompt="Bitte geben Sie an, aus wie vielen Positionen dieses Los bestehen soll._x000a_Eine Position ist eine Abgrenzungseinheit, für die ein Preis je Einheit abgegeben werden kann." sqref="K6:K7" xr:uid="{00000000-0002-0000-2400-000005000000}">
      <formula1>1</formula1>
      <formula2>10</formula2>
    </dataValidation>
    <dataValidation allowBlank="1" showInputMessage="1" showErrorMessage="1" prompt="Bitte tragen Sie Ihr Revier ein!" sqref="I4:K4" xr:uid="{00000000-0002-0000-2400-000006000000}"/>
    <dataValidation allowBlank="1" showInputMessage="1" showErrorMessage="1" promptTitle="Eingabe der Los-Nr." prompt="Bitte vergeben Sie eine fortlaufende Los-Nr.!" sqref="C4:E4" xr:uid="{00000000-0002-0000-2400-000007000000}"/>
    <dataValidation allowBlank="1" showInputMessage="1" showErrorMessage="1" promptTitle="Eingabe der Vergabe-Nr." prompt="Bitte geben Sie die Vergabe-Nr. ein._x000a_(i.d.R. durch das Forstamt vergeben)" sqref="C3:E3" xr:uid="{00000000-0002-0000-2400-000008000000}"/>
    <dataValidation allowBlank="1" showInputMessage="1" showErrorMessage="1" error="Bitte geben Sie eine Überschrift/einen Titel für dieses Leistungsverzeichnis an!" promptTitle="Überschrift" prompt="Bitte geben Sie eine Überschrift/einen Titel für dieses Leistungsverzeichnis an!" sqref="G1" xr:uid="{00000000-0002-0000-2400-000009000000}"/>
    <dataValidation type="date" operator="greaterThan" allowBlank="1" showInputMessage="1" showErrorMessage="1" error="Bitte tragen Sie den frühestmöglichen Beginn der Maßnahmen/Leistungen ein!" promptTitle="Beginn der Maßnahmen/Leistungen" prompt="Bitte tragen Sie den frühestmöglichen Beginn der Maßnahmen/Leistungen ein!" sqref="A7:C7" xr:uid="{00000000-0002-0000-2400-00000A000000}">
      <formula1>42705</formula1>
    </dataValidation>
    <dataValidation type="date" operator="greaterThan" allowBlank="1" showInputMessage="1" showErrorMessage="1" error="Bitte tragen Sie ein bis wann die Maßnahmen/Leistungen abgeschlossen sein sollen!" promptTitle="Ende der Maßnahmen/Leistungen" prompt="Bitte tragen Sie ein bis wann die Maßnahmen/Leistungen abgeschlossen sein sollen!" sqref="E7:G7" xr:uid="{00000000-0002-0000-2400-00000B000000}">
      <formula1>42705</formula1>
    </dataValidation>
    <dataValidation allowBlank="1" showInputMessage="1" showErrorMessage="1" error="Bitte geben Sie eine Position (inkl. Spezifikationen) an, auf die sich der unten angegebene Stundensatz bezieht (falls Arbeiten im Zeitlohn abgerechnet werden). _x000a_Z.B.: Radbagger, 10 to" promptTitle="Angabe der Position" prompt="Bitte geben Sie eine Position (inkl. Spezifikationen) an, auf die sich der unten angegebene Stundensatz bezieht (falls Arbeiten im Zeitlohn abgerechnet werden). _x000a_Z.B.: Radbagger, 10 to" sqref="K33:M33" xr:uid="{00000000-0002-0000-2400-00000C000000}"/>
    <dataValidation type="decimal" operator="greaterThan" allowBlank="1" showInputMessage="1" showErrorMessage="1" error="Bitte geben Sie einen Stundensatz für die oben beschriebene Position an, falls zusätzliche Arbeiten im Zeitlohn vereinbart werden! (0-1500 €)" prompt="Bitte geben Sie einen Stundensatz für die oben beschriebene Position an, falls zusätzliche Arbeiten im Zeitlohn vereinbart werden!" sqref="K34:K36 L34 M34:O34" xr:uid="{00000000-0002-0000-2400-00000D000000}">
      <formula1>0</formula1>
    </dataValidation>
    <dataValidation allowBlank="1" showInputMessage="1" showErrorMessage="1" error="Bitte geben Sie eine Position (inkl. Spezifikationen) an, auf die sich der unten angegebene Stundensatz bezieht (falls Arbeiten im Zeitlohn abgerechnet werden). _x000a_Z.B.: Radbagger, 10 to" prompt="Bitte geben Sie eine Position (inkl. Spezifikationen) an, auf die sich der unten angegebene Stundensatz bezieht (falls Arbeiten im Zeitlohn abgerechnet werden). _x000a_Z.B.: Radbagger, 10 to" sqref="F33:J33" xr:uid="{00000000-0002-0000-2400-00000E000000}"/>
    <dataValidation allowBlank="1" showInputMessage="1" showErrorMessage="1" error="Bitte geben Sie einen Stundensatz für die oben beschriebene Position an, falls zusätzliche Arbeiten im Zeitlohn vereinbart werden!" prompt="Bitte geben Sie einen Stundensatz für die oben beschriebene Position an, falls zusätzliche Arbeiten im Zeitlohn vereinbart werden!" sqref="F34:J36" xr:uid="{00000000-0002-0000-2400-00000F000000}"/>
    <dataValidation allowBlank="1" showInputMessage="1" showErrorMessage="1" error="Bitte tragen Sie Ihren Angebotspreis je Einheit ein!" promptTitle="Angebotspreis des Unternehmens" prompt="Bitte tragen Sie Ihren Angebotspreis je Einheit ein!" sqref="N14:N28" xr:uid="{00000000-0002-0000-2400-000000000000}"/>
    <dataValidation allowBlank="1" showInputMessage="1" showErrorMessage="1" promptTitle="Einheit" prompt="Bitte geben Sie eine Einheit für die beschriebene Leistung und Menge an!_x000a_Z.B.: Meter, Festmeter, Stück, Kilogramm, etc._x000a_" sqref="M14:M28" xr:uid="{00000000-0002-0000-2400-000001000000}"/>
    <dataValidation type="decimal" allowBlank="1" showInputMessage="1" showErrorMessage="1" error="Bitte geben Sie eine Menge je Position an!" promptTitle="Menge" prompt="Bitte geben Sie eine Menge je Position an!" sqref="L14:L28" xr:uid="{00000000-0002-0000-2400-000002000000}">
      <formula1>1</formula1>
      <formula2>1000000</formula2>
    </dataValidation>
    <dataValidation allowBlank="1" showInputMessage="1" showErrorMessage="1" promptTitle="Beschreibung der Leistung" prompt="Bitte beschreiben Sie die Leistung möglichst genau!" sqref="C14:K28" xr:uid="{00000000-0002-0000-2400-000003000000}"/>
    <dataValidation allowBlank="1" showInputMessage="1" showErrorMessage="1" promptTitle="Leistungsort/Lieferort" prompt="Bitte geben Sie an, wo die Leistung erbracht werden soll, bzw. wohin geliefert werden soll!" sqref="B14:B28" xr:uid="{00000000-0002-0000-2400-000004000000}"/>
  </dataValidations>
  <pageMargins left="0.23622047244094491" right="0.23622047244094491" top="0.23622047244094491" bottom="0.23622047244094491" header="0" footer="0"/>
  <pageSetup paperSize="9" scale="90" orientation="landscape" r:id="rId1"/>
  <drawing r:id="rId2"/>
  <extLst>
    <ext xmlns:x14="http://schemas.microsoft.com/office/spreadsheetml/2009/9/main" uri="{CCE6A557-97BC-4b89-ADB6-D9C93CAAB3DF}">
      <x14:dataValidations xmlns:xm="http://schemas.microsoft.com/office/excel/2006/main" xWindow="1188" yWindow="662" count="1">
        <x14:dataValidation type="list" allowBlank="1" showInputMessage="1" showErrorMessage="1" error="Bitte wählen Sie Ihr Forstamt/RFA aus!" promptTitle="Forstamt auswählen" prompt="Bitte wählen Sie Ihr Forstamt/RFA aus!" xr:uid="{00000000-0002-0000-2400-000010000000}">
          <x14:formula1>
            <xm:f>'Steuerelemente Sonstiges'!$A$2:$A$17</xm:f>
          </x14:formula1>
          <xm:sqref>I3:K3</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45"/>
  <dimension ref="A1:J70"/>
  <sheetViews>
    <sheetView showGridLines="0" workbookViewId="0">
      <selection activeCell="B2" sqref="B2:D2"/>
    </sheetView>
  </sheetViews>
  <sheetFormatPr baseColWidth="10" defaultColWidth="11.5546875" defaultRowHeight="14.4" x14ac:dyDescent="0.3"/>
  <cols>
    <col min="1" max="1" width="13.6640625" style="203" customWidth="1"/>
    <col min="2" max="4" width="12.33203125" style="203" customWidth="1"/>
    <col min="5" max="5" width="8.6640625" style="203" customWidth="1"/>
    <col min="6" max="6" width="12.6640625" style="203" customWidth="1"/>
    <col min="7" max="7" width="18" style="203" customWidth="1"/>
    <col min="8" max="16384" width="11.5546875" style="203"/>
  </cols>
  <sheetData>
    <row r="1" spans="1:8" ht="34.950000000000003" customHeight="1" x14ac:dyDescent="0.3">
      <c r="A1" s="1722" t="s">
        <v>628</v>
      </c>
      <c r="B1" s="1722"/>
      <c r="C1" s="1722"/>
      <c r="D1" s="1722"/>
      <c r="E1" s="1722"/>
      <c r="F1" s="451"/>
      <c r="G1" s="451"/>
    </row>
    <row r="2" spans="1:8" x14ac:dyDescent="0.3">
      <c r="A2" s="453" t="s">
        <v>340</v>
      </c>
      <c r="B2" s="1723"/>
      <c r="C2" s="1724"/>
      <c r="D2" s="1725"/>
      <c r="E2" s="453" t="s">
        <v>613</v>
      </c>
      <c r="F2" s="1726"/>
      <c r="G2" s="1725"/>
    </row>
    <row r="3" spans="1:8" ht="3" customHeight="1" x14ac:dyDescent="0.3">
      <c r="A3" s="454"/>
      <c r="B3" s="454"/>
      <c r="C3" s="454"/>
      <c r="D3" s="454"/>
      <c r="E3" s="454"/>
      <c r="F3" s="454"/>
      <c r="G3" s="454"/>
    </row>
    <row r="4" spans="1:8" x14ac:dyDescent="0.3">
      <c r="A4" s="453" t="s">
        <v>627</v>
      </c>
      <c r="B4" s="1726"/>
      <c r="C4" s="1724"/>
      <c r="D4" s="1725"/>
      <c r="E4"/>
      <c r="F4"/>
      <c r="G4"/>
    </row>
    <row r="5" spans="1:8" ht="3" customHeight="1" x14ac:dyDescent="0.3">
      <c r="A5" s="454"/>
      <c r="B5" s="454"/>
      <c r="C5" s="454"/>
      <c r="D5" s="454"/>
      <c r="E5"/>
      <c r="F5"/>
      <c r="G5"/>
    </row>
    <row r="6" spans="1:8" x14ac:dyDescent="0.3">
      <c r="A6" s="453" t="s">
        <v>353</v>
      </c>
      <c r="B6" s="1719"/>
      <c r="C6" s="1720"/>
      <c r="D6" s="1721"/>
      <c r="E6"/>
      <c r="F6"/>
      <c r="G6"/>
    </row>
    <row r="7" spans="1:8" s="338" customFormat="1" ht="3" customHeight="1" thickBot="1" x14ac:dyDescent="0.35">
      <c r="A7" s="833"/>
      <c r="B7" s="834"/>
      <c r="C7" s="834"/>
      <c r="D7" s="834"/>
      <c r="E7" s="834"/>
      <c r="F7" s="834"/>
      <c r="G7" s="834"/>
    </row>
    <row r="8" spans="1:8" s="338" customFormat="1" ht="3" customHeight="1" x14ac:dyDescent="0.3">
      <c r="A8" s="456"/>
      <c r="B8" s="456"/>
      <c r="C8" s="456"/>
      <c r="D8" s="456"/>
      <c r="E8" s="456"/>
      <c r="F8" s="456"/>
      <c r="G8" s="456"/>
    </row>
    <row r="9" spans="1:8" ht="14.4" customHeight="1" x14ac:dyDescent="0.3">
      <c r="A9" s="453" t="s">
        <v>207</v>
      </c>
      <c r="B9" s="920"/>
      <c r="C9" s="921"/>
      <c r="D9" s="922"/>
      <c r="E9" s="453" t="s">
        <v>56</v>
      </c>
      <c r="F9" s="1730"/>
      <c r="G9" s="1731"/>
      <c r="H9"/>
    </row>
    <row r="10" spans="1:8" ht="3" customHeight="1" thickBot="1" x14ac:dyDescent="0.35">
      <c r="A10" s="454"/>
      <c r="B10" s="454"/>
      <c r="C10" s="454"/>
      <c r="D10" s="454"/>
      <c r="E10" s="454"/>
      <c r="F10" s="454"/>
      <c r="G10" s="454"/>
    </row>
    <row r="11" spans="1:8" ht="3" customHeight="1" x14ac:dyDescent="0.3">
      <c r="A11" s="455"/>
      <c r="B11" s="455"/>
      <c r="C11" s="455"/>
      <c r="D11" s="455"/>
      <c r="E11" s="455"/>
      <c r="F11" s="455"/>
      <c r="G11" s="455"/>
    </row>
    <row r="12" spans="1:8" ht="15" customHeight="1" x14ac:dyDescent="0.3">
      <c r="A12" s="916" t="s">
        <v>285</v>
      </c>
      <c r="B12" s="916"/>
      <c r="C12" s="916"/>
      <c r="D12" s="916"/>
      <c r="E12" s="916"/>
      <c r="F12" s="916"/>
      <c r="G12" s="916"/>
    </row>
    <row r="13" spans="1:8" ht="27.9" customHeight="1" x14ac:dyDescent="0.3">
      <c r="A13" s="924" t="s">
        <v>980</v>
      </c>
      <c r="B13" s="925"/>
      <c r="C13" s="925"/>
      <c r="D13" s="925"/>
      <c r="E13" s="926"/>
      <c r="F13" s="339"/>
      <c r="G13" s="340" t="s">
        <v>354</v>
      </c>
    </row>
    <row r="14" spans="1:8" ht="3" customHeight="1" x14ac:dyDescent="0.3">
      <c r="A14" s="832"/>
      <c r="B14" s="832"/>
      <c r="C14" s="832"/>
      <c r="D14" s="832"/>
      <c r="E14" s="835"/>
      <c r="F14" s="77"/>
      <c r="G14" s="340"/>
    </row>
    <row r="15" spans="1:8" ht="27.9" customHeight="1" x14ac:dyDescent="0.3">
      <c r="A15" s="924" t="s">
        <v>981</v>
      </c>
      <c r="B15" s="924"/>
      <c r="C15" s="924"/>
      <c r="D15" s="924"/>
      <c r="E15" s="927"/>
      <c r="F15" s="339"/>
      <c r="G15" s="340" t="s">
        <v>354</v>
      </c>
    </row>
    <row r="16" spans="1:8" ht="3" customHeight="1" thickBot="1" x14ac:dyDescent="0.35">
      <c r="A16" s="836"/>
      <c r="B16" s="836"/>
      <c r="C16" s="836"/>
      <c r="D16" s="836"/>
      <c r="E16" s="836"/>
      <c r="F16" s="836"/>
      <c r="G16" s="836"/>
    </row>
    <row r="17" spans="1:9" ht="15" customHeight="1" thickTop="1" x14ac:dyDescent="0.3">
      <c r="A17" s="837" t="s">
        <v>978</v>
      </c>
      <c r="B17" s="454"/>
      <c r="C17" s="454"/>
      <c r="D17" s="454"/>
      <c r="E17" s="454"/>
      <c r="F17" s="838">
        <f>IF(D27='Steuerlemente LB MMHE'!D2,('LB MMHE RV'!F13*4)+'LB MMHE RV'!F15*4,F13+F15)</f>
        <v>0</v>
      </c>
      <c r="G17" s="839" t="s">
        <v>354</v>
      </c>
      <c r="H17" s="831" t="s">
        <v>983</v>
      </c>
      <c r="I17" s="828"/>
    </row>
    <row r="18" spans="1:9" ht="3" customHeight="1" x14ac:dyDescent="0.3">
      <c r="A18" s="837"/>
      <c r="B18" s="454"/>
      <c r="C18" s="454"/>
      <c r="D18" s="454"/>
      <c r="E18" s="454"/>
      <c r="F18" s="838"/>
      <c r="G18" s="839"/>
    </row>
    <row r="19" spans="1:9" ht="3" customHeight="1" thickBot="1" x14ac:dyDescent="0.35">
      <c r="A19" s="840"/>
      <c r="B19" s="840"/>
      <c r="C19" s="840"/>
      <c r="D19" s="840"/>
      <c r="E19" s="840"/>
      <c r="F19" s="840"/>
      <c r="G19" s="840"/>
    </row>
    <row r="20" spans="1:9" ht="3" customHeight="1" x14ac:dyDescent="0.3">
      <c r="A20" s="454"/>
      <c r="B20" s="454"/>
      <c r="C20" s="454"/>
      <c r="D20" s="454"/>
      <c r="E20" s="454"/>
      <c r="F20" s="454"/>
      <c r="G20" s="454"/>
    </row>
    <row r="21" spans="1:9" ht="15" customHeight="1" x14ac:dyDescent="0.3">
      <c r="A21" s="916" t="s">
        <v>973</v>
      </c>
      <c r="B21" s="916"/>
      <c r="C21" s="916"/>
      <c r="D21" s="916"/>
      <c r="E21" s="916"/>
      <c r="F21" s="916"/>
      <c r="G21" s="916"/>
    </row>
    <row r="22" spans="1:9" ht="15" customHeight="1" x14ac:dyDescent="0.3">
      <c r="A22" s="841" t="s">
        <v>970</v>
      </c>
      <c r="B22" s="528"/>
      <c r="C22" s="928" t="s">
        <v>971</v>
      </c>
      <c r="D22" s="928"/>
      <c r="E22" s="830"/>
      <c r="F22" s="929" t="s">
        <v>972</v>
      </c>
      <c r="G22" s="930"/>
    </row>
    <row r="23" spans="1:9" ht="3" customHeight="1" x14ac:dyDescent="0.3">
      <c r="A23" s="454"/>
      <c r="B23" s="842"/>
      <c r="C23" s="843"/>
      <c r="D23" s="77"/>
      <c r="E23" s="77"/>
      <c r="F23" s="77"/>
      <c r="G23" s="454"/>
    </row>
    <row r="24" spans="1:9" ht="15" customHeight="1" x14ac:dyDescent="0.3">
      <c r="A24" s="908" t="s">
        <v>355</v>
      </c>
      <c r="B24" s="909"/>
      <c r="C24" s="910"/>
      <c r="D24" s="911"/>
      <c r="E24" s="911"/>
      <c r="F24" s="911"/>
      <c r="G24" s="912"/>
    </row>
    <row r="25" spans="1:9" ht="15" customHeight="1" x14ac:dyDescent="0.3">
      <c r="A25" s="908"/>
      <c r="B25" s="909"/>
      <c r="C25" s="913"/>
      <c r="D25" s="914"/>
      <c r="E25" s="914"/>
      <c r="F25" s="914"/>
      <c r="G25" s="915"/>
    </row>
    <row r="26" spans="1:9" ht="3" customHeight="1" x14ac:dyDescent="0.3">
      <c r="A26" s="454"/>
      <c r="B26" s="340"/>
      <c r="C26" s="340"/>
      <c r="D26" s="340"/>
      <c r="E26" s="340"/>
      <c r="F26" s="340"/>
      <c r="G26" s="340"/>
    </row>
    <row r="27" spans="1:9" ht="15" customHeight="1" x14ac:dyDescent="0.3">
      <c r="A27" s="837" t="s">
        <v>979</v>
      </c>
      <c r="B27" s="340"/>
      <c r="C27" s="340"/>
      <c r="D27" s="528"/>
      <c r="E27" s="340"/>
      <c r="F27" s="340"/>
      <c r="G27" s="340"/>
    </row>
    <row r="28" spans="1:9" ht="3" customHeight="1" x14ac:dyDescent="0.3">
      <c r="A28" s="454"/>
      <c r="B28" s="454"/>
      <c r="C28" s="454"/>
      <c r="D28" s="454"/>
      <c r="E28" s="454"/>
      <c r="F28" s="454"/>
      <c r="G28" s="454"/>
    </row>
    <row r="29" spans="1:9" ht="48.75" customHeight="1" x14ac:dyDescent="0.3">
      <c r="A29" s="935" t="s">
        <v>975</v>
      </c>
      <c r="B29" s="936"/>
      <c r="C29" s="936"/>
      <c r="D29" s="936"/>
      <c r="E29" s="936"/>
      <c r="F29" s="936"/>
      <c r="G29" s="936"/>
      <c r="I29" s="829"/>
    </row>
    <row r="30" spans="1:9" ht="3" customHeight="1" thickBot="1" x14ac:dyDescent="0.35">
      <c r="A30" s="840"/>
      <c r="B30" s="840"/>
      <c r="C30" s="840"/>
      <c r="D30" s="840"/>
      <c r="E30" s="840"/>
      <c r="F30" s="840"/>
      <c r="G30" s="840"/>
    </row>
    <row r="31" spans="1:9" ht="15" customHeight="1" x14ac:dyDescent="0.3">
      <c r="A31" s="916" t="s">
        <v>974</v>
      </c>
      <c r="B31" s="916"/>
      <c r="C31" s="916"/>
      <c r="D31" s="916"/>
      <c r="E31" s="916"/>
      <c r="F31" s="916"/>
      <c r="G31" s="916"/>
    </row>
    <row r="32" spans="1:9" ht="360" customHeight="1" x14ac:dyDescent="0.3">
      <c r="A32" s="932"/>
      <c r="B32" s="933"/>
      <c r="C32" s="933"/>
      <c r="D32" s="933"/>
      <c r="E32" s="933"/>
      <c r="F32" s="933"/>
      <c r="G32" s="934"/>
    </row>
    <row r="33" spans="1:7" ht="3" customHeight="1" x14ac:dyDescent="0.3">
      <c r="A33" s="340"/>
      <c r="B33" s="340"/>
      <c r="C33" s="340"/>
      <c r="D33" s="340"/>
      <c r="E33" s="340"/>
      <c r="F33" s="340"/>
      <c r="G33" s="340"/>
    </row>
    <row r="34" spans="1:7" ht="15" customHeight="1" x14ac:dyDescent="0.3">
      <c r="A34" s="916" t="s">
        <v>167</v>
      </c>
      <c r="B34" s="916"/>
      <c r="C34" s="916"/>
      <c r="D34" s="916"/>
      <c r="E34" s="916"/>
      <c r="F34" s="916"/>
      <c r="G34" s="916"/>
    </row>
    <row r="35" spans="1:7" ht="30" customHeight="1" x14ac:dyDescent="0.3">
      <c r="A35" s="932"/>
      <c r="B35" s="933"/>
      <c r="C35" s="933"/>
      <c r="D35" s="933"/>
      <c r="E35" s="933"/>
      <c r="F35" s="933"/>
      <c r="G35" s="934"/>
    </row>
    <row r="36" spans="1:7" ht="3" customHeight="1" thickBot="1" x14ac:dyDescent="0.35">
      <c r="A36" s="844"/>
      <c r="B36" s="844"/>
      <c r="C36" s="844"/>
      <c r="D36" s="844"/>
      <c r="E36" s="844"/>
      <c r="F36" s="844"/>
      <c r="G36" s="844"/>
    </row>
    <row r="37" spans="1:7" ht="50.25" customHeight="1" x14ac:dyDescent="0.3">
      <c r="A37" s="931" t="s">
        <v>993</v>
      </c>
      <c r="B37" s="931"/>
      <c r="C37" s="931"/>
      <c r="D37" s="931"/>
      <c r="E37" s="931"/>
      <c r="F37" s="931"/>
      <c r="G37" s="931"/>
    </row>
    <row r="38" spans="1:7" ht="3" customHeight="1" thickBot="1" x14ac:dyDescent="0.35">
      <c r="A38" s="340"/>
      <c r="B38" s="340"/>
      <c r="C38" s="340"/>
      <c r="D38" s="340"/>
      <c r="E38" s="340"/>
      <c r="F38" s="340"/>
      <c r="G38" s="340"/>
    </row>
    <row r="39" spans="1:7" ht="15" customHeight="1" x14ac:dyDescent="0.3">
      <c r="A39" s="1727" t="s">
        <v>982</v>
      </c>
      <c r="B39" s="1727"/>
      <c r="C39" s="1727"/>
      <c r="D39" s="1727"/>
      <c r="E39" s="1727"/>
      <c r="F39" s="1727"/>
      <c r="G39" s="1727"/>
    </row>
    <row r="40" spans="1:7" ht="15" customHeight="1" x14ac:dyDescent="0.3">
      <c r="A40" s="1728"/>
      <c r="B40" s="1728"/>
      <c r="C40" s="1728"/>
      <c r="D40" s="1728"/>
      <c r="E40" s="1728"/>
      <c r="F40" s="1728"/>
      <c r="G40" s="1728"/>
    </row>
    <row r="41" spans="1:7" ht="15" customHeight="1" x14ac:dyDescent="0.3">
      <c r="A41" s="1728"/>
      <c r="B41" s="1728"/>
      <c r="C41" s="1728"/>
      <c r="D41" s="1728"/>
      <c r="E41" s="1728"/>
      <c r="F41" s="1728"/>
      <c r="G41" s="1728"/>
    </row>
    <row r="42" spans="1:7" ht="15" customHeight="1" x14ac:dyDescent="0.3">
      <c r="A42" s="1728"/>
      <c r="B42" s="1728"/>
      <c r="C42" s="1728"/>
      <c r="D42" s="1728"/>
      <c r="E42" s="1728"/>
      <c r="F42" s="1728"/>
      <c r="G42" s="1728"/>
    </row>
    <row r="43" spans="1:7" ht="15" customHeight="1" x14ac:dyDescent="0.3">
      <c r="A43" s="1728"/>
      <c r="B43" s="1728"/>
      <c r="C43" s="1728"/>
      <c r="D43" s="1728"/>
      <c r="E43" s="1728"/>
      <c r="F43" s="1728"/>
      <c r="G43" s="1728"/>
    </row>
    <row r="44" spans="1:7" ht="15" customHeight="1" x14ac:dyDescent="0.3">
      <c r="A44" s="1728"/>
      <c r="B44" s="1728"/>
      <c r="C44" s="1728"/>
      <c r="D44" s="1728"/>
      <c r="E44" s="1728"/>
      <c r="F44" s="1728"/>
      <c r="G44" s="1728"/>
    </row>
    <row r="45" spans="1:7" ht="15" customHeight="1" x14ac:dyDescent="0.3">
      <c r="A45" s="1728"/>
      <c r="B45" s="1728"/>
      <c r="C45" s="1728"/>
      <c r="D45" s="1728"/>
      <c r="E45" s="1728"/>
      <c r="F45" s="1728"/>
      <c r="G45" s="1728"/>
    </row>
    <row r="46" spans="1:7" ht="15" customHeight="1" x14ac:dyDescent="0.3">
      <c r="A46" s="1728"/>
      <c r="B46" s="1728"/>
      <c r="C46" s="1728"/>
      <c r="D46" s="1728"/>
      <c r="E46" s="1728"/>
      <c r="F46" s="1728"/>
      <c r="G46" s="1728"/>
    </row>
    <row r="47" spans="1:7" ht="15" customHeight="1" x14ac:dyDescent="0.3">
      <c r="A47" s="1728"/>
      <c r="B47" s="1728"/>
      <c r="C47" s="1728"/>
      <c r="D47" s="1728"/>
      <c r="E47" s="1728"/>
      <c r="F47" s="1728"/>
      <c r="G47" s="1728"/>
    </row>
    <row r="48" spans="1:7" ht="15" customHeight="1" x14ac:dyDescent="0.3">
      <c r="A48" s="1728"/>
      <c r="B48" s="1728"/>
      <c r="C48" s="1728"/>
      <c r="D48" s="1728"/>
      <c r="E48" s="1728"/>
      <c r="F48" s="1728"/>
      <c r="G48" s="1728"/>
    </row>
    <row r="49" spans="1:10" ht="15" customHeight="1" x14ac:dyDescent="0.3">
      <c r="A49" s="1728"/>
      <c r="B49" s="1728"/>
      <c r="C49" s="1728"/>
      <c r="D49" s="1728"/>
      <c r="E49" s="1728"/>
      <c r="F49" s="1728"/>
      <c r="G49" s="1728"/>
      <c r="J49" s="340"/>
    </row>
    <row r="50" spans="1:10" ht="15" customHeight="1" x14ac:dyDescent="0.3">
      <c r="A50" s="1728"/>
      <c r="B50" s="1728"/>
      <c r="C50" s="1728"/>
      <c r="D50" s="1728"/>
      <c r="E50" s="1728"/>
      <c r="F50" s="1728"/>
      <c r="G50" s="1728"/>
    </row>
    <row r="51" spans="1:10" ht="15" customHeight="1" x14ac:dyDescent="0.3">
      <c r="A51" s="1728"/>
      <c r="B51" s="1728"/>
      <c r="C51" s="1728"/>
      <c r="D51" s="1728"/>
      <c r="E51" s="1728"/>
      <c r="F51" s="1728"/>
      <c r="G51" s="1728"/>
    </row>
    <row r="52" spans="1:10" ht="15" customHeight="1" x14ac:dyDescent="0.3">
      <c r="A52" s="1728"/>
      <c r="B52" s="1728"/>
      <c r="C52" s="1728"/>
      <c r="D52" s="1728"/>
      <c r="E52" s="1728"/>
      <c r="F52" s="1728"/>
      <c r="G52" s="1728"/>
    </row>
    <row r="53" spans="1:10" ht="15" customHeight="1" x14ac:dyDescent="0.3">
      <c r="A53" s="1728"/>
      <c r="B53" s="1728"/>
      <c r="C53" s="1728"/>
      <c r="D53" s="1728"/>
      <c r="E53" s="1728"/>
      <c r="F53" s="1728"/>
      <c r="G53" s="1728"/>
    </row>
    <row r="54" spans="1:10" ht="15" customHeight="1" x14ac:dyDescent="0.3">
      <c r="A54" s="1728"/>
      <c r="B54" s="1728"/>
      <c r="C54" s="1728"/>
      <c r="D54" s="1728"/>
      <c r="E54" s="1728"/>
      <c r="F54" s="1728"/>
      <c r="G54" s="1728"/>
    </row>
    <row r="55" spans="1:10" ht="15" customHeight="1" x14ac:dyDescent="0.3">
      <c r="A55" s="1728"/>
      <c r="B55" s="1728"/>
      <c r="C55" s="1728"/>
      <c r="D55" s="1728"/>
      <c r="E55" s="1728"/>
      <c r="F55" s="1728"/>
      <c r="G55" s="1728"/>
    </row>
    <row r="56" spans="1:10" ht="15" customHeight="1" x14ac:dyDescent="0.3">
      <c r="A56" s="1728"/>
      <c r="B56" s="1728"/>
      <c r="C56" s="1728"/>
      <c r="D56" s="1728"/>
      <c r="E56" s="1728"/>
      <c r="F56" s="1728"/>
      <c r="G56" s="1728"/>
    </row>
    <row r="57" spans="1:10" ht="15" customHeight="1" x14ac:dyDescent="0.3">
      <c r="A57" s="1728"/>
      <c r="B57" s="1728"/>
      <c r="C57" s="1728"/>
      <c r="D57" s="1728"/>
      <c r="E57" s="1728"/>
      <c r="F57" s="1728"/>
      <c r="G57" s="1728"/>
    </row>
    <row r="58" spans="1:10" ht="15" customHeight="1" x14ac:dyDescent="0.3">
      <c r="A58" s="1728"/>
      <c r="B58" s="1728"/>
      <c r="C58" s="1728"/>
      <c r="D58" s="1728"/>
      <c r="E58" s="1728"/>
      <c r="F58" s="1728"/>
      <c r="G58" s="1728"/>
    </row>
    <row r="59" spans="1:10" ht="15" customHeight="1" x14ac:dyDescent="0.3">
      <c r="A59" s="1728"/>
      <c r="B59" s="1728"/>
      <c r="C59" s="1728"/>
      <c r="D59" s="1728"/>
      <c r="E59" s="1728"/>
      <c r="F59" s="1728"/>
      <c r="G59" s="1728"/>
    </row>
    <row r="60" spans="1:10" ht="15" customHeight="1" x14ac:dyDescent="0.3">
      <c r="A60" s="1728"/>
      <c r="B60" s="1728"/>
      <c r="C60" s="1728"/>
      <c r="D60" s="1728"/>
      <c r="E60" s="1728"/>
      <c r="F60" s="1728"/>
      <c r="G60" s="1728"/>
    </row>
    <row r="61" spans="1:10" ht="15" customHeight="1" x14ac:dyDescent="0.3">
      <c r="A61" s="1728"/>
      <c r="B61" s="1728"/>
      <c r="C61" s="1728"/>
      <c r="D61" s="1728"/>
      <c r="E61" s="1728"/>
      <c r="F61" s="1728"/>
      <c r="G61" s="1728"/>
    </row>
    <row r="62" spans="1:10" ht="15" customHeight="1" x14ac:dyDescent="0.3">
      <c r="A62" s="1728"/>
      <c r="B62" s="1728"/>
      <c r="C62" s="1728"/>
      <c r="D62" s="1728"/>
      <c r="E62" s="1728"/>
      <c r="F62" s="1728"/>
      <c r="G62" s="1728"/>
    </row>
    <row r="63" spans="1:10" ht="15" customHeight="1" x14ac:dyDescent="0.3">
      <c r="A63" s="1728"/>
      <c r="B63" s="1728"/>
      <c r="C63" s="1728"/>
      <c r="D63" s="1728"/>
      <c r="E63" s="1728"/>
      <c r="F63" s="1728"/>
      <c r="G63" s="1728"/>
    </row>
    <row r="64" spans="1:10" ht="15" customHeight="1" x14ac:dyDescent="0.3">
      <c r="A64" s="1728"/>
      <c r="B64" s="1728"/>
      <c r="C64" s="1728"/>
      <c r="D64" s="1728"/>
      <c r="E64" s="1728"/>
      <c r="F64" s="1728"/>
      <c r="G64" s="1728"/>
    </row>
    <row r="65" spans="1:7" ht="15" customHeight="1" x14ac:dyDescent="0.3">
      <c r="A65" s="1728"/>
      <c r="B65" s="1728"/>
      <c r="C65" s="1728"/>
      <c r="D65" s="1728"/>
      <c r="E65" s="1728"/>
      <c r="F65" s="1728"/>
      <c r="G65" s="1728"/>
    </row>
    <row r="66" spans="1:7" ht="15" customHeight="1" x14ac:dyDescent="0.3">
      <c r="A66" s="1728"/>
      <c r="B66" s="1728"/>
      <c r="C66" s="1728"/>
      <c r="D66" s="1728"/>
      <c r="E66" s="1728"/>
      <c r="F66" s="1728"/>
      <c r="G66" s="1728"/>
    </row>
    <row r="67" spans="1:7" ht="15" customHeight="1" x14ac:dyDescent="0.3">
      <c r="A67" s="1728"/>
      <c r="B67" s="1728"/>
      <c r="C67" s="1728"/>
      <c r="D67" s="1728"/>
      <c r="E67" s="1728"/>
      <c r="F67" s="1728"/>
      <c r="G67" s="1728"/>
    </row>
    <row r="68" spans="1:7" ht="15" customHeight="1" x14ac:dyDescent="0.3">
      <c r="A68" s="1728"/>
      <c r="B68" s="1728"/>
      <c r="C68" s="1728"/>
      <c r="D68" s="1728"/>
      <c r="E68" s="1728"/>
      <c r="F68" s="1728"/>
      <c r="G68" s="1728"/>
    </row>
    <row r="69" spans="1:7" ht="10.199999999999999" customHeight="1" x14ac:dyDescent="0.3">
      <c r="A69" s="1729" t="str">
        <f>Startseite!A4</f>
        <v>Version 16.03.2023</v>
      </c>
      <c r="B69" s="1729"/>
      <c r="C69" s="1729"/>
      <c r="D69" s="1729"/>
      <c r="E69" s="1729"/>
      <c r="F69" s="1729"/>
      <c r="G69" s="1729"/>
    </row>
    <row r="70" spans="1:7" x14ac:dyDescent="0.3">
      <c r="A70" s="340"/>
      <c r="B70" s="340"/>
      <c r="C70" s="340"/>
      <c r="D70" s="340"/>
      <c r="E70" s="340"/>
      <c r="F70" s="340"/>
      <c r="G70" s="340"/>
    </row>
  </sheetData>
  <sheetProtection algorithmName="SHA-512" hashValue="kubOdspu2AJDcDtlQpfkIk4Bl/QfMinXwBceV4quHkx4hwflZELEmpVk4L94YSYi/Ip4Nd2JENLk8MRBU4HLlA==" saltValue="XQHmhVWf4aDkiQE0Pu/rGA==" spinCount="100000" sheet="1" objects="1" scenarios="1" selectLockedCells="1"/>
  <mergeCells count="23">
    <mergeCell ref="A37:G37"/>
    <mergeCell ref="A39:G68"/>
    <mergeCell ref="A69:G69"/>
    <mergeCell ref="B9:D9"/>
    <mergeCell ref="A24:B25"/>
    <mergeCell ref="F9:G9"/>
    <mergeCell ref="A13:E13"/>
    <mergeCell ref="C22:D22"/>
    <mergeCell ref="F22:G22"/>
    <mergeCell ref="C24:G25"/>
    <mergeCell ref="A34:G34"/>
    <mergeCell ref="A35:G35"/>
    <mergeCell ref="A32:G32"/>
    <mergeCell ref="A21:G21"/>
    <mergeCell ref="A12:G12"/>
    <mergeCell ref="A31:G31"/>
    <mergeCell ref="A29:G29"/>
    <mergeCell ref="B6:D6"/>
    <mergeCell ref="A1:E1"/>
    <mergeCell ref="B2:D2"/>
    <mergeCell ref="F2:G2"/>
    <mergeCell ref="B4:D4"/>
    <mergeCell ref="A15:E15"/>
  </mergeCells>
  <dataValidations xWindow="753" yWindow="343" count="11">
    <dataValidation allowBlank="1" showInputMessage="1" showErrorMessage="1" error="Die Vergabenummer wird durch die ZVS vergeben und mitgeteilt." prompt="Die Vergabenummer wird durch die ZVS vergeben und mitgeteilt." sqref="B9:D9" xr:uid="{00000000-0002-0000-2600-000000000000}"/>
    <dataValidation allowBlank="1" showInputMessage="1" showErrorMessage="1" error="Bitte geben Sie das Revier bzw. den FBB an!" promptTitle="Angabe des Reviers" prompt="Bitte geben Sie das Revier bzw. den FBB an!" sqref="F2:G2" xr:uid="{00000000-0002-0000-2600-000001000000}"/>
    <dataValidation allowBlank="1" showInputMessage="1" showErrorMessage="1" error="Bitte geben Sie den Namen der Kontaktperson ein!" prompt="Bitte geben Sie den Namen der Kontaktperson (z.B. Revierleitung) ein!" sqref="B4:D4" xr:uid="{00000000-0002-0000-2600-000002000000}"/>
    <dataValidation allowBlank="1" showInputMessage="1" showErrorMessage="1" error="Bitte geben Sie die Adresse der Kontaktperson (Straße mit Haus-Nr. und PLZ mit Ort) an!" prompt="Bitte geben Sie die Adresse der Kontaktperson (Straße mit Haus-Nr. und PLZ mit Ort) an!" sqref="B6:D6" xr:uid="{00000000-0002-0000-2600-000003000000}"/>
    <dataValidation allowBlank="1" showInputMessage="1" showErrorMessage="1" prompt="Bitte geben Sie ggf. zeitliche Arbeitsschwerpunkte an, z.B. von Okt.-Feb." sqref="C24" xr:uid="{00000000-0002-0000-2600-000004000000}"/>
    <dataValidation type="date" allowBlank="1" showInputMessage="1" showErrorMessage="1" error="Bitte geben Sie den Beginn des Vertrages an!" promptTitle="Beginn Vertragslaufzeit" prompt="Bitte geben Sie den Beginn des Vertrages an!" sqref="B22" xr:uid="{00000000-0002-0000-2600-000005000000}">
      <formula1>42736</formula1>
      <formula2>54789</formula2>
    </dataValidation>
    <dataValidation allowBlank="1" showInputMessage="1" showErrorMessage="1" promptTitle="Eingabe der Los-Nr." prompt="Bitte vergeben Sie eine fortlaufende Los-Nr.!" sqref="F9" xr:uid="{00000000-0002-0000-2600-000006000000}"/>
    <dataValidation type="whole" allowBlank="1" showInputMessage="1" showErrorMessage="1" error="Bitte geben Sie die jährliche Optionsmenge des Vertrages an._x000a__x000a_(min. 0; max. 50.000)" promptTitle="jährliche Optionsmenge" prompt="Bitte geben Sie die jährliche Optionsmenge des Vertrages an." sqref="F15" xr:uid="{00000000-0002-0000-2600-000007000000}">
      <formula1>0</formula1>
      <formula2>50000</formula2>
    </dataValidation>
    <dataValidation allowBlank="1" showInputMessage="1" showErrorMessage="1" error="Bitte geben Sie ggf. weitere Informationen zum Vertrag!" prompt="Bitte geben Sie ggf. weitere Informationen zum Vertrag!" sqref="A35" xr:uid="{00000000-0002-0000-2600-000008000000}"/>
    <dataValidation type="whole" allowBlank="1" showInputMessage="1" showErrorMessage="1" error="Bitte geben Sie die (jährliche) Garantiemenge an._x000a__x000a_(min. 100, max. 100.000)" promptTitle="Jährliche Garantiemenge" prompt="Bitte geben Sie die (jährliche) Garantiemenge an." sqref="F13" xr:uid="{00000000-0002-0000-2600-000009000000}">
      <formula1>0</formula1>
      <formula2>200000</formula2>
    </dataValidation>
    <dataValidation allowBlank="1" showInputMessage="1" showErrorMessage="1" promptTitle="Revier- und Arbeitsverhältnisse" prompt="- Lage Arbeitsorte? _x000a_- Einsatzbereiche (NH, LH, Stärkeklassen-/Sortimentsschwerpunkte)?_x000a_- Bestandessituation (Struktur, NV etc.)?_x000a_- ggf. Arbeitserschwernisse (aufwendige Verkehrssicherung etc.)?" sqref="A32:G32" xr:uid="{00000000-0002-0000-2600-00000A000000}"/>
  </dataValidations>
  <pageMargins left="0.59055118110236215" right="0.59055118110236215" top="0.39370078740157483" bottom="0.3937007874015748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Button 1">
              <controlPr defaultSize="0" print="0" autoFill="0" autoPict="0" macro="[0]!Makro11">
                <anchor moveWithCells="1" sizeWithCells="1">
                  <from>
                    <xdr:col>7</xdr:col>
                    <xdr:colOff>190500</xdr:colOff>
                    <xdr:row>31</xdr:row>
                    <xdr:rowOff>4099560</xdr:rowOff>
                  </from>
                  <to>
                    <xdr:col>10</xdr:col>
                    <xdr:colOff>45720</xdr:colOff>
                    <xdr:row>35</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53" yWindow="343" count="3">
        <x14:dataValidation type="list" allowBlank="1" showInputMessage="1" showErrorMessage="1" error="Bitte wählen Sie ein Forstamt aus!" promptTitle="Angabe des Forstamtes" prompt="Bitte wählen Sie ein Forstamt aus!" xr:uid="{00000000-0002-0000-2600-00000B000000}">
          <x14:formula1>
            <xm:f>'Steuerlemente LB MMHE'!$A$2:$A$17</xm:f>
          </x14:formula1>
          <xm:sqref>B2:D2</xm:sqref>
        </x14:dataValidation>
        <x14:dataValidation type="list" allowBlank="1" showInputMessage="1" showErrorMessage="1" error="Bitte geben Sie die voraussichtliche Vertragslaufzeit des Vertrages in Monaten an. (Auswahl aus Liste)" promptTitle="voraus. Vertragslaufzeit Vertrag" prompt="Bitte geben Sie die voraussichtliche Vertragslaufzeit des Vertrages in Monaten an. Ob Verlängerungsoptionen bestehen, können Sie unten auswählen." xr:uid="{00000000-0002-0000-2600-00000C000000}">
          <x14:formula1>
            <xm:f>'Steuerlemente LB MMHE'!$C$2:$C$5</xm:f>
          </x14:formula1>
          <xm:sqref>E22</xm:sqref>
        </x14:dataValidation>
        <x14:dataValidation type="list" allowBlank="1" showInputMessage="1" showErrorMessage="1" error="Bitte geben Sie an, ob für diesen Vertrag jährliche Verlängerungsoptionen bestehen sollen. (Auswahl aus Liste)" promptTitle="Verlängerungsoptionen" prompt="Bitte geben Sie an, ob für diesen Vertrag jährliche Verlängerungsoptionen bestehen sollen. " xr:uid="{00000000-0002-0000-2600-00000D000000}">
          <x14:formula1>
            <xm:f>'Steuerlemente LB MMHE'!$D$2:$D$3</xm:f>
          </x14:formula1>
          <xm:sqref>D27</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6"/>
  <dimension ref="A1:D41"/>
  <sheetViews>
    <sheetView workbookViewId="0">
      <selection activeCell="E27" sqref="E27"/>
    </sheetView>
  </sheetViews>
  <sheetFormatPr baseColWidth="10" defaultColWidth="11.5546875" defaultRowHeight="14.4" x14ac:dyDescent="0.3"/>
  <cols>
    <col min="1" max="1" width="36.88671875" style="203" customWidth="1"/>
    <col min="2" max="2" width="11.5546875" style="203"/>
    <col min="3" max="3" width="16.44140625" style="203" customWidth="1"/>
    <col min="4" max="4" width="23.44140625" style="203" customWidth="1"/>
    <col min="5" max="16384" width="11.5546875" style="203"/>
  </cols>
  <sheetData>
    <row r="1" spans="1:4" x14ac:dyDescent="0.3">
      <c r="A1" s="265" t="s">
        <v>415</v>
      </c>
      <c r="B1" s="203" t="s">
        <v>416</v>
      </c>
      <c r="C1" s="828" t="s">
        <v>976</v>
      </c>
      <c r="D1" s="828" t="s">
        <v>977</v>
      </c>
    </row>
    <row r="2" spans="1:4" x14ac:dyDescent="0.3">
      <c r="A2" s="203" t="s">
        <v>55</v>
      </c>
      <c r="B2" s="203">
        <v>500</v>
      </c>
      <c r="C2" s="203">
        <v>3</v>
      </c>
      <c r="D2" s="828" t="s">
        <v>100</v>
      </c>
    </row>
    <row r="3" spans="1:4" x14ac:dyDescent="0.3">
      <c r="A3" s="203" t="s">
        <v>341</v>
      </c>
      <c r="B3" s="203">
        <v>1000</v>
      </c>
      <c r="C3" s="203">
        <v>6</v>
      </c>
      <c r="D3" s="828" t="s">
        <v>66</v>
      </c>
    </row>
    <row r="4" spans="1:4" x14ac:dyDescent="0.3">
      <c r="A4" s="203" t="s">
        <v>25</v>
      </c>
      <c r="B4" s="203">
        <v>1500</v>
      </c>
      <c r="C4" s="203">
        <v>9</v>
      </c>
    </row>
    <row r="5" spans="1:4" x14ac:dyDescent="0.3">
      <c r="A5" s="203" t="s">
        <v>26</v>
      </c>
      <c r="B5" s="203">
        <v>2000</v>
      </c>
      <c r="C5" s="203">
        <v>12</v>
      </c>
    </row>
    <row r="6" spans="1:4" x14ac:dyDescent="0.3">
      <c r="A6" s="203" t="s">
        <v>342</v>
      </c>
      <c r="B6" s="203">
        <v>2500</v>
      </c>
    </row>
    <row r="7" spans="1:4" x14ac:dyDescent="0.3">
      <c r="A7" s="203" t="s">
        <v>343</v>
      </c>
      <c r="B7" s="203">
        <v>3000</v>
      </c>
    </row>
    <row r="8" spans="1:4" x14ac:dyDescent="0.3">
      <c r="A8" s="203" t="s">
        <v>21</v>
      </c>
      <c r="B8" s="203">
        <v>3500</v>
      </c>
    </row>
    <row r="9" spans="1:4" x14ac:dyDescent="0.3">
      <c r="A9" s="203" t="s">
        <v>27</v>
      </c>
      <c r="B9" s="203">
        <v>4000</v>
      </c>
    </row>
    <row r="10" spans="1:4" x14ac:dyDescent="0.3">
      <c r="A10" s="828" t="s">
        <v>969</v>
      </c>
      <c r="B10" s="203">
        <v>4500</v>
      </c>
    </row>
    <row r="11" spans="1:4" x14ac:dyDescent="0.3">
      <c r="A11" s="203" t="s">
        <v>28</v>
      </c>
      <c r="B11" s="203">
        <v>5000</v>
      </c>
    </row>
    <row r="12" spans="1:4" x14ac:dyDescent="0.3">
      <c r="A12" s="203" t="s">
        <v>344</v>
      </c>
      <c r="B12" s="203">
        <v>5500</v>
      </c>
    </row>
    <row r="13" spans="1:4" x14ac:dyDescent="0.3">
      <c r="A13" s="203" t="s">
        <v>29</v>
      </c>
      <c r="B13" s="203">
        <v>6000</v>
      </c>
    </row>
    <row r="14" spans="1:4" x14ac:dyDescent="0.3">
      <c r="A14" s="203" t="s">
        <v>345</v>
      </c>
      <c r="B14" s="203">
        <v>6500</v>
      </c>
    </row>
    <row r="15" spans="1:4" x14ac:dyDescent="0.3">
      <c r="A15" s="203" t="s">
        <v>30</v>
      </c>
      <c r="B15" s="203">
        <v>7000</v>
      </c>
    </row>
    <row r="16" spans="1:4" x14ac:dyDescent="0.3">
      <c r="A16" s="203" t="s">
        <v>31</v>
      </c>
      <c r="B16" s="203">
        <v>7500</v>
      </c>
    </row>
    <row r="17" spans="1:2" x14ac:dyDescent="0.3">
      <c r="A17" s="203" t="s">
        <v>346</v>
      </c>
      <c r="B17" s="203">
        <v>8000</v>
      </c>
    </row>
    <row r="18" spans="1:2" x14ac:dyDescent="0.3">
      <c r="B18" s="203">
        <v>8500</v>
      </c>
    </row>
    <row r="19" spans="1:2" x14ac:dyDescent="0.3">
      <c r="B19" s="203">
        <v>9000</v>
      </c>
    </row>
    <row r="20" spans="1:2" x14ac:dyDescent="0.3">
      <c r="B20" s="203">
        <v>9500</v>
      </c>
    </row>
    <row r="21" spans="1:2" x14ac:dyDescent="0.3">
      <c r="B21" s="203">
        <v>10000</v>
      </c>
    </row>
    <row r="22" spans="1:2" x14ac:dyDescent="0.3">
      <c r="B22" s="203">
        <v>10500</v>
      </c>
    </row>
    <row r="23" spans="1:2" x14ac:dyDescent="0.3">
      <c r="B23" s="203">
        <v>11000</v>
      </c>
    </row>
    <row r="24" spans="1:2" x14ac:dyDescent="0.3">
      <c r="B24" s="203">
        <v>11500</v>
      </c>
    </row>
    <row r="25" spans="1:2" x14ac:dyDescent="0.3">
      <c r="B25" s="203">
        <v>12000</v>
      </c>
    </row>
    <row r="26" spans="1:2" x14ac:dyDescent="0.3">
      <c r="B26" s="203">
        <v>12500</v>
      </c>
    </row>
    <row r="27" spans="1:2" x14ac:dyDescent="0.3">
      <c r="B27" s="203">
        <v>13000</v>
      </c>
    </row>
    <row r="28" spans="1:2" x14ac:dyDescent="0.3">
      <c r="B28" s="203">
        <v>13500</v>
      </c>
    </row>
    <row r="29" spans="1:2" x14ac:dyDescent="0.3">
      <c r="B29" s="203">
        <v>14000</v>
      </c>
    </row>
    <row r="30" spans="1:2" x14ac:dyDescent="0.3">
      <c r="B30" s="203">
        <v>14500</v>
      </c>
    </row>
    <row r="31" spans="1:2" x14ac:dyDescent="0.3">
      <c r="B31" s="203">
        <v>15000</v>
      </c>
    </row>
    <row r="32" spans="1:2" x14ac:dyDescent="0.3">
      <c r="B32" s="203">
        <v>15500</v>
      </c>
    </row>
    <row r="33" spans="2:2" x14ac:dyDescent="0.3">
      <c r="B33" s="203">
        <v>16000</v>
      </c>
    </row>
    <row r="34" spans="2:2" x14ac:dyDescent="0.3">
      <c r="B34" s="203">
        <v>16500</v>
      </c>
    </row>
    <row r="35" spans="2:2" x14ac:dyDescent="0.3">
      <c r="B35" s="203">
        <v>17000</v>
      </c>
    </row>
    <row r="36" spans="2:2" x14ac:dyDescent="0.3">
      <c r="B36" s="203">
        <v>17500</v>
      </c>
    </row>
    <row r="37" spans="2:2" x14ac:dyDescent="0.3">
      <c r="B37" s="203">
        <v>18000</v>
      </c>
    </row>
    <row r="38" spans="2:2" x14ac:dyDescent="0.3">
      <c r="B38" s="203">
        <v>18500</v>
      </c>
    </row>
    <row r="39" spans="2:2" x14ac:dyDescent="0.3">
      <c r="B39" s="203">
        <v>19000</v>
      </c>
    </row>
    <row r="40" spans="2:2" x14ac:dyDescent="0.3">
      <c r="B40" s="203">
        <v>19500</v>
      </c>
    </row>
    <row r="41" spans="2:2" x14ac:dyDescent="0.3">
      <c r="B41" s="203">
        <v>20000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8"/>
  <dimension ref="A1:D17"/>
  <sheetViews>
    <sheetView workbookViewId="0">
      <selection activeCell="C6" sqref="C6"/>
    </sheetView>
  </sheetViews>
  <sheetFormatPr baseColWidth="10" defaultColWidth="11.5546875" defaultRowHeight="14.4" x14ac:dyDescent="0.3"/>
  <cols>
    <col min="1" max="1" width="36.88671875" style="203" customWidth="1"/>
    <col min="2" max="2" width="11.5546875" style="203"/>
    <col min="3" max="3" width="23.109375" style="203" customWidth="1"/>
    <col min="4" max="4" width="19.109375" style="203" customWidth="1"/>
    <col min="5" max="16384" width="11.5546875" style="203"/>
  </cols>
  <sheetData>
    <row r="1" spans="1:4" x14ac:dyDescent="0.3">
      <c r="A1" s="265" t="s">
        <v>415</v>
      </c>
      <c r="C1" s="679" t="s">
        <v>988</v>
      </c>
      <c r="D1" s="679"/>
    </row>
    <row r="2" spans="1:4" x14ac:dyDescent="0.3">
      <c r="A2" s="203" t="s">
        <v>55</v>
      </c>
      <c r="B2" s="828" t="s">
        <v>100</v>
      </c>
      <c r="C2" s="849">
        <v>3</v>
      </c>
      <c r="D2" s="678"/>
    </row>
    <row r="3" spans="1:4" x14ac:dyDescent="0.3">
      <c r="A3" s="203" t="s">
        <v>341</v>
      </c>
      <c r="B3" s="828" t="s">
        <v>66</v>
      </c>
      <c r="C3" s="849">
        <v>6</v>
      </c>
      <c r="D3" s="678"/>
    </row>
    <row r="4" spans="1:4" x14ac:dyDescent="0.3">
      <c r="A4" s="203" t="s">
        <v>25</v>
      </c>
      <c r="C4" s="850">
        <v>9</v>
      </c>
      <c r="D4" s="678"/>
    </row>
    <row r="5" spans="1:4" x14ac:dyDescent="0.3">
      <c r="A5" s="203" t="s">
        <v>26</v>
      </c>
      <c r="C5" s="849">
        <v>12</v>
      </c>
      <c r="D5" s="677"/>
    </row>
    <row r="6" spans="1:4" x14ac:dyDescent="0.3">
      <c r="A6" s="203" t="s">
        <v>342</v>
      </c>
      <c r="C6" s="267"/>
      <c r="D6" s="677"/>
    </row>
    <row r="7" spans="1:4" x14ac:dyDescent="0.3">
      <c r="A7" s="203" t="s">
        <v>343</v>
      </c>
      <c r="C7" s="267"/>
      <c r="D7" s="677"/>
    </row>
    <row r="8" spans="1:4" x14ac:dyDescent="0.3">
      <c r="A8" s="203" t="s">
        <v>21</v>
      </c>
      <c r="C8" s="267"/>
      <c r="D8" s="677"/>
    </row>
    <row r="9" spans="1:4" x14ac:dyDescent="0.3">
      <c r="A9" s="203" t="s">
        <v>27</v>
      </c>
      <c r="C9" s="267"/>
      <c r="D9" s="677"/>
    </row>
    <row r="10" spans="1:4" x14ac:dyDescent="0.3">
      <c r="A10" s="828" t="s">
        <v>969</v>
      </c>
      <c r="C10" s="267"/>
      <c r="D10" s="677"/>
    </row>
    <row r="11" spans="1:4" x14ac:dyDescent="0.3">
      <c r="A11" s="203" t="s">
        <v>28</v>
      </c>
    </row>
    <row r="12" spans="1:4" x14ac:dyDescent="0.3">
      <c r="A12" s="203" t="s">
        <v>344</v>
      </c>
    </row>
    <row r="13" spans="1:4" x14ac:dyDescent="0.3">
      <c r="A13" s="203" t="s">
        <v>29</v>
      </c>
    </row>
    <row r="14" spans="1:4" x14ac:dyDescent="0.3">
      <c r="A14" s="203" t="s">
        <v>345</v>
      </c>
    </row>
    <row r="15" spans="1:4" x14ac:dyDescent="0.3">
      <c r="A15" s="203" t="s">
        <v>30</v>
      </c>
    </row>
    <row r="16" spans="1:4" x14ac:dyDescent="0.3">
      <c r="A16" s="203" t="s">
        <v>31</v>
      </c>
    </row>
    <row r="17" spans="1:1" x14ac:dyDescent="0.3">
      <c r="A17" s="203" t="s">
        <v>346</v>
      </c>
    </row>
  </sheetData>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7">
    <pageSetUpPr autoPageBreaks="0"/>
  </sheetPr>
  <dimension ref="A1:N97"/>
  <sheetViews>
    <sheetView showGridLines="0" showZeros="0" showOutlineSymbols="0" topLeftCell="A76" zoomScale="120" zoomScaleNormal="120" workbookViewId="0">
      <selection activeCell="A93" sqref="A93:E93"/>
    </sheetView>
  </sheetViews>
  <sheetFormatPr baseColWidth="10" defaultColWidth="11.44140625" defaultRowHeight="13.2" x14ac:dyDescent="0.25"/>
  <cols>
    <col min="1" max="1" width="5.44140625" style="272" customWidth="1"/>
    <col min="2" max="2" width="8.33203125" style="272" customWidth="1"/>
    <col min="3" max="3" width="8.6640625" style="334" customWidth="1"/>
    <col min="4" max="4" width="11" style="334" bestFit="1" customWidth="1"/>
    <col min="5" max="5" width="8.6640625" style="274" customWidth="1"/>
    <col min="6" max="6" width="11.33203125" style="274" bestFit="1" customWidth="1"/>
    <col min="7" max="7" width="8.6640625" style="272" customWidth="1"/>
    <col min="8" max="8" width="11" style="272" bestFit="1" customWidth="1"/>
    <col min="9" max="9" width="8.6640625" style="272" customWidth="1"/>
    <col min="10" max="10" width="11" style="272" bestFit="1" customWidth="1"/>
    <col min="11" max="11" width="2.5546875" style="272" customWidth="1"/>
    <col min="12" max="16384" width="11.44140625" style="272"/>
  </cols>
  <sheetData>
    <row r="1" spans="1:14" ht="34.950000000000003" customHeight="1" x14ac:dyDescent="0.45">
      <c r="A1" s="1732" t="s">
        <v>467</v>
      </c>
      <c r="B1" s="1732"/>
      <c r="C1" s="1732"/>
      <c r="D1" s="1732"/>
      <c r="E1" s="1732"/>
      <c r="F1" s="1732"/>
      <c r="G1" s="1732"/>
      <c r="H1" s="341"/>
      <c r="I1" s="341"/>
      <c r="J1" s="341"/>
    </row>
    <row r="2" spans="1:14" ht="13.8" x14ac:dyDescent="0.3">
      <c r="A2" s="1733" t="s">
        <v>357</v>
      </c>
      <c r="B2" s="1733"/>
      <c r="C2" s="1733"/>
      <c r="D2" s="1733"/>
      <c r="E2" s="1734"/>
      <c r="F2" s="1735">
        <f>'LB MMHE RV'!B2</f>
        <v>0</v>
      </c>
      <c r="G2" s="1736"/>
      <c r="H2" s="1736"/>
      <c r="I2" s="1736"/>
      <c r="J2" s="1737"/>
      <c r="L2" s="989" t="s">
        <v>358</v>
      </c>
      <c r="M2" s="989"/>
      <c r="N2" s="989"/>
    </row>
    <row r="3" spans="1:14" ht="3" customHeight="1" x14ac:dyDescent="0.3">
      <c r="A3" s="282"/>
      <c r="B3" s="282"/>
      <c r="C3" s="289"/>
      <c r="D3" s="289"/>
      <c r="E3" s="290"/>
      <c r="F3" s="342"/>
      <c r="G3" s="342"/>
      <c r="H3" s="342"/>
      <c r="I3" s="342"/>
      <c r="J3" s="342"/>
      <c r="L3" s="205"/>
      <c r="M3" s="205"/>
      <c r="N3" s="205"/>
    </row>
    <row r="4" spans="1:14" ht="13.95" customHeight="1" x14ac:dyDescent="0.3">
      <c r="A4" s="1733" t="s">
        <v>612</v>
      </c>
      <c r="B4" s="1733"/>
      <c r="C4" s="1733"/>
      <c r="D4" s="1733"/>
      <c r="E4" s="1733"/>
      <c r="F4" s="1735">
        <f>'LB MMHE RV'!F2</f>
        <v>0</v>
      </c>
      <c r="G4" s="1736"/>
      <c r="H4" s="1736"/>
      <c r="I4" s="1736"/>
      <c r="J4" s="1737"/>
      <c r="L4" s="1738" t="s">
        <v>587</v>
      </c>
      <c r="M4" s="993"/>
      <c r="N4" s="994"/>
    </row>
    <row r="5" spans="1:14" ht="3" customHeight="1" x14ac:dyDescent="0.3">
      <c r="A5" s="343"/>
      <c r="B5" s="343"/>
      <c r="C5" s="343"/>
      <c r="D5" s="343"/>
      <c r="E5" s="290"/>
      <c r="F5" s="344"/>
      <c r="G5" s="345"/>
      <c r="H5" s="345"/>
      <c r="I5" s="345"/>
      <c r="J5" s="345"/>
      <c r="L5" s="205"/>
      <c r="M5" s="205"/>
      <c r="N5" s="205"/>
    </row>
    <row r="6" spans="1:14" ht="13.95" customHeight="1" x14ac:dyDescent="0.3">
      <c r="A6" s="1743" t="s">
        <v>207</v>
      </c>
      <c r="B6" s="1743"/>
      <c r="C6" s="1743"/>
      <c r="D6" s="1744">
        <f>'LB MMHE RV'!B9</f>
        <v>0</v>
      </c>
      <c r="E6" s="1745"/>
      <c r="F6" s="1746"/>
      <c r="G6" s="518" t="s">
        <v>56</v>
      </c>
      <c r="H6" s="1744">
        <f>'LB MMHE RV'!F9</f>
        <v>0</v>
      </c>
      <c r="I6" s="1745"/>
      <c r="J6" s="1746"/>
    </row>
    <row r="7" spans="1:14" ht="3" customHeight="1" thickBot="1" x14ac:dyDescent="0.35">
      <c r="A7" s="346"/>
      <c r="B7" s="346"/>
      <c r="C7" s="346"/>
      <c r="D7" s="346"/>
      <c r="E7" s="347"/>
      <c r="F7" s="347"/>
      <c r="G7" s="348"/>
      <c r="H7" s="348"/>
      <c r="I7" s="348"/>
      <c r="J7" s="348"/>
    </row>
    <row r="8" spans="1:14" ht="3" customHeight="1" x14ac:dyDescent="0.3">
      <c r="A8" s="288"/>
      <c r="B8" s="288"/>
      <c r="C8" s="289"/>
      <c r="D8" s="289"/>
      <c r="E8" s="290"/>
      <c r="F8" s="290"/>
      <c r="G8" s="288"/>
      <c r="H8" s="288"/>
      <c r="I8" s="288"/>
      <c r="J8" s="288"/>
    </row>
    <row r="9" spans="1:14" ht="13.95" customHeight="1" x14ac:dyDescent="0.3">
      <c r="A9" s="349" t="s">
        <v>359</v>
      </c>
      <c r="B9" s="349"/>
      <c r="C9" s="289"/>
      <c r="D9" s="972"/>
      <c r="E9" s="974"/>
      <c r="F9" s="974"/>
      <c r="G9" s="974"/>
      <c r="H9" s="974"/>
      <c r="I9" s="974"/>
      <c r="J9" s="975"/>
    </row>
    <row r="10" spans="1:14" ht="13.95" customHeight="1" x14ac:dyDescent="0.25">
      <c r="A10" s="1741" t="s">
        <v>353</v>
      </c>
      <c r="B10" s="1741"/>
      <c r="C10" s="1742"/>
      <c r="D10" s="977"/>
      <c r="E10" s="979"/>
      <c r="F10" s="979"/>
      <c r="G10" s="979"/>
      <c r="H10" s="979"/>
      <c r="I10" s="979"/>
      <c r="J10" s="980"/>
    </row>
    <row r="11" spans="1:14" ht="13.95" customHeight="1" x14ac:dyDescent="0.25">
      <c r="A11" s="1741"/>
      <c r="B11" s="1741"/>
      <c r="C11" s="1742"/>
      <c r="D11" s="981"/>
      <c r="E11" s="983"/>
      <c r="F11" s="983"/>
      <c r="G11" s="983"/>
      <c r="H11" s="983"/>
      <c r="I11" s="983"/>
      <c r="J11" s="984"/>
    </row>
    <row r="12" spans="1:14" ht="13.95" customHeight="1" x14ac:dyDescent="0.25">
      <c r="A12" s="1739" t="s">
        <v>360</v>
      </c>
      <c r="B12" s="1739"/>
      <c r="C12" s="1739"/>
      <c r="D12" s="985"/>
      <c r="E12" s="987"/>
      <c r="F12" s="987"/>
      <c r="G12" s="987"/>
      <c r="H12" s="987"/>
      <c r="I12" s="987"/>
      <c r="J12" s="988"/>
    </row>
    <row r="13" spans="1:14" ht="13.95" customHeight="1" x14ac:dyDescent="0.25">
      <c r="A13" s="1739" t="s">
        <v>361</v>
      </c>
      <c r="B13" s="1739"/>
      <c r="C13" s="1739"/>
      <c r="D13" s="985"/>
      <c r="E13" s="987"/>
      <c r="F13" s="987"/>
      <c r="G13" s="987"/>
      <c r="H13" s="987"/>
      <c r="I13" s="987"/>
      <c r="J13" s="988"/>
    </row>
    <row r="14" spans="1:14" ht="3" customHeight="1" x14ac:dyDescent="0.3">
      <c r="A14" s="350"/>
      <c r="B14" s="350"/>
      <c r="C14" s="351"/>
      <c r="D14" s="351"/>
      <c r="E14" s="351"/>
      <c r="F14" s="351"/>
      <c r="G14" s="351"/>
      <c r="H14" s="351"/>
      <c r="I14" s="288"/>
      <c r="J14" s="288"/>
    </row>
    <row r="15" spans="1:14" ht="67.2" customHeight="1" x14ac:dyDescent="0.25">
      <c r="A15" s="1740" t="s">
        <v>657</v>
      </c>
      <c r="B15" s="1740"/>
      <c r="C15" s="1740"/>
      <c r="D15" s="1740"/>
      <c r="E15" s="1740"/>
      <c r="F15" s="1740"/>
      <c r="G15" s="1740"/>
      <c r="H15" s="1740"/>
      <c r="I15" s="1740"/>
      <c r="J15" s="1740"/>
    </row>
    <row r="16" spans="1:14" ht="3" customHeight="1" x14ac:dyDescent="0.3">
      <c r="A16" s="288"/>
      <c r="B16" s="288"/>
      <c r="C16" s="289"/>
      <c r="D16" s="289"/>
      <c r="E16" s="290"/>
      <c r="F16" s="290"/>
      <c r="G16" s="288"/>
      <c r="H16" s="288"/>
      <c r="I16" s="288"/>
      <c r="J16" s="288"/>
    </row>
    <row r="17" spans="1:10" s="287" customFormat="1" ht="13.95" customHeight="1" x14ac:dyDescent="0.3">
      <c r="A17" s="1747" t="s">
        <v>468</v>
      </c>
      <c r="B17" s="1747"/>
      <c r="C17" s="1747"/>
      <c r="D17" s="1747"/>
      <c r="E17" s="1747"/>
      <c r="F17" s="1747"/>
      <c r="G17" s="1747"/>
      <c r="H17" s="1751"/>
      <c r="I17" s="1751"/>
      <c r="J17" s="1751"/>
    </row>
    <row r="18" spans="1:10" s="287" customFormat="1" ht="13.95" hidden="1" customHeight="1" x14ac:dyDescent="0.3">
      <c r="A18" s="1747" t="s">
        <v>469</v>
      </c>
      <c r="B18" s="1748"/>
      <c r="C18" s="1748"/>
      <c r="D18" s="1748"/>
      <c r="E18" s="1748"/>
      <c r="F18" s="1748"/>
      <c r="G18" s="1748"/>
      <c r="H18" s="1749">
        <v>1.4</v>
      </c>
      <c r="I18" s="1749"/>
      <c r="J18" s="1749"/>
    </row>
    <row r="19" spans="1:10" ht="10.199999999999999" customHeight="1" x14ac:dyDescent="0.3">
      <c r="A19" s="288"/>
      <c r="B19" s="288"/>
      <c r="C19" s="289"/>
      <c r="D19" s="289"/>
      <c r="E19" s="290"/>
      <c r="F19" s="290"/>
      <c r="G19" s="288"/>
      <c r="H19" s="288"/>
      <c r="I19" s="288"/>
      <c r="J19" s="288"/>
    </row>
    <row r="20" spans="1:10" ht="13.95" customHeight="1" x14ac:dyDescent="0.3">
      <c r="A20" s="1750" t="s">
        <v>470</v>
      </c>
      <c r="B20" s="1750"/>
      <c r="C20" s="1750"/>
      <c r="D20" s="1750"/>
      <c r="E20" s="1750"/>
      <c r="F20" s="1750"/>
      <c r="G20" s="1750"/>
      <c r="H20" s="1750"/>
      <c r="I20" s="1750"/>
      <c r="J20" s="1750"/>
    </row>
    <row r="21" spans="1:10" ht="28.5" customHeight="1" x14ac:dyDescent="0.25">
      <c r="A21" s="1753" t="s">
        <v>471</v>
      </c>
      <c r="B21" s="1755" t="s">
        <v>472</v>
      </c>
      <c r="C21" s="1756" t="s">
        <v>473</v>
      </c>
      <c r="D21" s="1757"/>
      <c r="E21" s="1757" t="s">
        <v>6</v>
      </c>
      <c r="F21" s="1757"/>
      <c r="G21" s="1752" t="s">
        <v>474</v>
      </c>
      <c r="H21" s="1752"/>
      <c r="I21" s="1752" t="s">
        <v>475</v>
      </c>
      <c r="J21" s="1752"/>
    </row>
    <row r="22" spans="1:10" ht="26.25" customHeight="1" x14ac:dyDescent="0.25">
      <c r="A22" s="1754"/>
      <c r="B22" s="1755"/>
      <c r="C22" s="352" t="s">
        <v>476</v>
      </c>
      <c r="D22" s="301" t="s">
        <v>477</v>
      </c>
      <c r="E22" s="352" t="s">
        <v>476</v>
      </c>
      <c r="F22" s="301" t="s">
        <v>477</v>
      </c>
      <c r="G22" s="352" t="s">
        <v>476</v>
      </c>
      <c r="H22" s="301" t="s">
        <v>477</v>
      </c>
      <c r="I22" s="352" t="s">
        <v>476</v>
      </c>
      <c r="J22" s="301" t="s">
        <v>477</v>
      </c>
    </row>
    <row r="23" spans="1:10" ht="13.95" customHeight="1" x14ac:dyDescent="0.3">
      <c r="A23" s="353" t="s">
        <v>478</v>
      </c>
      <c r="B23" s="354" t="s">
        <v>479</v>
      </c>
      <c r="C23" s="355">
        <f>ROUND(0.302521008403361*$H$18,2)</f>
        <v>0.42</v>
      </c>
      <c r="D23" s="356">
        <f>IFERROR(ROUND($H$17/C23,2)," ")</f>
        <v>0</v>
      </c>
      <c r="E23" s="355">
        <f>ROUND(0.393873085339168*$H$18,2)</f>
        <v>0.55000000000000004</v>
      </c>
      <c r="F23" s="356">
        <f>IFERROR(ROUND($H$17/E23,2)," ")</f>
        <v>0</v>
      </c>
      <c r="G23" s="355">
        <f>ROUND(0.666666666666667*$H$18,2)</f>
        <v>0.93</v>
      </c>
      <c r="H23" s="356">
        <f>IFERROR(ROUND($H$17/G23,2)," ")</f>
        <v>0</v>
      </c>
      <c r="I23" s="355">
        <f>ROUND(0.58252427184466*$H$18,2)</f>
        <v>0.82</v>
      </c>
      <c r="J23" s="356">
        <f>IFERROR(ROUND($H$17/I23,2)," ")</f>
        <v>0</v>
      </c>
    </row>
    <row r="24" spans="1:10" ht="13.95" customHeight="1" x14ac:dyDescent="0.3">
      <c r="A24" s="353" t="s">
        <v>480</v>
      </c>
      <c r="B24" s="354" t="s">
        <v>481</v>
      </c>
      <c r="C24" s="355">
        <f>ROUND(0.770877944325482*$H$18,2)</f>
        <v>1.08</v>
      </c>
      <c r="D24" s="356">
        <f t="shared" ref="D24:D32" si="0">IFERROR(ROUND($H$17/C24,2)," ")</f>
        <v>0</v>
      </c>
      <c r="E24" s="355">
        <f>ROUND(1.01694915254237*$H$18,2)</f>
        <v>1.42</v>
      </c>
      <c r="F24" s="356">
        <f t="shared" ref="F24:F32" si="1">IFERROR(ROUND($H$17/E24,2)," ")</f>
        <v>0</v>
      </c>
      <c r="G24" s="355">
        <f>ROUND(1.15384615384615*$H$18,2)</f>
        <v>1.62</v>
      </c>
      <c r="H24" s="356">
        <f t="shared" ref="H24:H32" si="2">IFERROR(ROUND($H$17/G24,2)," ")</f>
        <v>0</v>
      </c>
      <c r="I24" s="355">
        <f>ROUND(0.9*$H$18,2)</f>
        <v>1.26</v>
      </c>
      <c r="J24" s="356">
        <f t="shared" ref="J24:J32" si="3">IFERROR(ROUND($H$17/I24,2)," ")</f>
        <v>0</v>
      </c>
    </row>
    <row r="25" spans="1:10" ht="13.95" customHeight="1" x14ac:dyDescent="0.3">
      <c r="A25" s="353" t="s">
        <v>482</v>
      </c>
      <c r="B25" s="354" t="s">
        <v>483</v>
      </c>
      <c r="C25" s="355">
        <f>ROUND(1.26315789473684*$H$18,2)</f>
        <v>1.77</v>
      </c>
      <c r="D25" s="356">
        <f t="shared" si="0"/>
        <v>0</v>
      </c>
      <c r="E25" s="355">
        <f>ROUND(1.71428571428571*$H$18,2)</f>
        <v>2.4</v>
      </c>
      <c r="F25" s="356">
        <f t="shared" si="1"/>
        <v>0</v>
      </c>
      <c r="G25" s="355">
        <f>ROUND(1.71428571428571*$H$18,2)</f>
        <v>2.4</v>
      </c>
      <c r="H25" s="356">
        <f t="shared" si="2"/>
        <v>0</v>
      </c>
      <c r="I25" s="355">
        <f>ROUND(1.25*$H$18,2)</f>
        <v>1.75</v>
      </c>
      <c r="J25" s="356">
        <f t="shared" si="3"/>
        <v>0</v>
      </c>
    </row>
    <row r="26" spans="1:10" ht="13.95" customHeight="1" x14ac:dyDescent="0.3">
      <c r="A26" s="353" t="s">
        <v>484</v>
      </c>
      <c r="B26" s="354" t="s">
        <v>485</v>
      </c>
      <c r="C26" s="355">
        <f>ROUND(1.57894736842105*$H$18,2)</f>
        <v>2.21</v>
      </c>
      <c r="D26" s="356">
        <f t="shared" si="0"/>
        <v>0</v>
      </c>
      <c r="E26" s="355">
        <f>ROUND(2.22222222222222*$H$18,2)</f>
        <v>3.11</v>
      </c>
      <c r="F26" s="356">
        <f t="shared" si="1"/>
        <v>0</v>
      </c>
      <c r="G26" s="355">
        <f>ROUND(2.06896551724138*$H$18,2)</f>
        <v>2.9</v>
      </c>
      <c r="H26" s="356">
        <f t="shared" si="2"/>
        <v>0</v>
      </c>
      <c r="I26" s="355">
        <f>ROUND(1.53846153846154*$H$18,2)</f>
        <v>2.15</v>
      </c>
      <c r="J26" s="356">
        <f t="shared" si="3"/>
        <v>0</v>
      </c>
    </row>
    <row r="27" spans="1:10" ht="13.95" customHeight="1" x14ac:dyDescent="0.3">
      <c r="A27" s="357" t="s">
        <v>486</v>
      </c>
      <c r="B27" s="358" t="s">
        <v>487</v>
      </c>
      <c r="C27" s="359">
        <f>ROUND(1.875*$H$18,2)</f>
        <v>2.63</v>
      </c>
      <c r="D27" s="356">
        <f t="shared" si="0"/>
        <v>0</v>
      </c>
      <c r="E27" s="359">
        <f>ROUND(3*$H$18,2)</f>
        <v>4.2</v>
      </c>
      <c r="F27" s="356">
        <f t="shared" si="1"/>
        <v>0</v>
      </c>
      <c r="G27" s="359">
        <f>ROUND(2.5*$H$18,2)</f>
        <v>3.5</v>
      </c>
      <c r="H27" s="356">
        <f t="shared" si="2"/>
        <v>0</v>
      </c>
      <c r="I27" s="359">
        <f>ROUND(1.93548387096774*$H$18,2)</f>
        <v>2.71</v>
      </c>
      <c r="J27" s="356">
        <f t="shared" si="3"/>
        <v>0</v>
      </c>
    </row>
    <row r="28" spans="1:10" ht="13.95" customHeight="1" x14ac:dyDescent="0.3">
      <c r="A28" s="357" t="s">
        <v>488</v>
      </c>
      <c r="B28" s="358" t="s">
        <v>489</v>
      </c>
      <c r="C28" s="359">
        <f>ROUND(2.18181818181818*$H$18,2)</f>
        <v>3.05</v>
      </c>
      <c r="D28" s="356">
        <f t="shared" si="0"/>
        <v>0</v>
      </c>
      <c r="E28" s="359">
        <f>ROUND(3.52941176470588*$H$18,2)</f>
        <v>4.9400000000000004</v>
      </c>
      <c r="F28" s="356">
        <f t="shared" si="1"/>
        <v>0</v>
      </c>
      <c r="G28" s="359">
        <f>ROUND(2.85714285714286*$H$18,2)</f>
        <v>4</v>
      </c>
      <c r="H28" s="356">
        <f t="shared" si="2"/>
        <v>0</v>
      </c>
      <c r="I28" s="359">
        <f>ROUND(2.30769230769231*$H$18,2)</f>
        <v>3.23</v>
      </c>
      <c r="J28" s="356">
        <f t="shared" si="3"/>
        <v>0</v>
      </c>
    </row>
    <row r="29" spans="1:10" ht="13.95" customHeight="1" x14ac:dyDescent="0.3">
      <c r="A29" s="357" t="s">
        <v>490</v>
      </c>
      <c r="B29" s="358" t="s">
        <v>491</v>
      </c>
      <c r="C29" s="359">
        <f>ROUND(2.60869565217391*$H$18,2)</f>
        <v>3.65</v>
      </c>
      <c r="D29" s="356">
        <f t="shared" si="0"/>
        <v>0</v>
      </c>
      <c r="E29" s="359">
        <f>ROUND(4.28571428571429*$H$18,2)</f>
        <v>6</v>
      </c>
      <c r="F29" s="356">
        <f t="shared" si="1"/>
        <v>0</v>
      </c>
      <c r="G29" s="359">
        <f>ROUND(3.15789473684211*$H$18,2)</f>
        <v>4.42</v>
      </c>
      <c r="H29" s="356">
        <f t="shared" si="2"/>
        <v>0</v>
      </c>
      <c r="I29" s="359">
        <f>ROUND(2.60869565217391*$H$18,2)</f>
        <v>3.65</v>
      </c>
      <c r="J29" s="356">
        <f t="shared" si="3"/>
        <v>0</v>
      </c>
    </row>
    <row r="30" spans="1:10" ht="13.95" customHeight="1" x14ac:dyDescent="0.3">
      <c r="A30" s="357" t="s">
        <v>492</v>
      </c>
      <c r="B30" s="358" t="s">
        <v>493</v>
      </c>
      <c r="C30" s="359">
        <f>ROUND(3.33333333333333*$H$18,2)</f>
        <v>4.67</v>
      </c>
      <c r="D30" s="356">
        <f t="shared" si="0"/>
        <v>0</v>
      </c>
      <c r="E30" s="359">
        <f>ROUND(6*$H$18,2)</f>
        <v>8.4</v>
      </c>
      <c r="F30" s="356">
        <f t="shared" si="1"/>
        <v>0</v>
      </c>
      <c r="G30" s="359">
        <f>ROUND(3.52941176470588*$H$18,2)</f>
        <v>4.9400000000000004</v>
      </c>
      <c r="H30" s="356">
        <f t="shared" si="2"/>
        <v>0</v>
      </c>
      <c r="I30" s="359">
        <f>ROUND(2.85714285714286*$H$18,2)</f>
        <v>4</v>
      </c>
      <c r="J30" s="356">
        <f t="shared" si="3"/>
        <v>0</v>
      </c>
    </row>
    <row r="31" spans="1:10" ht="13.95" customHeight="1" x14ac:dyDescent="0.3">
      <c r="A31" s="357" t="s">
        <v>494</v>
      </c>
      <c r="B31" s="358" t="s">
        <v>495</v>
      </c>
      <c r="C31" s="359">
        <f>ROUND(3.87096774193548*$H$18,2)</f>
        <v>5.42</v>
      </c>
      <c r="D31" s="356">
        <f t="shared" si="0"/>
        <v>0</v>
      </c>
      <c r="E31" s="359">
        <f>ROUND(6.66666666666667*$H$18,2)</f>
        <v>9.33</v>
      </c>
      <c r="F31" s="356">
        <f t="shared" si="1"/>
        <v>0</v>
      </c>
      <c r="G31" s="359">
        <f>ROUND(4.28571428571429*$H$18,2)</f>
        <v>6</v>
      </c>
      <c r="H31" s="356">
        <f t="shared" si="2"/>
        <v>0</v>
      </c>
      <c r="I31" s="359">
        <f>ROUND(3.33333333333333*$H$18,2)</f>
        <v>4.67</v>
      </c>
      <c r="J31" s="356">
        <f t="shared" si="3"/>
        <v>0</v>
      </c>
    </row>
    <row r="32" spans="1:10" ht="13.95" customHeight="1" x14ac:dyDescent="0.3">
      <c r="A32" s="353" t="s">
        <v>496</v>
      </c>
      <c r="B32" s="354" t="s">
        <v>497</v>
      </c>
      <c r="C32" s="355">
        <f>ROUND(4.28571428571429*$H$18,2)</f>
        <v>6</v>
      </c>
      <c r="D32" s="356">
        <f t="shared" si="0"/>
        <v>0</v>
      </c>
      <c r="E32" s="355">
        <f>ROUND(7.5*$H$18,2)</f>
        <v>10.5</v>
      </c>
      <c r="F32" s="356">
        <f t="shared" si="1"/>
        <v>0</v>
      </c>
      <c r="G32" s="355">
        <f>ROUND(4.61538461538461*$H$18,2)</f>
        <v>6.46</v>
      </c>
      <c r="H32" s="356">
        <f t="shared" si="2"/>
        <v>0</v>
      </c>
      <c r="I32" s="355">
        <f>ROUND(3.52941176470588*$H$18,2)</f>
        <v>4.9400000000000004</v>
      </c>
      <c r="J32" s="356">
        <f t="shared" si="3"/>
        <v>0</v>
      </c>
    </row>
    <row r="33" spans="1:11" ht="10.199999999999999" customHeight="1" x14ac:dyDescent="0.3">
      <c r="A33" s="288"/>
      <c r="B33" s="288"/>
      <c r="C33" s="289"/>
      <c r="D33" s="289"/>
      <c r="E33" s="290"/>
      <c r="F33" s="290"/>
      <c r="G33" s="288"/>
      <c r="H33" s="288"/>
      <c r="I33" s="288"/>
      <c r="J33" s="288"/>
    </row>
    <row r="34" spans="1:11" ht="13.95" customHeight="1" x14ac:dyDescent="0.3">
      <c r="A34" s="1750" t="s">
        <v>498</v>
      </c>
      <c r="B34" s="1750"/>
      <c r="C34" s="1750"/>
      <c r="D34" s="1750"/>
      <c r="E34" s="1750"/>
      <c r="F34" s="1750"/>
      <c r="G34" s="1750"/>
      <c r="H34" s="1750"/>
      <c r="I34" s="1750"/>
      <c r="J34" s="1750"/>
    </row>
    <row r="35" spans="1:11" ht="27" customHeight="1" x14ac:dyDescent="0.25">
      <c r="A35" s="1753" t="s">
        <v>471</v>
      </c>
      <c r="B35" s="1755" t="s">
        <v>472</v>
      </c>
      <c r="C35" s="1756" t="s">
        <v>473</v>
      </c>
      <c r="D35" s="1757"/>
      <c r="E35" s="1757" t="s">
        <v>6</v>
      </c>
      <c r="F35" s="1757"/>
      <c r="G35" s="1752" t="s">
        <v>474</v>
      </c>
      <c r="H35" s="1752"/>
      <c r="I35" s="1752" t="s">
        <v>475</v>
      </c>
      <c r="J35" s="1752"/>
      <c r="K35" s="360"/>
    </row>
    <row r="36" spans="1:11" ht="26.25" customHeight="1" x14ac:dyDescent="0.25">
      <c r="A36" s="1754"/>
      <c r="B36" s="1755"/>
      <c r="C36" s="352" t="s">
        <v>476</v>
      </c>
      <c r="D36" s="301" t="s">
        <v>477</v>
      </c>
      <c r="E36" s="352" t="s">
        <v>476</v>
      </c>
      <c r="F36" s="301" t="s">
        <v>477</v>
      </c>
      <c r="G36" s="352" t="s">
        <v>476</v>
      </c>
      <c r="H36" s="301" t="s">
        <v>477</v>
      </c>
      <c r="I36" s="352" t="s">
        <v>476</v>
      </c>
      <c r="J36" s="301" t="s">
        <v>477</v>
      </c>
    </row>
    <row r="37" spans="1:11" ht="13.95" customHeight="1" x14ac:dyDescent="0.3">
      <c r="A37" s="353" t="s">
        <v>478</v>
      </c>
      <c r="B37" s="354" t="s">
        <v>479</v>
      </c>
      <c r="C37" s="359">
        <f>ROUND(0.267459138187221*$H$18,2)</f>
        <v>0.37</v>
      </c>
      <c r="D37" s="361">
        <f>IFERROR(ROUND($H$17/C37,2)," ")</f>
        <v>0</v>
      </c>
      <c r="E37" s="359">
        <f>ROUND(0.328767123287671*$H$18,2)</f>
        <v>0.46</v>
      </c>
      <c r="F37" s="356">
        <f>IFERROR(ROUND($H$17/E37,2)," ")</f>
        <v>0</v>
      </c>
      <c r="G37" s="359" t="s">
        <v>499</v>
      </c>
      <c r="H37" s="362" t="s">
        <v>499</v>
      </c>
      <c r="I37" s="359" t="s">
        <v>499</v>
      </c>
      <c r="J37" s="363" t="s">
        <v>499</v>
      </c>
    </row>
    <row r="38" spans="1:11" ht="13.95" customHeight="1" x14ac:dyDescent="0.3">
      <c r="A38" s="353" t="s">
        <v>480</v>
      </c>
      <c r="B38" s="354" t="s">
        <v>481</v>
      </c>
      <c r="C38" s="359">
        <f>ROUND(0.677966101694915*$H$18,2)</f>
        <v>0.95</v>
      </c>
      <c r="D38" s="361">
        <f t="shared" ref="D38:D46" si="4">IFERROR(ROUND($H$17/C38,2)," ")</f>
        <v>0</v>
      </c>
      <c r="E38" s="359">
        <f>ROUND(0.851063829787234*$H$18,2)</f>
        <v>1.19</v>
      </c>
      <c r="F38" s="356">
        <f t="shared" ref="F38:F46" si="5">IFERROR(ROUND($H$17/E38,2)," ")</f>
        <v>0</v>
      </c>
      <c r="G38" s="359">
        <f>ROUND(1.22448979591837*$H$18,2)</f>
        <v>1.71</v>
      </c>
      <c r="H38" s="356">
        <f>IFERROR(ROUND($H$17/G38,2)," ")</f>
        <v>0</v>
      </c>
      <c r="I38" s="359">
        <f>ROUND(0.9375*$H$18,2)</f>
        <v>1.31</v>
      </c>
      <c r="J38" s="356">
        <f>IFERROR(ROUND($H$17/I38,2)," ")</f>
        <v>0</v>
      </c>
    </row>
    <row r="39" spans="1:11" ht="13.95" customHeight="1" x14ac:dyDescent="0.3">
      <c r="A39" s="353" t="s">
        <v>482</v>
      </c>
      <c r="B39" s="354" t="s">
        <v>483</v>
      </c>
      <c r="C39" s="359">
        <f>ROUND(1.1214953271028*$H$18,2)</f>
        <v>1.57</v>
      </c>
      <c r="D39" s="361">
        <f t="shared" si="4"/>
        <v>0</v>
      </c>
      <c r="E39" s="359">
        <f>ROUND(1.42857142857143*$H$18,2)</f>
        <v>2</v>
      </c>
      <c r="F39" s="356">
        <f t="shared" si="5"/>
        <v>0</v>
      </c>
      <c r="G39" s="359">
        <f>ROUND(1.44578313253012*$H$18,2)</f>
        <v>2.02</v>
      </c>
      <c r="H39" s="356">
        <f t="shared" ref="H39:H46" si="6">IFERROR(ROUND($H$17/G39,2)," ")</f>
        <v>0</v>
      </c>
      <c r="I39" s="359">
        <f>ROUND(1.10091743119266*$H$18,2)</f>
        <v>1.54</v>
      </c>
      <c r="J39" s="356">
        <f t="shared" ref="J39:J46" si="7">IFERROR(ROUND($H$17/I39,2)," ")</f>
        <v>0</v>
      </c>
    </row>
    <row r="40" spans="1:11" ht="13.95" customHeight="1" x14ac:dyDescent="0.3">
      <c r="A40" s="353" t="s">
        <v>484</v>
      </c>
      <c r="B40" s="354" t="s">
        <v>485</v>
      </c>
      <c r="C40" s="359">
        <f>ROUND(1.3953488372093*$H$18,2)</f>
        <v>1.95</v>
      </c>
      <c r="D40" s="361">
        <f t="shared" si="4"/>
        <v>0</v>
      </c>
      <c r="E40" s="359">
        <f>ROUND(1.84615384615385*$H$18,2)</f>
        <v>2.58</v>
      </c>
      <c r="F40" s="356">
        <f t="shared" si="5"/>
        <v>0</v>
      </c>
      <c r="G40" s="359">
        <f>ROUND(1.73913043478261*$H$18,2)</f>
        <v>2.4300000000000002</v>
      </c>
      <c r="H40" s="356">
        <f t="shared" si="6"/>
        <v>0</v>
      </c>
      <c r="I40" s="359">
        <f>ROUND(1.34831460674157*$H$18,2)</f>
        <v>1.89</v>
      </c>
      <c r="J40" s="356">
        <f t="shared" si="7"/>
        <v>0</v>
      </c>
    </row>
    <row r="41" spans="1:11" ht="13.95" customHeight="1" x14ac:dyDescent="0.3">
      <c r="A41" s="357" t="s">
        <v>486</v>
      </c>
      <c r="B41" s="358" t="s">
        <v>487</v>
      </c>
      <c r="C41" s="359">
        <f>ROUND(1.66666666666667*$H$18,2)</f>
        <v>2.33</v>
      </c>
      <c r="D41" s="361">
        <f t="shared" si="4"/>
        <v>0</v>
      </c>
      <c r="E41" s="359">
        <f>ROUND(2.5*$H$18,2)</f>
        <v>3.5</v>
      </c>
      <c r="F41" s="356">
        <f t="shared" si="5"/>
        <v>0</v>
      </c>
      <c r="G41" s="359">
        <f>ROUND(2.10526315789474*$H$18,2)</f>
        <v>2.95</v>
      </c>
      <c r="H41" s="356">
        <f t="shared" si="6"/>
        <v>0</v>
      </c>
      <c r="I41" s="359">
        <f>ROUND(1.69014084507042*$H$18,2)</f>
        <v>2.37</v>
      </c>
      <c r="J41" s="356">
        <f t="shared" si="7"/>
        <v>0</v>
      </c>
    </row>
    <row r="42" spans="1:11" ht="13.95" customHeight="1" x14ac:dyDescent="0.3">
      <c r="A42" s="357" t="s">
        <v>488</v>
      </c>
      <c r="B42" s="358" t="s">
        <v>489</v>
      </c>
      <c r="C42" s="359">
        <f>ROUND(1.93548387096774*H18,2)</f>
        <v>2.71</v>
      </c>
      <c r="D42" s="361">
        <f t="shared" si="4"/>
        <v>0</v>
      </c>
      <c r="E42" s="359">
        <f>ROUND(2.92682926829268*$H$18,2)</f>
        <v>4.0999999999999996</v>
      </c>
      <c r="F42" s="356">
        <f t="shared" si="5"/>
        <v>0</v>
      </c>
      <c r="G42" s="359">
        <f>ROUND(2.44897959183673*$H$18,2)</f>
        <v>3.43</v>
      </c>
      <c r="H42" s="356">
        <f t="shared" si="6"/>
        <v>0</v>
      </c>
      <c r="I42" s="359">
        <f>ROUND(2.03389830508475*$H$18,2)</f>
        <v>2.85</v>
      </c>
      <c r="J42" s="356">
        <f t="shared" si="7"/>
        <v>0</v>
      </c>
    </row>
    <row r="43" spans="1:11" ht="13.95" customHeight="1" x14ac:dyDescent="0.3">
      <c r="A43" s="357" t="s">
        <v>490</v>
      </c>
      <c r="B43" s="358" t="s">
        <v>491</v>
      </c>
      <c r="C43" s="359">
        <f>ROUND(2.30769230769231*H18,2)</f>
        <v>3.23</v>
      </c>
      <c r="D43" s="361">
        <f t="shared" si="4"/>
        <v>0</v>
      </c>
      <c r="E43" s="359">
        <f>ROUND(3.52941176470588*$H$18,2)</f>
        <v>4.9400000000000004</v>
      </c>
      <c r="F43" s="356">
        <f t="shared" si="5"/>
        <v>0</v>
      </c>
      <c r="G43" s="359">
        <f>ROUND(2.72727272727273*$H$18,2)</f>
        <v>3.82</v>
      </c>
      <c r="H43" s="356">
        <f t="shared" si="6"/>
        <v>0</v>
      </c>
      <c r="I43" s="359">
        <f>ROUND(2.30769230769231*$H$18,2)</f>
        <v>3.23</v>
      </c>
      <c r="J43" s="356">
        <f t="shared" si="7"/>
        <v>0</v>
      </c>
    </row>
    <row r="44" spans="1:11" ht="13.95" customHeight="1" x14ac:dyDescent="0.3">
      <c r="A44" s="357" t="s">
        <v>492</v>
      </c>
      <c r="B44" s="358" t="s">
        <v>493</v>
      </c>
      <c r="C44" s="359">
        <f>ROUND(3*$H$18,2)</f>
        <v>4.2</v>
      </c>
      <c r="D44" s="361">
        <f t="shared" si="4"/>
        <v>0</v>
      </c>
      <c r="E44" s="359">
        <f>ROUND(5*$H$18,2)</f>
        <v>7</v>
      </c>
      <c r="F44" s="356">
        <f t="shared" si="5"/>
        <v>0</v>
      </c>
      <c r="G44" s="359">
        <f>ROUND(3.15789473684211*$H$18,2)</f>
        <v>4.42</v>
      </c>
      <c r="H44" s="356">
        <f t="shared" si="6"/>
        <v>0</v>
      </c>
      <c r="I44" s="359">
        <f>ROUND(2.60869565217391*$H$18,2)</f>
        <v>3.65</v>
      </c>
      <c r="J44" s="356">
        <f t="shared" si="7"/>
        <v>0</v>
      </c>
    </row>
    <row r="45" spans="1:11" ht="13.95" customHeight="1" x14ac:dyDescent="0.3">
      <c r="A45" s="357" t="s">
        <v>494</v>
      </c>
      <c r="B45" s="358" t="s">
        <v>495</v>
      </c>
      <c r="C45" s="359">
        <f>ROUND(3.42857142857143*$H$18,2)</f>
        <v>4.8</v>
      </c>
      <c r="D45" s="361">
        <f t="shared" si="4"/>
        <v>0</v>
      </c>
      <c r="E45" s="359">
        <f>ROUND(5.71428571428571*$H$18,2)</f>
        <v>8</v>
      </c>
      <c r="F45" s="356">
        <f t="shared" si="5"/>
        <v>0</v>
      </c>
      <c r="G45" s="359">
        <f>ROUND(3.75*$H$18,2)</f>
        <v>5.25</v>
      </c>
      <c r="H45" s="356">
        <f t="shared" si="6"/>
        <v>0</v>
      </c>
      <c r="I45" s="359">
        <f>ROUND(3*$H$18,2)</f>
        <v>4.2</v>
      </c>
      <c r="J45" s="356">
        <f t="shared" si="7"/>
        <v>0</v>
      </c>
    </row>
    <row r="46" spans="1:11" ht="13.95" customHeight="1" x14ac:dyDescent="0.3">
      <c r="A46" s="353" t="s">
        <v>496</v>
      </c>
      <c r="B46" s="354" t="s">
        <v>497</v>
      </c>
      <c r="C46" s="359">
        <f>ROUND(3.87096774193548*$H$18,2)</f>
        <v>5.42</v>
      </c>
      <c r="D46" s="361">
        <f t="shared" si="4"/>
        <v>0</v>
      </c>
      <c r="E46" s="359">
        <f>ROUND(6.31578947368421*$H$18,2)</f>
        <v>8.84</v>
      </c>
      <c r="F46" s="356">
        <f t="shared" si="5"/>
        <v>0</v>
      </c>
      <c r="G46" s="359">
        <f>ROUND(4.13793103448276*$H$18,2)</f>
        <v>5.79</v>
      </c>
      <c r="H46" s="356">
        <f t="shared" si="6"/>
        <v>0</v>
      </c>
      <c r="I46" s="359">
        <f>ROUND(3.24324324324324*$H$18,2)</f>
        <v>4.54</v>
      </c>
      <c r="J46" s="356">
        <f t="shared" si="7"/>
        <v>0</v>
      </c>
    </row>
    <row r="47" spans="1:11" ht="10.199999999999999" customHeight="1" x14ac:dyDescent="0.3">
      <c r="A47" s="288"/>
      <c r="B47" s="288"/>
      <c r="C47" s="289"/>
      <c r="D47" s="289"/>
      <c r="E47" s="290"/>
      <c r="F47" s="290"/>
      <c r="G47" s="288"/>
      <c r="H47" s="288"/>
      <c r="I47" s="288"/>
      <c r="J47" s="288"/>
    </row>
    <row r="48" spans="1:11" ht="19.95" customHeight="1" x14ac:dyDescent="0.3">
      <c r="A48" s="1758"/>
      <c r="B48" s="1758"/>
      <c r="C48" s="1758"/>
      <c r="D48" s="1758"/>
      <c r="E48" s="1758"/>
      <c r="F48" s="290"/>
      <c r="G48" s="364"/>
      <c r="H48" s="364"/>
      <c r="I48" s="957"/>
      <c r="J48" s="958"/>
    </row>
    <row r="49" spans="1:10" ht="13.8" x14ac:dyDescent="0.3">
      <c r="A49" s="1759"/>
      <c r="B49" s="1759"/>
      <c r="C49" s="1759"/>
      <c r="D49" s="1759"/>
      <c r="E49" s="1759"/>
      <c r="F49" s="290"/>
      <c r="G49" s="365"/>
      <c r="H49" s="365"/>
      <c r="I49" s="1760" t="s">
        <v>500</v>
      </c>
      <c r="J49" s="1760"/>
    </row>
    <row r="50" spans="1:10" ht="13.95" customHeight="1" x14ac:dyDescent="0.3">
      <c r="A50" s="1761" t="str">
        <f>A95</f>
        <v>Version 16.03.2023</v>
      </c>
      <c r="B50" s="1761"/>
      <c r="C50" s="1761"/>
      <c r="D50" s="289"/>
      <c r="E50" s="1762" t="s">
        <v>501</v>
      </c>
      <c r="F50" s="1762"/>
      <c r="G50" s="1762"/>
      <c r="H50" s="288"/>
      <c r="I50" s="288"/>
      <c r="J50" s="288"/>
    </row>
    <row r="51" spans="1:10" ht="3" customHeight="1" x14ac:dyDescent="0.3">
      <c r="A51" s="366"/>
      <c r="B51" s="366"/>
      <c r="C51" s="366"/>
      <c r="D51" s="366"/>
      <c r="E51" s="367"/>
      <c r="F51" s="367"/>
      <c r="G51" s="368"/>
      <c r="H51" s="368"/>
      <c r="I51" s="368"/>
      <c r="J51" s="368"/>
    </row>
    <row r="52" spans="1:10" ht="3" customHeight="1" x14ac:dyDescent="0.3">
      <c r="A52" s="288"/>
      <c r="B52" s="288"/>
      <c r="C52" s="289"/>
      <c r="D52" s="369"/>
      <c r="E52" s="370"/>
      <c r="F52" s="370"/>
      <c r="G52" s="371"/>
      <c r="H52" s="371"/>
      <c r="I52" s="371"/>
      <c r="J52" s="371"/>
    </row>
    <row r="53" spans="1:10" ht="13.95" customHeight="1" x14ac:dyDescent="0.3">
      <c r="A53" s="1763" t="s">
        <v>359</v>
      </c>
      <c r="B53" s="1763"/>
      <c r="C53" s="1764">
        <f>D9</f>
        <v>0</v>
      </c>
      <c r="D53" s="1764"/>
      <c r="E53" s="1764"/>
      <c r="F53" s="1764"/>
      <c r="G53" s="1764"/>
      <c r="H53" s="1764"/>
      <c r="I53" s="1764"/>
      <c r="J53" s="1764"/>
    </row>
    <row r="54" spans="1:10" ht="10.199999999999999" customHeight="1" x14ac:dyDescent="0.3">
      <c r="A54" s="349"/>
      <c r="B54" s="349"/>
      <c r="C54" s="289"/>
      <c r="D54" s="372"/>
      <c r="E54" s="372"/>
      <c r="F54" s="372"/>
      <c r="G54" s="372"/>
      <c r="H54" s="372"/>
      <c r="I54" s="372"/>
      <c r="J54" s="372"/>
    </row>
    <row r="55" spans="1:10" ht="13.95" customHeight="1" x14ac:dyDescent="0.3">
      <c r="A55" s="1765" t="s">
        <v>502</v>
      </c>
      <c r="B55" s="1766"/>
      <c r="C55" s="1766"/>
      <c r="D55" s="1766"/>
      <c r="E55" s="1766"/>
      <c r="F55" s="1766"/>
      <c r="G55" s="1766"/>
      <c r="H55" s="1767"/>
      <c r="I55" s="373"/>
      <c r="J55" s="373"/>
    </row>
    <row r="56" spans="1:10" ht="30" customHeight="1" x14ac:dyDescent="0.3">
      <c r="A56" s="1753" t="s">
        <v>471</v>
      </c>
      <c r="B56" s="1753" t="s">
        <v>472</v>
      </c>
      <c r="C56" s="1753" t="s">
        <v>503</v>
      </c>
      <c r="D56" s="1753"/>
      <c r="E56" s="1754" t="s">
        <v>6</v>
      </c>
      <c r="F56" s="1754"/>
      <c r="G56" s="1753" t="s">
        <v>504</v>
      </c>
      <c r="H56" s="1753"/>
      <c r="I56" s="372"/>
      <c r="J56" s="372"/>
    </row>
    <row r="57" spans="1:10" ht="26.25" customHeight="1" x14ac:dyDescent="0.3">
      <c r="A57" s="1754"/>
      <c r="B57" s="1753"/>
      <c r="C57" s="374" t="s">
        <v>476</v>
      </c>
      <c r="D57" s="301" t="s">
        <v>477</v>
      </c>
      <c r="E57" s="374" t="s">
        <v>476</v>
      </c>
      <c r="F57" s="301" t="s">
        <v>477</v>
      </c>
      <c r="G57" s="374" t="s">
        <v>476</v>
      </c>
      <c r="H57" s="301" t="s">
        <v>477</v>
      </c>
      <c r="I57" s="372"/>
      <c r="J57" s="372"/>
    </row>
    <row r="58" spans="1:10" ht="13.95" customHeight="1" x14ac:dyDescent="0.3">
      <c r="A58" s="375" t="s">
        <v>478</v>
      </c>
      <c r="B58" s="354" t="s">
        <v>479</v>
      </c>
      <c r="C58" s="359">
        <f>ROUND(0.267857142857143*$H$18,2)</f>
        <v>0.38</v>
      </c>
      <c r="D58" s="361">
        <f>IFERROR(ROUND($H$17/C58,2)," ")</f>
        <v>0</v>
      </c>
      <c r="E58" s="359">
        <f>ROUND(0.343839541547278*$H$18,2)</f>
        <v>0.48</v>
      </c>
      <c r="F58" s="361">
        <f>IFERROR(ROUND($H$17/E58,2)," ")</f>
        <v>0</v>
      </c>
      <c r="G58" s="359">
        <f>ROUND(0.769230769230769*$H$18,2)</f>
        <v>1.08</v>
      </c>
      <c r="H58" s="361">
        <f>IFERROR(ROUND($H$17/G58,2)," ")</f>
        <v>0</v>
      </c>
      <c r="I58" s="372"/>
      <c r="J58" s="372"/>
    </row>
    <row r="59" spans="1:10" ht="13.95" customHeight="1" x14ac:dyDescent="0.3">
      <c r="A59" s="357" t="s">
        <v>480</v>
      </c>
      <c r="B59" s="354" t="s">
        <v>481</v>
      </c>
      <c r="C59" s="359">
        <f>ROUND(0.6*$H$18,2)</f>
        <v>0.84</v>
      </c>
      <c r="D59" s="361">
        <f t="shared" ref="D59:D62" si="8">IFERROR(ROUND($H$17/C59,2)," ")</f>
        <v>0</v>
      </c>
      <c r="E59" s="359">
        <f>ROUND(0.78740157480315*$H$18,2)</f>
        <v>1.1000000000000001</v>
      </c>
      <c r="F59" s="361">
        <f t="shared" ref="F59:F62" si="9">IFERROR(ROUND($H$17/E59,2)," ")</f>
        <v>0</v>
      </c>
      <c r="G59" s="359">
        <f>ROUND(1.08303249097473*$H$18,2)</f>
        <v>1.52</v>
      </c>
      <c r="H59" s="361">
        <f t="shared" ref="H59:H62" si="10">IFERROR(ROUND($H$17/G59,2)," ")</f>
        <v>0</v>
      </c>
      <c r="I59" s="372"/>
      <c r="J59" s="372"/>
    </row>
    <row r="60" spans="1:10" ht="13.95" customHeight="1" x14ac:dyDescent="0.3">
      <c r="A60" s="357" t="s">
        <v>482</v>
      </c>
      <c r="B60" s="354" t="s">
        <v>483</v>
      </c>
      <c r="C60" s="359">
        <f>ROUND(1.16731517509728*$H$18,2)</f>
        <v>1.63</v>
      </c>
      <c r="D60" s="361">
        <f t="shared" si="8"/>
        <v>0</v>
      </c>
      <c r="E60" s="359">
        <f>ROUND(1.57068062827225*$H$18,2)</f>
        <v>2.2000000000000002</v>
      </c>
      <c r="F60" s="361">
        <f t="shared" si="9"/>
        <v>0</v>
      </c>
      <c r="G60" s="359">
        <f>ROUND(1.86335403726708*$H$18,2)</f>
        <v>2.61</v>
      </c>
      <c r="H60" s="361">
        <f t="shared" si="10"/>
        <v>0</v>
      </c>
      <c r="I60" s="372"/>
      <c r="J60" s="372"/>
    </row>
    <row r="61" spans="1:10" ht="13.95" customHeight="1" x14ac:dyDescent="0.3">
      <c r="A61" s="357" t="s">
        <v>484</v>
      </c>
      <c r="B61" s="358" t="s">
        <v>485</v>
      </c>
      <c r="C61" s="359">
        <f>ROUND(1.61290322580645*$H$18,2)</f>
        <v>2.2599999999999998</v>
      </c>
      <c r="D61" s="361">
        <f t="shared" si="8"/>
        <v>0</v>
      </c>
      <c r="E61" s="359">
        <f>ROUND(2.20588235294118*$H$18,2)</f>
        <v>3.09</v>
      </c>
      <c r="F61" s="361">
        <f t="shared" si="9"/>
        <v>0</v>
      </c>
      <c r="G61" s="359">
        <f>ROUND(2.5*$H$18,2)</f>
        <v>3.5</v>
      </c>
      <c r="H61" s="361">
        <f t="shared" si="10"/>
        <v>0</v>
      </c>
      <c r="I61" s="372"/>
      <c r="J61" s="372"/>
    </row>
    <row r="62" spans="1:10" ht="13.95" customHeight="1" x14ac:dyDescent="0.3">
      <c r="A62" s="357" t="s">
        <v>486</v>
      </c>
      <c r="B62" s="358" t="s">
        <v>505</v>
      </c>
      <c r="C62" s="359">
        <f>ROUND(1.875*$H$18,2)</f>
        <v>2.63</v>
      </c>
      <c r="D62" s="361">
        <f t="shared" si="8"/>
        <v>0</v>
      </c>
      <c r="E62" s="359">
        <f>ROUND(2.60869565217391*$H$18,2)</f>
        <v>3.65</v>
      </c>
      <c r="F62" s="361">
        <f t="shared" si="9"/>
        <v>0</v>
      </c>
      <c r="G62" s="359">
        <f>ROUND(2.85714285714286*$H$18,2)</f>
        <v>4</v>
      </c>
      <c r="H62" s="361">
        <f t="shared" si="10"/>
        <v>0</v>
      </c>
      <c r="I62" s="372"/>
      <c r="J62" s="372"/>
    </row>
    <row r="63" spans="1:10" ht="10.199999999999999" customHeight="1" x14ac:dyDescent="0.3">
      <c r="A63" s="349"/>
      <c r="B63" s="349"/>
      <c r="C63" s="289"/>
      <c r="D63" s="289"/>
      <c r="E63" s="372"/>
      <c r="F63" s="372"/>
      <c r="G63" s="372"/>
      <c r="H63" s="372"/>
      <c r="I63" s="372"/>
      <c r="J63" s="372"/>
    </row>
    <row r="64" spans="1:10" ht="13.95" customHeight="1" x14ac:dyDescent="0.3">
      <c r="A64" s="1765" t="s">
        <v>506</v>
      </c>
      <c r="B64" s="1766"/>
      <c r="C64" s="1766"/>
      <c r="D64" s="1766"/>
      <c r="E64" s="1766"/>
      <c r="F64" s="1766"/>
      <c r="G64" s="1766"/>
      <c r="H64" s="1767"/>
      <c r="I64" s="372"/>
      <c r="J64" s="372"/>
    </row>
    <row r="65" spans="1:10" ht="27" customHeight="1" x14ac:dyDescent="0.3">
      <c r="A65" s="1753" t="s">
        <v>471</v>
      </c>
      <c r="B65" s="1753" t="s">
        <v>472</v>
      </c>
      <c r="C65" s="1753" t="s">
        <v>503</v>
      </c>
      <c r="D65" s="1753"/>
      <c r="E65" s="1754" t="s">
        <v>6</v>
      </c>
      <c r="F65" s="1754"/>
      <c r="G65" s="1753" t="s">
        <v>504</v>
      </c>
      <c r="H65" s="1753"/>
      <c r="I65" s="372"/>
      <c r="J65" s="372"/>
    </row>
    <row r="66" spans="1:10" ht="26.25" customHeight="1" x14ac:dyDescent="0.3">
      <c r="A66" s="1754"/>
      <c r="B66" s="1753"/>
      <c r="C66" s="374" t="s">
        <v>476</v>
      </c>
      <c r="D66" s="301" t="s">
        <v>477</v>
      </c>
      <c r="E66" s="374" t="s">
        <v>476</v>
      </c>
      <c r="F66" s="301" t="s">
        <v>477</v>
      </c>
      <c r="G66" s="374" t="s">
        <v>476</v>
      </c>
      <c r="H66" s="301" t="s">
        <v>477</v>
      </c>
      <c r="I66" s="372"/>
      <c r="J66" s="372"/>
    </row>
    <row r="67" spans="1:10" ht="13.95" customHeight="1" x14ac:dyDescent="0.3">
      <c r="A67" s="375" t="s">
        <v>478</v>
      </c>
      <c r="B67" s="354" t="s">
        <v>479</v>
      </c>
      <c r="C67" s="359">
        <f>ROUND(0.236220472440945*$H$18,2)</f>
        <v>0.33</v>
      </c>
      <c r="D67" s="361">
        <f>IFERROR(ROUND($H$17/C67,2)," ")</f>
        <v>0</v>
      </c>
      <c r="E67" s="359">
        <f>ROUND(0.46875*$H$18,2)</f>
        <v>0.66</v>
      </c>
      <c r="F67" s="361">
        <f>IFERROR(ROUND($H$17/E67,2)," ")</f>
        <v>0</v>
      </c>
      <c r="G67" s="359">
        <f>ROUND(0.705882352941177*$H$18,2)</f>
        <v>0.99</v>
      </c>
      <c r="H67" s="361">
        <f>IFERROR(ROUND($H$17/G67,2)," ")</f>
        <v>0</v>
      </c>
      <c r="I67" s="372"/>
      <c r="J67" s="372"/>
    </row>
    <row r="68" spans="1:10" ht="13.95" customHeight="1" x14ac:dyDescent="0.3">
      <c r="A68" s="357" t="s">
        <v>480</v>
      </c>
      <c r="B68" s="354" t="s">
        <v>481</v>
      </c>
      <c r="C68" s="359">
        <f>ROUND(0.530035335689046*$H$18,2)</f>
        <v>0.74</v>
      </c>
      <c r="D68" s="361">
        <f t="shared" ref="D68:D71" si="11">IFERROR(ROUND($H$17/C68,2)," ")</f>
        <v>0</v>
      </c>
      <c r="E68" s="359">
        <f>ROUND(0.665188470066519*$H$18,2)</f>
        <v>0.93</v>
      </c>
      <c r="F68" s="361">
        <f t="shared" ref="F68:F71" si="12">IFERROR(ROUND($H$17/E68,2)," ")</f>
        <v>0</v>
      </c>
      <c r="G68" s="359">
        <f>ROUND(0.946372239747634*$H$18,2)</f>
        <v>1.32</v>
      </c>
      <c r="H68" s="361">
        <f t="shared" ref="H68:H71" si="13">IFERROR(ROUND($H$17/G68,2)," ")</f>
        <v>0</v>
      </c>
      <c r="I68" s="372"/>
      <c r="J68" s="372"/>
    </row>
    <row r="69" spans="1:10" ht="13.95" customHeight="1" x14ac:dyDescent="0.3">
      <c r="A69" s="357" t="s">
        <v>482</v>
      </c>
      <c r="B69" s="354" t="s">
        <v>483</v>
      </c>
      <c r="C69" s="359">
        <f>ROUND(1.05633802816901*$H$18,2)</f>
        <v>1.48</v>
      </c>
      <c r="D69" s="361">
        <f t="shared" si="11"/>
        <v>0</v>
      </c>
      <c r="E69" s="359">
        <f>ROUND(1.33333333333333*$H$18,2)</f>
        <v>1.87</v>
      </c>
      <c r="F69" s="361">
        <f t="shared" si="12"/>
        <v>0</v>
      </c>
      <c r="G69" s="359">
        <f>ROUND(1.59574468085106*$H$18,2)</f>
        <v>2.23</v>
      </c>
      <c r="H69" s="361">
        <f t="shared" si="13"/>
        <v>0</v>
      </c>
      <c r="I69" s="372"/>
      <c r="J69" s="372"/>
    </row>
    <row r="70" spans="1:10" ht="13.95" customHeight="1" x14ac:dyDescent="0.3">
      <c r="A70" s="357" t="s">
        <v>484</v>
      </c>
      <c r="B70" s="358" t="s">
        <v>485</v>
      </c>
      <c r="C70" s="359">
        <f>ROUND(1.40845070422535*$H$18,2)</f>
        <v>1.97</v>
      </c>
      <c r="D70" s="361">
        <f t="shared" si="11"/>
        <v>0</v>
      </c>
      <c r="E70" s="359">
        <f>ROUND(1.81818181818182*$H$18,2)</f>
        <v>2.5499999999999998</v>
      </c>
      <c r="F70" s="361">
        <f t="shared" si="12"/>
        <v>0</v>
      </c>
      <c r="G70" s="359">
        <f>ROUND(2.12765957446809*$H$18,2)</f>
        <v>2.98</v>
      </c>
      <c r="H70" s="361">
        <f t="shared" si="13"/>
        <v>0</v>
      </c>
      <c r="I70" s="372"/>
      <c r="J70" s="372"/>
    </row>
    <row r="71" spans="1:10" ht="13.95" customHeight="1" x14ac:dyDescent="0.3">
      <c r="A71" s="357" t="s">
        <v>486</v>
      </c>
      <c r="B71" s="358" t="s">
        <v>505</v>
      </c>
      <c r="C71" s="359">
        <f>ROUND(1.62162162162162*$H$18,2)</f>
        <v>2.27</v>
      </c>
      <c r="D71" s="361">
        <f t="shared" si="11"/>
        <v>0</v>
      </c>
      <c r="E71" s="359">
        <f>ROUND(2.14285714285714*$H$18,2)</f>
        <v>3</v>
      </c>
      <c r="F71" s="361">
        <f t="shared" si="12"/>
        <v>0</v>
      </c>
      <c r="G71" s="359">
        <f>ROUND(2.4*$H$18,2)</f>
        <v>3.36</v>
      </c>
      <c r="H71" s="361">
        <f t="shared" si="13"/>
        <v>0</v>
      </c>
      <c r="I71" s="372"/>
      <c r="J71" s="372"/>
    </row>
    <row r="72" spans="1:10" ht="10.199999999999999" customHeight="1" x14ac:dyDescent="0.3">
      <c r="A72" s="349"/>
      <c r="B72" s="349"/>
      <c r="C72" s="289"/>
      <c r="D72" s="372"/>
      <c r="E72" s="372"/>
      <c r="F72" s="372"/>
      <c r="G72" s="372"/>
      <c r="H72" s="372"/>
      <c r="I72" s="372"/>
      <c r="J72" s="372"/>
    </row>
    <row r="73" spans="1:10" ht="13.95" customHeight="1" x14ac:dyDescent="0.3">
      <c r="A73" s="1750" t="s">
        <v>507</v>
      </c>
      <c r="B73" s="1750"/>
      <c r="C73" s="1750"/>
      <c r="D73" s="1750"/>
      <c r="E73" s="1750"/>
      <c r="F73" s="1750"/>
      <c r="G73" s="1750"/>
      <c r="H73" s="1750"/>
      <c r="I73" s="1750"/>
      <c r="J73" s="1750"/>
    </row>
    <row r="74" spans="1:10" ht="13.95" customHeight="1" x14ac:dyDescent="0.3">
      <c r="A74" s="1770" t="s">
        <v>374</v>
      </c>
      <c r="B74" s="1770"/>
      <c r="C74" s="1770"/>
      <c r="D74" s="1770"/>
      <c r="E74" s="1770"/>
      <c r="F74" s="1770"/>
      <c r="G74" s="1770" t="s">
        <v>508</v>
      </c>
      <c r="H74" s="1770"/>
      <c r="I74" s="1770"/>
      <c r="J74" s="376" t="s">
        <v>376</v>
      </c>
    </row>
    <row r="75" spans="1:10" ht="13.95" customHeight="1" x14ac:dyDescent="0.3">
      <c r="A75" s="1768" t="s">
        <v>509</v>
      </c>
      <c r="B75" s="1768"/>
      <c r="C75" s="1768"/>
      <c r="D75" s="1768"/>
      <c r="E75" s="1768"/>
      <c r="F75" s="1768"/>
      <c r="G75" s="1768"/>
      <c r="H75" s="1768"/>
      <c r="I75" s="1768"/>
      <c r="J75" s="377" t="s">
        <v>510</v>
      </c>
    </row>
    <row r="76" spans="1:10" ht="13.95" customHeight="1" x14ac:dyDescent="0.3">
      <c r="A76" s="1768" t="s">
        <v>511</v>
      </c>
      <c r="B76" s="1768"/>
      <c r="C76" s="1768"/>
      <c r="D76" s="1768"/>
      <c r="E76" s="1768"/>
      <c r="F76" s="1768"/>
      <c r="G76" s="1769" t="s">
        <v>512</v>
      </c>
      <c r="H76" s="1769"/>
      <c r="I76" s="1769"/>
      <c r="J76" s="377" t="s">
        <v>379</v>
      </c>
    </row>
    <row r="77" spans="1:10" ht="13.95" customHeight="1" x14ac:dyDescent="0.3">
      <c r="A77" s="1768" t="s">
        <v>377</v>
      </c>
      <c r="B77" s="1768"/>
      <c r="C77" s="1768"/>
      <c r="D77" s="1768"/>
      <c r="E77" s="1768"/>
      <c r="F77" s="1768"/>
      <c r="G77" s="1769" t="s">
        <v>513</v>
      </c>
      <c r="H77" s="1769"/>
      <c r="I77" s="1769"/>
      <c r="J77" s="377" t="s">
        <v>385</v>
      </c>
    </row>
    <row r="78" spans="1:10" ht="25.5" customHeight="1" x14ac:dyDescent="0.3">
      <c r="A78" s="1772" t="s">
        <v>514</v>
      </c>
      <c r="B78" s="1772"/>
      <c r="C78" s="1772"/>
      <c r="D78" s="1772"/>
      <c r="E78" s="1772"/>
      <c r="F78" s="1772"/>
      <c r="G78" s="1773" t="s">
        <v>515</v>
      </c>
      <c r="H78" s="1769"/>
      <c r="I78" s="1769"/>
      <c r="J78" s="378" t="s">
        <v>516</v>
      </c>
    </row>
    <row r="79" spans="1:10" ht="26.25" customHeight="1" x14ac:dyDescent="0.3">
      <c r="A79" s="1772" t="s">
        <v>517</v>
      </c>
      <c r="B79" s="1772"/>
      <c r="C79" s="1772"/>
      <c r="D79" s="1772"/>
      <c r="E79" s="1772"/>
      <c r="F79" s="1772"/>
      <c r="G79" s="1773" t="s">
        <v>518</v>
      </c>
      <c r="H79" s="1769"/>
      <c r="I79" s="1769"/>
      <c r="J79" s="378" t="s">
        <v>519</v>
      </c>
    </row>
    <row r="80" spans="1:10" ht="27.75" customHeight="1" x14ac:dyDescent="0.3">
      <c r="A80" s="1772"/>
      <c r="B80" s="1772"/>
      <c r="C80" s="1772"/>
      <c r="D80" s="1772"/>
      <c r="E80" s="1772"/>
      <c r="F80" s="1772"/>
      <c r="G80" s="1773" t="s">
        <v>520</v>
      </c>
      <c r="H80" s="1769"/>
      <c r="I80" s="1769"/>
      <c r="J80" s="378" t="s">
        <v>521</v>
      </c>
    </row>
    <row r="81" spans="1:10" ht="27.75" customHeight="1" x14ac:dyDescent="0.3">
      <c r="A81" s="1772"/>
      <c r="B81" s="1772"/>
      <c r="C81" s="1772"/>
      <c r="D81" s="1772"/>
      <c r="E81" s="1772"/>
      <c r="F81" s="1772"/>
      <c r="G81" s="1773" t="s">
        <v>522</v>
      </c>
      <c r="H81" s="1773"/>
      <c r="I81" s="1773"/>
      <c r="J81" s="378" t="s">
        <v>523</v>
      </c>
    </row>
    <row r="82" spans="1:10" ht="13.95" customHeight="1" x14ac:dyDescent="0.3">
      <c r="A82" s="1768" t="s">
        <v>524</v>
      </c>
      <c r="B82" s="1768"/>
      <c r="C82" s="1768"/>
      <c r="D82" s="1768"/>
      <c r="E82" s="1768"/>
      <c r="F82" s="1768"/>
      <c r="G82" s="1769" t="s">
        <v>525</v>
      </c>
      <c r="H82" s="1769"/>
      <c r="I82" s="1769"/>
      <c r="J82" s="377" t="s">
        <v>379</v>
      </c>
    </row>
    <row r="83" spans="1:10" ht="13.95" customHeight="1" x14ac:dyDescent="0.3">
      <c r="A83" s="1768" t="s">
        <v>526</v>
      </c>
      <c r="B83" s="1768"/>
      <c r="C83" s="1768"/>
      <c r="D83" s="1768"/>
      <c r="E83" s="1768"/>
      <c r="F83" s="1768"/>
      <c r="G83" s="1769" t="s">
        <v>527</v>
      </c>
      <c r="H83" s="1769"/>
      <c r="I83" s="1769"/>
      <c r="J83" s="377" t="s">
        <v>528</v>
      </c>
    </row>
    <row r="84" spans="1:10" ht="13.95" customHeight="1" x14ac:dyDescent="0.3">
      <c r="A84" s="1768" t="s">
        <v>529</v>
      </c>
      <c r="B84" s="1768"/>
      <c r="C84" s="1768"/>
      <c r="D84" s="1768"/>
      <c r="E84" s="1768"/>
      <c r="F84" s="1768"/>
      <c r="G84" s="1771" t="s">
        <v>530</v>
      </c>
      <c r="H84" s="1771"/>
      <c r="I84" s="1771"/>
      <c r="J84" s="377" t="s">
        <v>531</v>
      </c>
    </row>
    <row r="85" spans="1:10" ht="13.95" customHeight="1" x14ac:dyDescent="0.3">
      <c r="A85" s="1768" t="s">
        <v>532</v>
      </c>
      <c r="B85" s="1768"/>
      <c r="C85" s="1768"/>
      <c r="D85" s="1768"/>
      <c r="E85" s="1768"/>
      <c r="F85" s="1768"/>
      <c r="G85" s="1769" t="s">
        <v>533</v>
      </c>
      <c r="H85" s="1769"/>
      <c r="I85" s="1769"/>
      <c r="J85" s="1769"/>
    </row>
    <row r="86" spans="1:10" ht="25.5" customHeight="1" x14ac:dyDescent="0.3">
      <c r="A86" s="1775" t="s">
        <v>534</v>
      </c>
      <c r="B86" s="1768"/>
      <c r="C86" s="1768"/>
      <c r="D86" s="1768"/>
      <c r="E86" s="1768"/>
      <c r="F86" s="1768"/>
      <c r="G86" s="1776" t="s">
        <v>535</v>
      </c>
      <c r="H86" s="1776"/>
      <c r="I86" s="1776"/>
      <c r="J86" s="1776"/>
    </row>
    <row r="87" spans="1:10" ht="10.199999999999999" customHeight="1" x14ac:dyDescent="0.3">
      <c r="A87" s="778"/>
      <c r="B87" s="779"/>
      <c r="C87" s="779"/>
      <c r="D87" s="779"/>
      <c r="E87" s="779"/>
      <c r="F87" s="779"/>
      <c r="G87" s="780"/>
      <c r="H87" s="780"/>
      <c r="I87" s="780"/>
      <c r="J87" s="780"/>
    </row>
    <row r="88" spans="1:10" customFormat="1" ht="15" customHeight="1" x14ac:dyDescent="0.3">
      <c r="A88" s="1104" t="s">
        <v>923</v>
      </c>
      <c r="B88" s="1104"/>
      <c r="C88" s="1104"/>
      <c r="D88" s="1104"/>
      <c r="E88" s="1104"/>
      <c r="F88" s="1104"/>
      <c r="G88" s="1104"/>
      <c r="H88" s="1104"/>
      <c r="I88" s="1104"/>
      <c r="J88" s="1104"/>
    </row>
    <row r="89" spans="1:10" customFormat="1" ht="12" customHeight="1" x14ac:dyDescent="0.3">
      <c r="A89" s="954" t="s">
        <v>799</v>
      </c>
      <c r="B89" s="954"/>
      <c r="C89" s="954"/>
      <c r="D89" s="954"/>
      <c r="E89" s="954"/>
      <c r="F89" s="954"/>
      <c r="G89" s="954"/>
      <c r="H89" s="954"/>
      <c r="I89" s="954"/>
      <c r="J89" s="769">
        <v>40</v>
      </c>
    </row>
    <row r="90" spans="1:10" customFormat="1" ht="12" customHeight="1" x14ac:dyDescent="0.3">
      <c r="A90" s="954" t="s">
        <v>801</v>
      </c>
      <c r="B90" s="954"/>
      <c r="C90" s="954"/>
      <c r="D90" s="954"/>
      <c r="E90" s="954"/>
      <c r="F90" s="954"/>
      <c r="G90" s="954"/>
      <c r="H90" s="954"/>
      <c r="I90" s="954"/>
      <c r="J90" s="665">
        <v>85</v>
      </c>
    </row>
    <row r="91" spans="1:10" customFormat="1" ht="9" customHeight="1" x14ac:dyDescent="0.3">
      <c r="A91" s="1777" t="s">
        <v>798</v>
      </c>
      <c r="B91" s="1777"/>
      <c r="C91" s="1777"/>
      <c r="D91" s="1777"/>
      <c r="E91" s="1777"/>
      <c r="F91" s="1777"/>
      <c r="G91" s="1777"/>
      <c r="H91" s="1777"/>
      <c r="I91" s="1777"/>
      <c r="J91" s="1777"/>
    </row>
    <row r="92" spans="1:10" ht="10.199999999999999" customHeight="1" x14ac:dyDescent="0.3">
      <c r="A92" s="288"/>
      <c r="B92" s="288"/>
      <c r="C92" s="289"/>
      <c r="D92" s="289"/>
      <c r="E92" s="290"/>
      <c r="F92" s="290"/>
      <c r="G92" s="288"/>
      <c r="H92" s="288"/>
      <c r="I92" s="288"/>
      <c r="J92" s="379"/>
    </row>
    <row r="93" spans="1:10" ht="19.95" customHeight="1" x14ac:dyDescent="0.3">
      <c r="A93" s="957"/>
      <c r="B93" s="958"/>
      <c r="C93" s="958"/>
      <c r="D93" s="958"/>
      <c r="E93" s="958"/>
      <c r="F93" s="290"/>
      <c r="G93" s="957"/>
      <c r="H93" s="958"/>
      <c r="I93" s="958"/>
      <c r="J93" s="958"/>
    </row>
    <row r="94" spans="1:10" ht="13.8" x14ac:dyDescent="0.3">
      <c r="A94" s="1778" t="s">
        <v>22</v>
      </c>
      <c r="B94" s="1778"/>
      <c r="C94" s="1778"/>
      <c r="D94" s="1778"/>
      <c r="E94" s="1778"/>
      <c r="F94" s="290"/>
      <c r="G94" s="1760" t="s">
        <v>414</v>
      </c>
      <c r="H94" s="1760"/>
      <c r="I94" s="1760"/>
      <c r="J94" s="1760"/>
    </row>
    <row r="95" spans="1:10" ht="13.95" customHeight="1" x14ac:dyDescent="0.3">
      <c r="A95" s="1774" t="str">
        <f>'LB MMHE RV'!A69:G69</f>
        <v>Version 16.03.2023</v>
      </c>
      <c r="B95" s="1774"/>
      <c r="C95" s="1774"/>
      <c r="D95" s="289"/>
      <c r="E95" s="1762" t="s">
        <v>536</v>
      </c>
      <c r="F95" s="1762"/>
      <c r="G95" s="1762"/>
      <c r="H95" s="288"/>
      <c r="I95" s="288"/>
      <c r="J95" s="379"/>
    </row>
    <row r="96" spans="1:10" ht="13.8" x14ac:dyDescent="0.3">
      <c r="C96" s="272"/>
      <c r="D96" s="272"/>
      <c r="E96" s="272"/>
      <c r="F96" s="272"/>
      <c r="J96" s="288"/>
    </row>
    <row r="97" spans="3:10" ht="13.8" x14ac:dyDescent="0.3">
      <c r="C97" s="272"/>
      <c r="D97" s="272"/>
      <c r="E97" s="272"/>
      <c r="F97" s="272"/>
      <c r="J97" s="288"/>
    </row>
  </sheetData>
  <sheetProtection algorithmName="SHA-512" hashValue="6Cp/qVQft0FNsheMWXsqEKl0FoweypwExJjmgQIcZj5YpV5+zBsMAkqOS7UKmAPCcPziwyuWLdeBLZZ8avnXTw==" saltValue="zQDTOqGO2YIvqSai2LZKEQ==" spinCount="100000" sheet="1" objects="1" scenarios="1" selectLockedCells="1"/>
  <mergeCells count="92">
    <mergeCell ref="A95:C95"/>
    <mergeCell ref="E95:G95"/>
    <mergeCell ref="A85:F85"/>
    <mergeCell ref="G85:J85"/>
    <mergeCell ref="A86:F86"/>
    <mergeCell ref="G86:J86"/>
    <mergeCell ref="A93:E93"/>
    <mergeCell ref="G93:J93"/>
    <mergeCell ref="A88:J88"/>
    <mergeCell ref="A90:I90"/>
    <mergeCell ref="A89:I89"/>
    <mergeCell ref="A91:J91"/>
    <mergeCell ref="A94:E94"/>
    <mergeCell ref="G94:J94"/>
    <mergeCell ref="G84:I84"/>
    <mergeCell ref="A77:F77"/>
    <mergeCell ref="G77:I77"/>
    <mergeCell ref="A78:F78"/>
    <mergeCell ref="G78:I78"/>
    <mergeCell ref="A79:F81"/>
    <mergeCell ref="G79:I79"/>
    <mergeCell ref="G80:I80"/>
    <mergeCell ref="G81:I81"/>
    <mergeCell ref="A82:F82"/>
    <mergeCell ref="G82:I82"/>
    <mergeCell ref="A83:F83"/>
    <mergeCell ref="G83:I83"/>
    <mergeCell ref="A84:F84"/>
    <mergeCell ref="A76:F76"/>
    <mergeCell ref="G76:I76"/>
    <mergeCell ref="A64:H64"/>
    <mergeCell ref="A65:A66"/>
    <mergeCell ref="B65:B66"/>
    <mergeCell ref="C65:D65"/>
    <mergeCell ref="E65:F65"/>
    <mergeCell ref="G65:H65"/>
    <mergeCell ref="A73:J73"/>
    <mergeCell ref="A74:F74"/>
    <mergeCell ref="G74:I74"/>
    <mergeCell ref="A75:F75"/>
    <mergeCell ref="G75:I75"/>
    <mergeCell ref="A53:B53"/>
    <mergeCell ref="C53:J53"/>
    <mergeCell ref="A55:H55"/>
    <mergeCell ref="A56:A57"/>
    <mergeCell ref="B56:B57"/>
    <mergeCell ref="C56:D56"/>
    <mergeCell ref="E56:F56"/>
    <mergeCell ref="G56:H56"/>
    <mergeCell ref="A48:E48"/>
    <mergeCell ref="I48:J48"/>
    <mergeCell ref="A49:E49"/>
    <mergeCell ref="I49:J49"/>
    <mergeCell ref="A50:C50"/>
    <mergeCell ref="E50:G50"/>
    <mergeCell ref="I21:J21"/>
    <mergeCell ref="A34:J34"/>
    <mergeCell ref="A35:A36"/>
    <mergeCell ref="B35:B36"/>
    <mergeCell ref="C35:D35"/>
    <mergeCell ref="E35:F35"/>
    <mergeCell ref="G35:H35"/>
    <mergeCell ref="I35:J35"/>
    <mergeCell ref="A21:A22"/>
    <mergeCell ref="B21:B22"/>
    <mergeCell ref="C21:D21"/>
    <mergeCell ref="E21:F21"/>
    <mergeCell ref="G21:H21"/>
    <mergeCell ref="A18:G18"/>
    <mergeCell ref="H18:J18"/>
    <mergeCell ref="A20:J20"/>
    <mergeCell ref="A17:G17"/>
    <mergeCell ref="H17:J17"/>
    <mergeCell ref="D9:J9"/>
    <mergeCell ref="A10:C11"/>
    <mergeCell ref="D10:J10"/>
    <mergeCell ref="D11:J11"/>
    <mergeCell ref="A6:C6"/>
    <mergeCell ref="D6:F6"/>
    <mergeCell ref="H6:J6"/>
    <mergeCell ref="A12:C12"/>
    <mergeCell ref="D12:J12"/>
    <mergeCell ref="A13:C13"/>
    <mergeCell ref="D13:J13"/>
    <mergeCell ref="A15:J15"/>
    <mergeCell ref="A1:G1"/>
    <mergeCell ref="A2:E2"/>
    <mergeCell ref="F2:J2"/>
    <mergeCell ref="L2:N2"/>
    <mergeCell ref="A4:E4"/>
    <mergeCell ref="F4:J4"/>
    <mergeCell ref="L4:N4"/>
  </mergeCells>
  <dataValidations count="5">
    <dataValidation allowBlank="1" showInputMessage="1" showErrorMessage="1" error="Bitte geben Sie Ihre Steuernummer an!" promptTitle="Steuernummer" prompt="Bitte geben Sie Ihre Steuernummer an!" sqref="D13:J13" xr:uid="{00000000-0002-0000-2800-000000000000}"/>
    <dataValidation allowBlank="1" showInputMessage="1" showErrorMessage="1" error="Bitte geben Sie Ihre Telefonnummer, Email-Adresse und ggf. Fax-Nummer an!" promptTitle="Telefon, Email, ggf. Fax" prompt="Bitte geben Sie Ihre Telefonnummer, Email-Adresse und ggf. Fax-Nummer an!" sqref="D12:J12" xr:uid="{00000000-0002-0000-2800-000001000000}"/>
    <dataValidation allowBlank="1" showInputMessage="1" showErrorMessage="1" error="Bitte geben Sie PLZ und Ort an!" prompt="Bitte geben Sie PLZ und Ort an!" sqref="D11:J11" xr:uid="{00000000-0002-0000-2800-000002000000}"/>
    <dataValidation allowBlank="1" showInputMessage="1" showErrorMessage="1" error="Bitte geben Sie Straße und Hausnummer an!" promptTitle="Adresse" prompt="Bitte geben Sie Straße und Hausnummer an!" sqref="D10:J10" xr:uid="{00000000-0002-0000-2800-000003000000}"/>
    <dataValidation allowBlank="1" showInputMessage="1" showErrorMessage="1" error="Bitte geben Sie den Namen des Unternehmens ein!" prompt="Bitte geben Sie den Namen des Unternehmens ein!" sqref="D9:J9" xr:uid="{00000000-0002-0000-2800-000004000000}"/>
  </dataValidations>
  <printOptions horizontalCentered="1"/>
  <pageMargins left="0.78740157480314965" right="0.59055118110236227" top="0.39370078740157483" bottom="0.39370078740157483" header="0.51181102362204722" footer="0.51181102362204722"/>
  <pageSetup paperSize="9" scale="93" fitToHeight="2" orientation="portrait" horizontalDpi="300" verticalDpi="300" r:id="rId1"/>
  <headerFooter alignWithMargins="0"/>
  <rowBreaks count="1" manualBreakCount="1">
    <brk id="51" max="9" man="1"/>
  </rowBreaks>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8">
    <pageSetUpPr autoPageBreaks="0"/>
  </sheetPr>
  <dimension ref="A1:S189"/>
  <sheetViews>
    <sheetView showGridLines="0" showZeros="0" showOutlineSymbols="0" zoomScaleNormal="100" workbookViewId="0">
      <selection activeCell="N2" sqref="N2:R2"/>
    </sheetView>
  </sheetViews>
  <sheetFormatPr baseColWidth="10" defaultColWidth="11.44140625" defaultRowHeight="13.2" x14ac:dyDescent="0.25"/>
  <cols>
    <col min="1" max="1" width="5.33203125" style="272" customWidth="1"/>
    <col min="2" max="2" width="7.6640625" style="272" customWidth="1"/>
    <col min="3" max="3" width="8.6640625" style="334" customWidth="1"/>
    <col min="4" max="4" width="10.6640625" style="334" customWidth="1"/>
    <col min="5" max="5" width="9" style="274" customWidth="1"/>
    <col min="6" max="6" width="13" style="274" bestFit="1" customWidth="1"/>
    <col min="7" max="7" width="9" style="272" bestFit="1" customWidth="1"/>
    <col min="8" max="8" width="11" style="272" bestFit="1" customWidth="1"/>
    <col min="9" max="9" width="9.109375" style="272" customWidth="1"/>
    <col min="10" max="10" width="12.5546875" style="272" bestFit="1" customWidth="1"/>
    <col min="11" max="11" width="12.6640625" style="272" customWidth="1"/>
    <col min="12" max="12" width="14.88671875" style="272" customWidth="1"/>
    <col min="13" max="13" width="2.109375" style="272" customWidth="1"/>
    <col min="14" max="17" width="11.44140625" style="272"/>
    <col min="18" max="18" width="6.33203125" style="272" customWidth="1"/>
    <col min="19" max="16384" width="11.44140625" style="272"/>
  </cols>
  <sheetData>
    <row r="1" spans="1:19" ht="34.950000000000003" customHeight="1" thickTop="1" x14ac:dyDescent="0.25">
      <c r="A1" s="1779" t="s">
        <v>537</v>
      </c>
      <c r="B1" s="1779"/>
      <c r="C1" s="1779"/>
      <c r="D1" s="1779"/>
      <c r="E1" s="1779"/>
      <c r="F1" s="1779"/>
      <c r="G1" s="1779"/>
      <c r="H1" s="1779"/>
      <c r="I1" s="1779"/>
      <c r="J1" s="1779"/>
      <c r="K1" s="380"/>
      <c r="L1" s="380"/>
      <c r="N1" s="1780" t="s">
        <v>418</v>
      </c>
      <c r="O1" s="1781"/>
      <c r="P1" s="1781"/>
      <c r="Q1" s="1781"/>
      <c r="R1" s="1782"/>
    </row>
    <row r="2" spans="1:19" ht="13.95" customHeight="1" thickBot="1" x14ac:dyDescent="0.3">
      <c r="A2" s="1783" t="s">
        <v>340</v>
      </c>
      <c r="B2" s="1783"/>
      <c r="C2" s="1783"/>
      <c r="D2" s="1735">
        <f>'Angebot MMHE'!F2</f>
        <v>0</v>
      </c>
      <c r="E2" s="1736"/>
      <c r="F2" s="1736"/>
      <c r="G2" s="1737"/>
      <c r="H2" s="1784" t="s">
        <v>615</v>
      </c>
      <c r="I2" s="1785"/>
      <c r="J2" s="1735">
        <f>'Angebot MMHE'!F4</f>
        <v>0</v>
      </c>
      <c r="K2" s="1736"/>
      <c r="L2" s="1737"/>
      <c r="N2" s="1786" t="s">
        <v>464</v>
      </c>
      <c r="O2" s="1787"/>
      <c r="P2" s="1787"/>
      <c r="Q2" s="1787"/>
      <c r="R2" s="1788"/>
    </row>
    <row r="3" spans="1:19" ht="3" customHeight="1" thickTop="1" x14ac:dyDescent="0.25">
      <c r="A3" s="381"/>
      <c r="B3" s="381"/>
      <c r="C3" s="381"/>
      <c r="D3" s="382"/>
      <c r="E3" s="382"/>
      <c r="F3" s="382"/>
      <c r="G3" s="382"/>
      <c r="H3" s="382"/>
      <c r="I3" s="382"/>
      <c r="J3" s="383"/>
      <c r="K3" s="383"/>
      <c r="L3" s="383"/>
      <c r="N3" s="270"/>
      <c r="O3" s="270"/>
      <c r="P3" s="270"/>
      <c r="Q3" s="270"/>
      <c r="R3" s="270"/>
    </row>
    <row r="4" spans="1:19" ht="13.95" customHeight="1" x14ac:dyDescent="0.25">
      <c r="A4" s="1783" t="s">
        <v>538</v>
      </c>
      <c r="B4" s="1783"/>
      <c r="C4" s="1783"/>
      <c r="D4" s="1082"/>
      <c r="E4" s="1083"/>
      <c r="F4" s="1083"/>
      <c r="G4" s="1084"/>
      <c r="H4" s="1789" t="s">
        <v>420</v>
      </c>
      <c r="I4" s="1789"/>
      <c r="J4" s="1082"/>
      <c r="K4" s="1083"/>
      <c r="L4" s="1084"/>
      <c r="N4" s="1790" t="s">
        <v>539</v>
      </c>
      <c r="O4" s="1790"/>
      <c r="P4" s="1790"/>
      <c r="Q4" s="1790"/>
      <c r="R4" s="1790"/>
      <c r="S4" s="1790"/>
    </row>
    <row r="5" spans="1:19" ht="3" customHeight="1" x14ac:dyDescent="0.25">
      <c r="A5" s="381"/>
      <c r="B5" s="381"/>
      <c r="C5" s="381"/>
      <c r="D5" s="382"/>
      <c r="E5" s="382"/>
      <c r="F5" s="382"/>
      <c r="G5" s="382"/>
      <c r="H5" s="382"/>
      <c r="I5" s="382"/>
      <c r="J5" s="383"/>
      <c r="K5" s="383"/>
      <c r="L5" s="383"/>
      <c r="N5" s="1790"/>
      <c r="O5" s="1790"/>
      <c r="P5" s="1790"/>
      <c r="Q5" s="1790"/>
      <c r="R5" s="1790"/>
      <c r="S5" s="1790"/>
    </row>
    <row r="6" spans="1:19" ht="13.95" customHeight="1" x14ac:dyDescent="0.25">
      <c r="A6" s="1783" t="s">
        <v>207</v>
      </c>
      <c r="B6" s="1783"/>
      <c r="C6" s="1744">
        <f>'Angebot MMHE'!D6</f>
        <v>0</v>
      </c>
      <c r="D6" s="1746"/>
      <c r="E6" s="519" t="s">
        <v>56</v>
      </c>
      <c r="F6" s="1744">
        <f>'Angebot MMHE'!H6</f>
        <v>0</v>
      </c>
      <c r="G6" s="1746"/>
      <c r="H6" s="1789" t="s">
        <v>359</v>
      </c>
      <c r="I6" s="1789"/>
      <c r="J6" s="1791">
        <f>'Angebot MMHE'!D9</f>
        <v>0</v>
      </c>
      <c r="K6" s="1736"/>
      <c r="L6" s="1737"/>
      <c r="N6" s="1790"/>
      <c r="O6" s="1790"/>
      <c r="P6" s="1790"/>
      <c r="Q6" s="1790"/>
      <c r="R6" s="1790"/>
      <c r="S6" s="1790"/>
    </row>
    <row r="7" spans="1:19" ht="4.95" customHeight="1" x14ac:dyDescent="0.25">
      <c r="A7" s="345"/>
      <c r="B7" s="345"/>
      <c r="C7" s="277"/>
      <c r="D7" s="277"/>
      <c r="E7" s="344"/>
      <c r="F7" s="344"/>
      <c r="G7" s="345"/>
      <c r="H7" s="345"/>
      <c r="I7" s="345"/>
      <c r="J7" s="345"/>
      <c r="K7" s="345"/>
      <c r="L7" s="345"/>
      <c r="N7" s="385"/>
      <c r="O7" s="385"/>
      <c r="P7" s="385"/>
      <c r="Q7" s="385"/>
      <c r="R7" s="385"/>
    </row>
    <row r="8" spans="1:19" s="287" customFormat="1" ht="13.95" customHeight="1" x14ac:dyDescent="0.3">
      <c r="A8" s="1747" t="s">
        <v>540</v>
      </c>
      <c r="B8" s="1747"/>
      <c r="C8" s="1747"/>
      <c r="D8" s="1747"/>
      <c r="E8" s="1747"/>
      <c r="F8" s="1747"/>
      <c r="G8" s="1747"/>
      <c r="H8" s="1747"/>
      <c r="I8" s="1747"/>
      <c r="J8" s="1800">
        <f>'Angebot MMHE'!H17</f>
        <v>0</v>
      </c>
      <c r="K8" s="1800"/>
      <c r="L8" s="1800"/>
      <c r="N8" s="385"/>
      <c r="O8" s="385"/>
      <c r="P8" s="385"/>
      <c r="Q8" s="385"/>
      <c r="R8" s="385"/>
    </row>
    <row r="9" spans="1:19" s="287" customFormat="1" ht="10.199999999999999" hidden="1" customHeight="1" x14ac:dyDescent="0.3">
      <c r="A9" s="1801" t="s">
        <v>919</v>
      </c>
      <c r="B9" s="1801"/>
      <c r="C9" s="1801"/>
      <c r="D9" s="1801"/>
      <c r="E9" s="1801"/>
      <c r="F9" s="1801"/>
      <c r="G9" s="1801"/>
      <c r="H9" s="1801"/>
      <c r="I9" s="1801"/>
      <c r="J9" s="1802">
        <f>'Angebot MMHE'!H18</f>
        <v>1.4</v>
      </c>
      <c r="K9" s="1802"/>
      <c r="L9" s="1802"/>
      <c r="N9" s="385"/>
      <c r="O9" s="385"/>
      <c r="P9" s="385"/>
      <c r="Q9" s="385"/>
      <c r="R9" s="385"/>
    </row>
    <row r="10" spans="1:19" ht="4.95" hidden="1" customHeight="1" x14ac:dyDescent="0.25">
      <c r="A10" s="345"/>
      <c r="B10" s="345"/>
      <c r="C10" s="277"/>
      <c r="D10" s="277"/>
      <c r="E10" s="344"/>
      <c r="F10" s="344"/>
      <c r="G10" s="345"/>
      <c r="H10" s="345"/>
      <c r="I10" s="345"/>
      <c r="J10" s="345"/>
      <c r="K10" s="345"/>
      <c r="L10" s="345"/>
    </row>
    <row r="11" spans="1:19" ht="60" hidden="1" customHeight="1" x14ac:dyDescent="0.25">
      <c r="A11" s="1792" t="s">
        <v>541</v>
      </c>
      <c r="B11" s="1793"/>
      <c r="C11" s="1794"/>
      <c r="D11" s="1795"/>
      <c r="E11" s="1796"/>
      <c r="F11" s="1796"/>
      <c r="G11" s="1796"/>
      <c r="H11" s="1796"/>
      <c r="I11" s="1796"/>
      <c r="J11" s="1796"/>
      <c r="K11" s="1796"/>
      <c r="L11" s="1797"/>
    </row>
    <row r="12" spans="1:19" ht="4.95" customHeight="1" x14ac:dyDescent="0.25">
      <c r="A12" s="345"/>
      <c r="B12" s="345"/>
      <c r="C12" s="277"/>
      <c r="D12" s="277"/>
      <c r="E12" s="344"/>
      <c r="F12" s="344"/>
      <c r="G12" s="345"/>
      <c r="H12" s="345"/>
      <c r="I12" s="345"/>
      <c r="J12" s="345"/>
      <c r="K12" s="345"/>
      <c r="L12" s="345"/>
    </row>
    <row r="13" spans="1:19" ht="14.4" x14ac:dyDescent="0.25">
      <c r="A13" s="1747" t="s">
        <v>542</v>
      </c>
      <c r="B13" s="1747"/>
      <c r="C13" s="1747"/>
      <c r="D13" s="1747"/>
      <c r="E13" s="1747"/>
      <c r="F13" s="1747"/>
      <c r="G13" s="1747"/>
      <c r="H13" s="1747"/>
      <c r="I13" s="1747"/>
      <c r="J13" s="1747"/>
      <c r="K13" s="1747"/>
      <c r="L13" s="1747"/>
    </row>
    <row r="14" spans="1:19" ht="20.399999999999999" x14ac:dyDescent="0.25">
      <c r="A14" s="1798" t="s">
        <v>374</v>
      </c>
      <c r="B14" s="1798"/>
      <c r="C14" s="1798"/>
      <c r="D14" s="1798"/>
      <c r="E14" s="1798"/>
      <c r="F14" s="1798"/>
      <c r="G14" s="1798" t="s">
        <v>375</v>
      </c>
      <c r="H14" s="1798"/>
      <c r="I14" s="1798"/>
      <c r="J14" s="386" t="s">
        <v>376</v>
      </c>
      <c r="K14" s="387" t="s">
        <v>423</v>
      </c>
      <c r="L14" s="388" t="s">
        <v>277</v>
      </c>
    </row>
    <row r="15" spans="1:19" ht="13.95" customHeight="1" x14ac:dyDescent="0.25">
      <c r="A15" s="1799" t="s">
        <v>543</v>
      </c>
      <c r="B15" s="1799"/>
      <c r="C15" s="1799"/>
      <c r="D15" s="1799"/>
      <c r="E15" s="1799"/>
      <c r="F15" s="1799"/>
      <c r="G15" s="1799"/>
      <c r="H15" s="1799"/>
      <c r="I15" s="1799"/>
      <c r="J15" s="298" t="s">
        <v>510</v>
      </c>
      <c r="K15" s="389"/>
      <c r="L15" s="529"/>
    </row>
    <row r="16" spans="1:19" ht="13.95" customHeight="1" x14ac:dyDescent="0.25">
      <c r="A16" s="1799" t="s">
        <v>511</v>
      </c>
      <c r="B16" s="1799"/>
      <c r="C16" s="1799"/>
      <c r="D16" s="1799"/>
      <c r="E16" s="1799"/>
      <c r="F16" s="1799"/>
      <c r="G16" s="1804" t="s">
        <v>512</v>
      </c>
      <c r="H16" s="1804"/>
      <c r="I16" s="1804"/>
      <c r="J16" s="298" t="s">
        <v>379</v>
      </c>
      <c r="K16" s="389"/>
      <c r="L16" s="529"/>
    </row>
    <row r="17" spans="1:13" ht="13.95" customHeight="1" x14ac:dyDescent="0.25">
      <c r="A17" s="1799" t="s">
        <v>377</v>
      </c>
      <c r="B17" s="1799"/>
      <c r="C17" s="1799"/>
      <c r="D17" s="1799"/>
      <c r="E17" s="1799"/>
      <c r="F17" s="1799"/>
      <c r="G17" s="1804" t="s">
        <v>513</v>
      </c>
      <c r="H17" s="1804"/>
      <c r="I17" s="1804"/>
      <c r="J17" s="298" t="s">
        <v>385</v>
      </c>
      <c r="K17" s="389"/>
      <c r="L17" s="529"/>
    </row>
    <row r="18" spans="1:13" ht="28.2" customHeight="1" x14ac:dyDescent="0.25">
      <c r="A18" s="1799" t="s">
        <v>514</v>
      </c>
      <c r="B18" s="1799"/>
      <c r="C18" s="1799"/>
      <c r="D18" s="1799"/>
      <c r="E18" s="1799"/>
      <c r="F18" s="1799"/>
      <c r="G18" s="1803" t="s">
        <v>515</v>
      </c>
      <c r="H18" s="1804"/>
      <c r="I18" s="1804"/>
      <c r="J18" s="390" t="s">
        <v>516</v>
      </c>
      <c r="K18" s="389"/>
      <c r="L18" s="529"/>
    </row>
    <row r="19" spans="1:13" ht="28.2" customHeight="1" x14ac:dyDescent="0.25">
      <c r="A19" s="1799" t="s">
        <v>517</v>
      </c>
      <c r="B19" s="1799"/>
      <c r="C19" s="1799"/>
      <c r="D19" s="1799"/>
      <c r="E19" s="1799"/>
      <c r="F19" s="1799"/>
      <c r="G19" s="1803" t="s">
        <v>518</v>
      </c>
      <c r="H19" s="1804"/>
      <c r="I19" s="1804"/>
      <c r="J19" s="390" t="s">
        <v>519</v>
      </c>
      <c r="K19" s="389"/>
      <c r="L19" s="529"/>
    </row>
    <row r="20" spans="1:13" ht="28.2" customHeight="1" x14ac:dyDescent="0.25">
      <c r="A20" s="1799"/>
      <c r="B20" s="1799"/>
      <c r="C20" s="1799"/>
      <c r="D20" s="1799"/>
      <c r="E20" s="1799"/>
      <c r="F20" s="1799"/>
      <c r="G20" s="1803" t="s">
        <v>520</v>
      </c>
      <c r="H20" s="1804"/>
      <c r="I20" s="1804"/>
      <c r="J20" s="390" t="s">
        <v>521</v>
      </c>
      <c r="K20" s="389"/>
      <c r="L20" s="529"/>
    </row>
    <row r="21" spans="1:13" ht="28.2" customHeight="1" x14ac:dyDescent="0.25">
      <c r="A21" s="1799"/>
      <c r="B21" s="1799"/>
      <c r="C21" s="1799"/>
      <c r="D21" s="1799"/>
      <c r="E21" s="1799"/>
      <c r="F21" s="1799"/>
      <c r="G21" s="1803" t="s">
        <v>522</v>
      </c>
      <c r="H21" s="1803"/>
      <c r="I21" s="1803"/>
      <c r="J21" s="390" t="s">
        <v>523</v>
      </c>
      <c r="K21" s="389"/>
      <c r="L21" s="529"/>
    </row>
    <row r="22" spans="1:13" ht="13.95" customHeight="1" x14ac:dyDescent="0.25">
      <c r="A22" s="1799" t="s">
        <v>524</v>
      </c>
      <c r="B22" s="1799"/>
      <c r="C22" s="1799"/>
      <c r="D22" s="1799"/>
      <c r="E22" s="1799"/>
      <c r="F22" s="1799"/>
      <c r="G22" s="1804" t="s">
        <v>525</v>
      </c>
      <c r="H22" s="1804"/>
      <c r="I22" s="1804"/>
      <c r="J22" s="298" t="s">
        <v>379</v>
      </c>
      <c r="K22" s="389"/>
      <c r="L22" s="529"/>
    </row>
    <row r="23" spans="1:13" ht="13.95" customHeight="1" x14ac:dyDescent="0.25">
      <c r="A23" s="1799" t="s">
        <v>526</v>
      </c>
      <c r="B23" s="1799"/>
      <c r="C23" s="1799"/>
      <c r="D23" s="1799"/>
      <c r="E23" s="1799"/>
      <c r="F23" s="1799"/>
      <c r="G23" s="1804" t="s">
        <v>527</v>
      </c>
      <c r="H23" s="1804"/>
      <c r="I23" s="1804"/>
      <c r="J23" s="298" t="s">
        <v>528</v>
      </c>
      <c r="K23" s="389"/>
      <c r="L23" s="529"/>
    </row>
    <row r="24" spans="1:13" ht="13.95" customHeight="1" x14ac:dyDescent="0.25">
      <c r="A24" s="1799" t="s">
        <v>529</v>
      </c>
      <c r="B24" s="1799"/>
      <c r="C24" s="1799"/>
      <c r="D24" s="1799"/>
      <c r="E24" s="1799"/>
      <c r="F24" s="1799"/>
      <c r="G24" s="1819" t="s">
        <v>530</v>
      </c>
      <c r="H24" s="1819"/>
      <c r="I24" s="1819"/>
      <c r="J24" s="298" t="s">
        <v>531</v>
      </c>
      <c r="K24" s="389"/>
      <c r="L24" s="529"/>
    </row>
    <row r="25" spans="1:13" ht="13.95" customHeight="1" x14ac:dyDescent="0.25">
      <c r="A25" s="1799" t="s">
        <v>532</v>
      </c>
      <c r="B25" s="1799"/>
      <c r="C25" s="1799"/>
      <c r="D25" s="1799"/>
      <c r="E25" s="1799"/>
      <c r="F25" s="1799"/>
      <c r="G25" s="1804" t="s">
        <v>533</v>
      </c>
      <c r="H25" s="1804"/>
      <c r="I25" s="1804"/>
      <c r="J25" s="1804"/>
      <c r="K25" s="1805" t="s">
        <v>544</v>
      </c>
      <c r="L25" s="1806"/>
    </row>
    <row r="26" spans="1:13" ht="13.95" customHeight="1" x14ac:dyDescent="0.25">
      <c r="A26" s="391"/>
      <c r="B26" s="391"/>
      <c r="C26" s="391"/>
      <c r="D26" s="391"/>
      <c r="E26" s="391"/>
      <c r="F26" s="391"/>
      <c r="G26" s="1807" t="s">
        <v>431</v>
      </c>
      <c r="H26" s="1807"/>
      <c r="I26" s="1807"/>
      <c r="J26" s="1807"/>
      <c r="K26" s="392">
        <f>SUM(K15:K24)</f>
        <v>0</v>
      </c>
      <c r="L26" s="393"/>
    </row>
    <row r="27" spans="1:13" ht="13.95" customHeight="1" x14ac:dyDescent="0.25">
      <c r="A27" s="345"/>
      <c r="B27" s="345"/>
      <c r="C27" s="277"/>
      <c r="D27" s="277"/>
      <c r="E27" s="344"/>
      <c r="F27" s="344"/>
      <c r="G27" s="345"/>
      <c r="H27" s="345"/>
      <c r="I27" s="345"/>
      <c r="J27" s="345"/>
      <c r="K27" s="345"/>
      <c r="L27" s="345"/>
    </row>
    <row r="28" spans="1:13" ht="14.4" x14ac:dyDescent="0.25">
      <c r="A28" s="1808" t="s">
        <v>470</v>
      </c>
      <c r="B28" s="1809"/>
      <c r="C28" s="1809"/>
      <c r="D28" s="1809"/>
      <c r="E28" s="1809"/>
      <c r="F28" s="1809"/>
      <c r="G28" s="1809"/>
      <c r="H28" s="1809"/>
      <c r="I28" s="1809"/>
      <c r="J28" s="1809"/>
      <c r="K28" s="1809"/>
      <c r="L28" s="1810"/>
    </row>
    <row r="29" spans="1:13" ht="52.2" customHeight="1" x14ac:dyDescent="0.25">
      <c r="A29" s="394" t="s">
        <v>471</v>
      </c>
      <c r="B29" s="394" t="s">
        <v>545</v>
      </c>
      <c r="C29" s="395" t="s">
        <v>788</v>
      </c>
      <c r="D29" s="301" t="s">
        <v>782</v>
      </c>
      <c r="E29" s="1811" t="s">
        <v>546</v>
      </c>
      <c r="F29" s="1812"/>
      <c r="G29" s="1813"/>
      <c r="H29" s="1814" t="s">
        <v>783</v>
      </c>
      <c r="I29" s="1815"/>
      <c r="J29" s="396" t="s">
        <v>547</v>
      </c>
      <c r="K29" s="305" t="s">
        <v>784</v>
      </c>
      <c r="L29" s="311" t="s">
        <v>548</v>
      </c>
      <c r="M29" s="303"/>
    </row>
    <row r="30" spans="1:13" ht="13.95" customHeight="1" x14ac:dyDescent="0.25">
      <c r="A30" s="1816" t="s">
        <v>549</v>
      </c>
      <c r="B30" s="1817"/>
      <c r="C30" s="1817"/>
      <c r="D30" s="1817"/>
      <c r="E30" s="1817"/>
      <c r="F30" s="1817"/>
      <c r="G30" s="1817"/>
      <c r="H30" s="1817"/>
      <c r="I30" s="1817"/>
      <c r="J30" s="1817"/>
      <c r="K30" s="1817"/>
      <c r="L30" s="1818"/>
      <c r="M30" s="303"/>
    </row>
    <row r="31" spans="1:13" ht="13.5" customHeight="1" x14ac:dyDescent="0.25">
      <c r="A31" s="397" t="s">
        <v>478</v>
      </c>
      <c r="B31" s="398" t="s">
        <v>479</v>
      </c>
      <c r="C31" s="399">
        <f>ROUND(0.302521008403361*$J$9,2)</f>
        <v>0.42</v>
      </c>
      <c r="D31" s="400">
        <f>IFERROR(ROUND($J$8/C31,2)," ")</f>
        <v>0</v>
      </c>
      <c r="E31" s="1824">
        <f>K26</f>
        <v>0</v>
      </c>
      <c r="F31" s="1825"/>
      <c r="G31" s="1826"/>
      <c r="H31" s="1820">
        <f>IFERROR(ROUND(D31+(D31*$E$31),2)," ")</f>
        <v>0</v>
      </c>
      <c r="I31" s="1821"/>
      <c r="J31" s="612"/>
      <c r="K31" s="401">
        <f>IFERROR(ROUND(ROUND(J31,2)*H31,2)," ")</f>
        <v>0</v>
      </c>
      <c r="L31" s="402"/>
      <c r="M31" s="303"/>
    </row>
    <row r="32" spans="1:13" ht="13.5" customHeight="1" x14ac:dyDescent="0.25">
      <c r="A32" s="397" t="s">
        <v>480</v>
      </c>
      <c r="B32" s="398" t="s">
        <v>481</v>
      </c>
      <c r="C32" s="399">
        <f>ROUND(0.770877944325482*$J$9,2)</f>
        <v>1.08</v>
      </c>
      <c r="D32" s="400">
        <f>IFERROR(ROUND($J$8/C32,2)," ")</f>
        <v>0</v>
      </c>
      <c r="E32" s="1824"/>
      <c r="F32" s="1825"/>
      <c r="G32" s="1826"/>
      <c r="H32" s="1820">
        <f t="shared" ref="H32:H40" si="0">IFERROR(ROUND(D32+(D32*$E$31),2)," ")</f>
        <v>0</v>
      </c>
      <c r="I32" s="1821"/>
      <c r="J32" s="612"/>
      <c r="K32" s="401">
        <f>IFERROR(ROUND(ROUND(J32,2)*H32,2)," ")</f>
        <v>0</v>
      </c>
      <c r="L32" s="403"/>
      <c r="M32" s="303"/>
    </row>
    <row r="33" spans="1:14" ht="13.5" customHeight="1" x14ac:dyDescent="0.25">
      <c r="A33" s="397" t="s">
        <v>482</v>
      </c>
      <c r="B33" s="398" t="s">
        <v>483</v>
      </c>
      <c r="C33" s="399">
        <f>ROUND(1.26315789473684*$J$9,2)</f>
        <v>1.77</v>
      </c>
      <c r="D33" s="400">
        <f t="shared" ref="D33:D40" si="1">IFERROR(ROUND($J$8/C33,2)," ")</f>
        <v>0</v>
      </c>
      <c r="E33" s="1824"/>
      <c r="F33" s="1825"/>
      <c r="G33" s="1826"/>
      <c r="H33" s="1820">
        <f t="shared" si="0"/>
        <v>0</v>
      </c>
      <c r="I33" s="1821"/>
      <c r="J33" s="612"/>
      <c r="K33" s="401">
        <f t="shared" ref="K33:K40" si="2">IFERROR(ROUND(ROUND(J33,2)*H33,2)," ")</f>
        <v>0</v>
      </c>
      <c r="L33" s="404"/>
      <c r="M33" s="303"/>
    </row>
    <row r="34" spans="1:14" ht="13.5" customHeight="1" x14ac:dyDescent="0.25">
      <c r="A34" s="397" t="s">
        <v>484</v>
      </c>
      <c r="B34" s="398" t="s">
        <v>485</v>
      </c>
      <c r="C34" s="399">
        <f>ROUND(1.57894736842105*$J$9,2)</f>
        <v>2.21</v>
      </c>
      <c r="D34" s="400">
        <f t="shared" si="1"/>
        <v>0</v>
      </c>
      <c r="E34" s="1824"/>
      <c r="F34" s="1825"/>
      <c r="G34" s="1826"/>
      <c r="H34" s="1820">
        <f t="shared" si="0"/>
        <v>0</v>
      </c>
      <c r="I34" s="1821"/>
      <c r="J34" s="612"/>
      <c r="K34" s="401">
        <f t="shared" si="2"/>
        <v>0</v>
      </c>
      <c r="L34" s="405">
        <f>ROUND(J31,2)+ROUND(J32,2)+ROUND(J33,2)+ROUND(J34,2)+ROUND(J35,2)+ROUND(J36,2)+ROUND(J37,2)+ROUND(J38,2)+ROUND(J39,2)+ROUND(J40,2)</f>
        <v>0</v>
      </c>
      <c r="M34" s="303"/>
    </row>
    <row r="35" spans="1:14" ht="13.5" customHeight="1" x14ac:dyDescent="0.25">
      <c r="A35" s="375" t="s">
        <v>486</v>
      </c>
      <c r="B35" s="406" t="s">
        <v>487</v>
      </c>
      <c r="C35" s="407">
        <f>ROUND(1.875*$J$9,2)</f>
        <v>2.63</v>
      </c>
      <c r="D35" s="400">
        <f t="shared" si="1"/>
        <v>0</v>
      </c>
      <c r="E35" s="1824"/>
      <c r="F35" s="1825"/>
      <c r="G35" s="1826"/>
      <c r="H35" s="1820">
        <f t="shared" si="0"/>
        <v>0</v>
      </c>
      <c r="I35" s="1821"/>
      <c r="J35" s="612"/>
      <c r="K35" s="401">
        <f t="shared" si="2"/>
        <v>0</v>
      </c>
      <c r="L35" s="408" t="s">
        <v>354</v>
      </c>
      <c r="M35" s="303"/>
    </row>
    <row r="36" spans="1:14" ht="13.5" customHeight="1" x14ac:dyDescent="0.25">
      <c r="A36" s="375" t="s">
        <v>488</v>
      </c>
      <c r="B36" s="406" t="s">
        <v>489</v>
      </c>
      <c r="C36" s="407">
        <f>ROUND(2.18181818181818*$J$9,2)</f>
        <v>3.05</v>
      </c>
      <c r="D36" s="400">
        <f t="shared" si="1"/>
        <v>0</v>
      </c>
      <c r="E36" s="1824"/>
      <c r="F36" s="1825"/>
      <c r="G36" s="1826"/>
      <c r="H36" s="1820">
        <f t="shared" si="0"/>
        <v>0</v>
      </c>
      <c r="I36" s="1821"/>
      <c r="J36" s="612"/>
      <c r="K36" s="401">
        <f t="shared" si="2"/>
        <v>0</v>
      </c>
      <c r="L36" s="409"/>
      <c r="M36" s="303"/>
    </row>
    <row r="37" spans="1:14" ht="13.5" customHeight="1" x14ac:dyDescent="0.25">
      <c r="A37" s="375" t="s">
        <v>490</v>
      </c>
      <c r="B37" s="406" t="s">
        <v>491</v>
      </c>
      <c r="C37" s="407">
        <f>ROUND(2.60869565217391*$J$9,2)</f>
        <v>3.65</v>
      </c>
      <c r="D37" s="400">
        <f t="shared" si="1"/>
        <v>0</v>
      </c>
      <c r="E37" s="1824"/>
      <c r="F37" s="1825"/>
      <c r="G37" s="1826"/>
      <c r="H37" s="1820">
        <f t="shared" si="0"/>
        <v>0</v>
      </c>
      <c r="I37" s="1821"/>
      <c r="J37" s="612"/>
      <c r="K37" s="401">
        <f t="shared" si="2"/>
        <v>0</v>
      </c>
      <c r="L37" s="403"/>
      <c r="M37" s="303"/>
    </row>
    <row r="38" spans="1:14" ht="13.5" customHeight="1" x14ac:dyDescent="0.25">
      <c r="A38" s="375" t="s">
        <v>492</v>
      </c>
      <c r="B38" s="406" t="s">
        <v>493</v>
      </c>
      <c r="C38" s="407">
        <f>ROUND(3.33333333333333*$J$9,2)</f>
        <v>4.67</v>
      </c>
      <c r="D38" s="400">
        <f t="shared" si="1"/>
        <v>0</v>
      </c>
      <c r="E38" s="1824"/>
      <c r="F38" s="1825"/>
      <c r="G38" s="1826"/>
      <c r="H38" s="1820">
        <f t="shared" si="0"/>
        <v>0</v>
      </c>
      <c r="I38" s="1821"/>
      <c r="J38" s="612"/>
      <c r="K38" s="401">
        <f t="shared" si="2"/>
        <v>0</v>
      </c>
      <c r="L38" s="409"/>
      <c r="M38" s="303"/>
    </row>
    <row r="39" spans="1:14" ht="13.5" customHeight="1" x14ac:dyDescent="0.25">
      <c r="A39" s="375" t="s">
        <v>494</v>
      </c>
      <c r="B39" s="406" t="s">
        <v>495</v>
      </c>
      <c r="C39" s="407">
        <f>ROUND(3.87096774193548*$J$9,2)</f>
        <v>5.42</v>
      </c>
      <c r="D39" s="400">
        <f t="shared" si="1"/>
        <v>0</v>
      </c>
      <c r="E39" s="1824"/>
      <c r="F39" s="1825"/>
      <c r="G39" s="1826"/>
      <c r="H39" s="1820">
        <f t="shared" si="0"/>
        <v>0</v>
      </c>
      <c r="I39" s="1821"/>
      <c r="J39" s="612"/>
      <c r="K39" s="401">
        <f t="shared" si="2"/>
        <v>0</v>
      </c>
      <c r="L39" s="410">
        <f>SUM(K31:K40)</f>
        <v>0</v>
      </c>
      <c r="M39" s="303"/>
    </row>
    <row r="40" spans="1:14" ht="13.5" customHeight="1" x14ac:dyDescent="0.25">
      <c r="A40" s="411" t="s">
        <v>496</v>
      </c>
      <c r="B40" s="412" t="s">
        <v>497</v>
      </c>
      <c r="C40" s="413">
        <f>ROUND(4.28571428571429*$J$9,2)</f>
        <v>6</v>
      </c>
      <c r="D40" s="400">
        <f t="shared" si="1"/>
        <v>0</v>
      </c>
      <c r="E40" s="1824"/>
      <c r="F40" s="1825"/>
      <c r="G40" s="1826"/>
      <c r="H40" s="1820">
        <f t="shared" si="0"/>
        <v>0</v>
      </c>
      <c r="I40" s="1821"/>
      <c r="J40" s="612"/>
      <c r="K40" s="401">
        <f t="shared" si="2"/>
        <v>0</v>
      </c>
      <c r="L40" s="414" t="s">
        <v>550</v>
      </c>
      <c r="M40" s="303"/>
    </row>
    <row r="41" spans="1:14" ht="13.95" customHeight="1" x14ac:dyDescent="0.25">
      <c r="A41" s="1822" t="s">
        <v>6</v>
      </c>
      <c r="B41" s="1822"/>
      <c r="C41" s="1822"/>
      <c r="D41" s="1822"/>
      <c r="E41" s="1822"/>
      <c r="F41" s="1822"/>
      <c r="G41" s="1822"/>
      <c r="H41" s="1822"/>
      <c r="I41" s="1822"/>
      <c r="J41" s="1822"/>
      <c r="K41" s="1822"/>
      <c r="L41" s="1823"/>
      <c r="M41" s="303"/>
    </row>
    <row r="42" spans="1:14" ht="13.5" customHeight="1" x14ac:dyDescent="0.25">
      <c r="A42" s="397" t="s">
        <v>478</v>
      </c>
      <c r="B42" s="398" t="s">
        <v>479</v>
      </c>
      <c r="C42" s="415">
        <f>ROUND(0.393873085339168*$J$9,2)</f>
        <v>0.55000000000000004</v>
      </c>
      <c r="D42" s="416">
        <f>IFERROR(ROUND($J$8/C42,2)," ")</f>
        <v>0</v>
      </c>
      <c r="E42" s="1824">
        <f>K26</f>
        <v>0</v>
      </c>
      <c r="F42" s="1825"/>
      <c r="G42" s="1826"/>
      <c r="H42" s="1820">
        <f>IFERROR(ROUND(D42+(D42*$E$42),2)," ")</f>
        <v>0</v>
      </c>
      <c r="I42" s="1821"/>
      <c r="J42" s="612"/>
      <c r="K42" s="401">
        <f>IFERROR(ROUND(ROUND(J42,2)*H42,2)," ")</f>
        <v>0</v>
      </c>
      <c r="L42" s="402"/>
      <c r="M42" s="303"/>
    </row>
    <row r="43" spans="1:14" ht="13.5" customHeight="1" x14ac:dyDescent="0.25">
      <c r="A43" s="397" t="s">
        <v>480</v>
      </c>
      <c r="B43" s="398" t="s">
        <v>481</v>
      </c>
      <c r="C43" s="399">
        <f>ROUND(1.01694915254237*$J$9,2)</f>
        <v>1.42</v>
      </c>
      <c r="D43" s="416">
        <f t="shared" ref="D43:D51" si="3">IFERROR(ROUND($J$8/C43,2)," ")</f>
        <v>0</v>
      </c>
      <c r="E43" s="1824"/>
      <c r="F43" s="1825"/>
      <c r="G43" s="1826"/>
      <c r="H43" s="1820">
        <f t="shared" ref="H43:H51" si="4">IFERROR(ROUND(D43+(D43*$E$42),2)," ")</f>
        <v>0</v>
      </c>
      <c r="I43" s="1821"/>
      <c r="J43" s="612"/>
      <c r="K43" s="401">
        <f t="shared" ref="K43:K51" si="5">IFERROR(ROUND(ROUND(J43,2)*H43,2)," ")</f>
        <v>0</v>
      </c>
      <c r="L43" s="403"/>
      <c r="M43" s="303"/>
    </row>
    <row r="44" spans="1:14" ht="13.5" customHeight="1" x14ac:dyDescent="0.25">
      <c r="A44" s="397" t="s">
        <v>482</v>
      </c>
      <c r="B44" s="398" t="s">
        <v>483</v>
      </c>
      <c r="C44" s="399">
        <f>ROUND(1.71428571428571*$J$9,2)</f>
        <v>2.4</v>
      </c>
      <c r="D44" s="416">
        <f t="shared" si="3"/>
        <v>0</v>
      </c>
      <c r="E44" s="1824"/>
      <c r="F44" s="1825"/>
      <c r="G44" s="1826"/>
      <c r="H44" s="1820">
        <f t="shared" si="4"/>
        <v>0</v>
      </c>
      <c r="I44" s="1821"/>
      <c r="J44" s="612"/>
      <c r="K44" s="401">
        <f t="shared" si="5"/>
        <v>0</v>
      </c>
      <c r="L44" s="404"/>
      <c r="M44" s="303"/>
    </row>
    <row r="45" spans="1:14" ht="13.5" customHeight="1" x14ac:dyDescent="0.25">
      <c r="A45" s="397" t="s">
        <v>484</v>
      </c>
      <c r="B45" s="398" t="s">
        <v>485</v>
      </c>
      <c r="C45" s="399">
        <f>ROUND(2.22222222222222*$J$9,2)</f>
        <v>3.11</v>
      </c>
      <c r="D45" s="416">
        <f t="shared" si="3"/>
        <v>0</v>
      </c>
      <c r="E45" s="1824"/>
      <c r="F45" s="1825"/>
      <c r="G45" s="1826"/>
      <c r="H45" s="1820">
        <f t="shared" si="4"/>
        <v>0</v>
      </c>
      <c r="I45" s="1821"/>
      <c r="J45" s="612"/>
      <c r="K45" s="401">
        <f t="shared" si="5"/>
        <v>0</v>
      </c>
      <c r="L45" s="405">
        <f>ROUND(J42,2)+ROUND(J43,2)+ROUND(J44,2)+ROUND(J45,2)+ROUND(J46,2)+ROUND(J47,2)+ROUND(J48,2)+ROUND(J49,2)+ROUND(J50,2)+ROUND(J51,2)</f>
        <v>0</v>
      </c>
      <c r="M45" s="303"/>
    </row>
    <row r="46" spans="1:14" ht="13.5" customHeight="1" x14ac:dyDescent="0.25">
      <c r="A46" s="375" t="s">
        <v>486</v>
      </c>
      <c r="B46" s="406" t="s">
        <v>487</v>
      </c>
      <c r="C46" s="407">
        <f>ROUND(3*$J$9,2)</f>
        <v>4.2</v>
      </c>
      <c r="D46" s="416">
        <f t="shared" si="3"/>
        <v>0</v>
      </c>
      <c r="E46" s="1824"/>
      <c r="F46" s="1825"/>
      <c r="G46" s="1826"/>
      <c r="H46" s="1820">
        <f t="shared" si="4"/>
        <v>0</v>
      </c>
      <c r="I46" s="1821"/>
      <c r="J46" s="612"/>
      <c r="K46" s="401">
        <f t="shared" si="5"/>
        <v>0</v>
      </c>
      <c r="L46" s="408" t="s">
        <v>354</v>
      </c>
      <c r="M46" s="303"/>
    </row>
    <row r="47" spans="1:14" ht="13.5" customHeight="1" x14ac:dyDescent="0.25">
      <c r="A47" s="375" t="s">
        <v>488</v>
      </c>
      <c r="B47" s="406" t="s">
        <v>489</v>
      </c>
      <c r="C47" s="407">
        <f>ROUND(3.52941176470588*$J$9,2)</f>
        <v>4.9400000000000004</v>
      </c>
      <c r="D47" s="416">
        <f t="shared" si="3"/>
        <v>0</v>
      </c>
      <c r="E47" s="1824"/>
      <c r="F47" s="1825"/>
      <c r="G47" s="1826"/>
      <c r="H47" s="1820">
        <f t="shared" si="4"/>
        <v>0</v>
      </c>
      <c r="I47" s="1821"/>
      <c r="J47" s="612"/>
      <c r="K47" s="401">
        <f t="shared" si="5"/>
        <v>0</v>
      </c>
      <c r="L47" s="409"/>
      <c r="M47" s="417"/>
      <c r="N47" s="417"/>
    </row>
    <row r="48" spans="1:14" ht="13.5" customHeight="1" x14ac:dyDescent="0.25">
      <c r="A48" s="375" t="s">
        <v>490</v>
      </c>
      <c r="B48" s="406" t="s">
        <v>491</v>
      </c>
      <c r="C48" s="407">
        <f>ROUND(4.28571428571429*$J$9,2)</f>
        <v>6</v>
      </c>
      <c r="D48" s="416">
        <f t="shared" si="3"/>
        <v>0</v>
      </c>
      <c r="E48" s="1824"/>
      <c r="F48" s="1825"/>
      <c r="G48" s="1826"/>
      <c r="H48" s="1820">
        <f t="shared" si="4"/>
        <v>0</v>
      </c>
      <c r="I48" s="1821"/>
      <c r="J48" s="612"/>
      <c r="K48" s="401">
        <f t="shared" si="5"/>
        <v>0</v>
      </c>
      <c r="L48" s="418"/>
      <c r="M48" s="417"/>
      <c r="N48" s="417"/>
    </row>
    <row r="49" spans="1:14" ht="13.5" customHeight="1" x14ac:dyDescent="0.25">
      <c r="A49" s="375" t="s">
        <v>492</v>
      </c>
      <c r="B49" s="406" t="s">
        <v>493</v>
      </c>
      <c r="C49" s="407">
        <f>ROUND(6*$J$9,2)</f>
        <v>8.4</v>
      </c>
      <c r="D49" s="416">
        <f t="shared" si="3"/>
        <v>0</v>
      </c>
      <c r="E49" s="1824"/>
      <c r="F49" s="1825"/>
      <c r="G49" s="1826"/>
      <c r="H49" s="1820">
        <f t="shared" si="4"/>
        <v>0</v>
      </c>
      <c r="I49" s="1821"/>
      <c r="J49" s="612"/>
      <c r="K49" s="401">
        <f t="shared" si="5"/>
        <v>0</v>
      </c>
      <c r="L49" s="409"/>
      <c r="M49" s="417"/>
      <c r="N49" s="417"/>
    </row>
    <row r="50" spans="1:14" ht="13.5" customHeight="1" x14ac:dyDescent="0.25">
      <c r="A50" s="375" t="s">
        <v>494</v>
      </c>
      <c r="B50" s="406" t="s">
        <v>495</v>
      </c>
      <c r="C50" s="407">
        <f>ROUND(6.66666666666667*$J$9,2)</f>
        <v>9.33</v>
      </c>
      <c r="D50" s="416">
        <f t="shared" si="3"/>
        <v>0</v>
      </c>
      <c r="E50" s="1824"/>
      <c r="F50" s="1825"/>
      <c r="G50" s="1826"/>
      <c r="H50" s="1820">
        <f t="shared" si="4"/>
        <v>0</v>
      </c>
      <c r="I50" s="1821"/>
      <c r="J50" s="612"/>
      <c r="K50" s="401">
        <f t="shared" si="5"/>
        <v>0</v>
      </c>
      <c r="L50" s="410">
        <f>SUM(K42:K51)</f>
        <v>0</v>
      </c>
      <c r="M50" s="417"/>
      <c r="N50" s="417"/>
    </row>
    <row r="51" spans="1:14" ht="13.5" customHeight="1" x14ac:dyDescent="0.25">
      <c r="A51" s="411" t="s">
        <v>496</v>
      </c>
      <c r="B51" s="412" t="s">
        <v>497</v>
      </c>
      <c r="C51" s="413">
        <f>ROUND(7.5*$J$9,2)</f>
        <v>10.5</v>
      </c>
      <c r="D51" s="416">
        <f t="shared" si="3"/>
        <v>0</v>
      </c>
      <c r="E51" s="1824"/>
      <c r="F51" s="1825"/>
      <c r="G51" s="1826"/>
      <c r="H51" s="1820">
        <f t="shared" si="4"/>
        <v>0</v>
      </c>
      <c r="I51" s="1821"/>
      <c r="J51" s="612"/>
      <c r="K51" s="401">
        <f t="shared" si="5"/>
        <v>0</v>
      </c>
      <c r="L51" s="414" t="s">
        <v>550</v>
      </c>
      <c r="M51" s="417"/>
      <c r="N51" s="417"/>
    </row>
    <row r="52" spans="1:14" ht="13.95" customHeight="1" x14ac:dyDescent="0.25">
      <c r="A52" s="1827" t="s">
        <v>551</v>
      </c>
      <c r="B52" s="1827"/>
      <c r="C52" s="1827"/>
      <c r="D52" s="1827"/>
      <c r="E52" s="1827"/>
      <c r="F52" s="1827"/>
      <c r="G52" s="1827"/>
      <c r="H52" s="1827"/>
      <c r="I52" s="1827"/>
      <c r="J52" s="1827"/>
      <c r="K52" s="1827"/>
      <c r="L52" s="1828"/>
      <c r="M52" s="303"/>
    </row>
    <row r="53" spans="1:14" ht="13.5" customHeight="1" x14ac:dyDescent="0.25">
      <c r="A53" s="397" t="s">
        <v>478</v>
      </c>
      <c r="B53" s="398" t="s">
        <v>479</v>
      </c>
      <c r="C53" s="415">
        <f>ROUND(0.666666666666667*$J$9,2)</f>
        <v>0.93</v>
      </c>
      <c r="D53" s="416">
        <f>IFERROR(ROUND($J$8/C53,2)," ")</f>
        <v>0</v>
      </c>
      <c r="E53" s="1824">
        <f>K26</f>
        <v>0</v>
      </c>
      <c r="F53" s="1825"/>
      <c r="G53" s="1826"/>
      <c r="H53" s="1820">
        <f>IFERROR(ROUND(D53+(D53*$E$53),2)," ")</f>
        <v>0</v>
      </c>
      <c r="I53" s="1821"/>
      <c r="J53" s="612"/>
      <c r="K53" s="401">
        <f>IFERROR(ROUND(ROUND(J53,2)*H53,2)," ")</f>
        <v>0</v>
      </c>
      <c r="L53" s="402"/>
      <c r="M53" s="303"/>
    </row>
    <row r="54" spans="1:14" ht="13.5" customHeight="1" x14ac:dyDescent="0.25">
      <c r="A54" s="397" t="s">
        <v>480</v>
      </c>
      <c r="B54" s="398" t="s">
        <v>481</v>
      </c>
      <c r="C54" s="399">
        <f>ROUND(1.15384615384615*$J$9,2)</f>
        <v>1.62</v>
      </c>
      <c r="D54" s="416">
        <f t="shared" ref="D54:D62" si="6">IFERROR(ROUND($J$8/C54,2)," ")</f>
        <v>0</v>
      </c>
      <c r="E54" s="1824"/>
      <c r="F54" s="1825"/>
      <c r="G54" s="1826"/>
      <c r="H54" s="1820">
        <f t="shared" ref="H54:H62" si="7">IFERROR(ROUND(D54+(D54*$E$53),2)," ")</f>
        <v>0</v>
      </c>
      <c r="I54" s="1821"/>
      <c r="J54" s="612"/>
      <c r="K54" s="401">
        <f t="shared" ref="K54:K62" si="8">IFERROR(ROUND(ROUND(J54,2)*H54,2)," ")</f>
        <v>0</v>
      </c>
      <c r="L54" s="403"/>
      <c r="M54" s="303"/>
    </row>
    <row r="55" spans="1:14" ht="13.5" customHeight="1" x14ac:dyDescent="0.25">
      <c r="A55" s="397" t="s">
        <v>482</v>
      </c>
      <c r="B55" s="398" t="s">
        <v>483</v>
      </c>
      <c r="C55" s="399">
        <f>ROUND(1.71428571428571*$J$9,2)</f>
        <v>2.4</v>
      </c>
      <c r="D55" s="416">
        <f t="shared" si="6"/>
        <v>0</v>
      </c>
      <c r="E55" s="1824"/>
      <c r="F55" s="1825"/>
      <c r="G55" s="1826"/>
      <c r="H55" s="1820">
        <f t="shared" si="7"/>
        <v>0</v>
      </c>
      <c r="I55" s="1821"/>
      <c r="J55" s="612"/>
      <c r="K55" s="401">
        <f t="shared" si="8"/>
        <v>0</v>
      </c>
      <c r="L55" s="404"/>
      <c r="M55" s="303"/>
    </row>
    <row r="56" spans="1:14" ht="13.5" customHeight="1" x14ac:dyDescent="0.25">
      <c r="A56" s="397" t="s">
        <v>484</v>
      </c>
      <c r="B56" s="398" t="s">
        <v>485</v>
      </c>
      <c r="C56" s="399">
        <f>ROUND(2.06896551724138*$J$9,2)</f>
        <v>2.9</v>
      </c>
      <c r="D56" s="416">
        <f t="shared" si="6"/>
        <v>0</v>
      </c>
      <c r="E56" s="1824"/>
      <c r="F56" s="1825"/>
      <c r="G56" s="1826"/>
      <c r="H56" s="1820">
        <f t="shared" si="7"/>
        <v>0</v>
      </c>
      <c r="I56" s="1821"/>
      <c r="J56" s="612"/>
      <c r="K56" s="401">
        <f t="shared" si="8"/>
        <v>0</v>
      </c>
      <c r="L56" s="405">
        <f>ROUND(J53,2)+ROUND(J54,2)+ROUND(J55,2)+ROUND(J56,2)+ROUND(J57,2)+ROUND(J58,2)+ROUND(J59,2)+ROUND(J60,2)+ROUND(J61,2)+ROUND(J62,2)</f>
        <v>0</v>
      </c>
      <c r="M56" s="303"/>
    </row>
    <row r="57" spans="1:14" ht="13.5" customHeight="1" x14ac:dyDescent="0.25">
      <c r="A57" s="375" t="s">
        <v>486</v>
      </c>
      <c r="B57" s="406" t="s">
        <v>487</v>
      </c>
      <c r="C57" s="407">
        <f>ROUND(2.5*$J$9,2)</f>
        <v>3.5</v>
      </c>
      <c r="D57" s="416">
        <f t="shared" si="6"/>
        <v>0</v>
      </c>
      <c r="E57" s="1824"/>
      <c r="F57" s="1825"/>
      <c r="G57" s="1826"/>
      <c r="H57" s="1820">
        <f t="shared" si="7"/>
        <v>0</v>
      </c>
      <c r="I57" s="1821"/>
      <c r="J57" s="612"/>
      <c r="K57" s="401">
        <f t="shared" si="8"/>
        <v>0</v>
      </c>
      <c r="L57" s="408" t="s">
        <v>354</v>
      </c>
      <c r="M57" s="303"/>
    </row>
    <row r="58" spans="1:14" ht="13.5" customHeight="1" x14ac:dyDescent="0.25">
      <c r="A58" s="375" t="s">
        <v>488</v>
      </c>
      <c r="B58" s="406" t="s">
        <v>489</v>
      </c>
      <c r="C58" s="407">
        <f>ROUND(2.85714285714286*$J$9,2)</f>
        <v>4</v>
      </c>
      <c r="D58" s="416">
        <f t="shared" si="6"/>
        <v>0</v>
      </c>
      <c r="E58" s="1824"/>
      <c r="F58" s="1825"/>
      <c r="G58" s="1826"/>
      <c r="H58" s="1820">
        <f t="shared" si="7"/>
        <v>0</v>
      </c>
      <c r="I58" s="1821"/>
      <c r="J58" s="612"/>
      <c r="K58" s="401">
        <f t="shared" si="8"/>
        <v>0</v>
      </c>
      <c r="L58" s="409"/>
      <c r="M58" s="303"/>
    </row>
    <row r="59" spans="1:14" ht="13.5" customHeight="1" x14ac:dyDescent="0.25">
      <c r="A59" s="375" t="s">
        <v>490</v>
      </c>
      <c r="B59" s="406" t="s">
        <v>491</v>
      </c>
      <c r="C59" s="407">
        <f>ROUND(3.15789473684211*$J$9,2)</f>
        <v>4.42</v>
      </c>
      <c r="D59" s="416">
        <f t="shared" si="6"/>
        <v>0</v>
      </c>
      <c r="E59" s="1824"/>
      <c r="F59" s="1825"/>
      <c r="G59" s="1826"/>
      <c r="H59" s="1820">
        <f t="shared" si="7"/>
        <v>0</v>
      </c>
      <c r="I59" s="1821"/>
      <c r="J59" s="612"/>
      <c r="K59" s="401">
        <f t="shared" si="8"/>
        <v>0</v>
      </c>
      <c r="L59" s="418"/>
      <c r="M59" s="303"/>
    </row>
    <row r="60" spans="1:14" ht="13.5" customHeight="1" x14ac:dyDescent="0.25">
      <c r="A60" s="375" t="s">
        <v>492</v>
      </c>
      <c r="B60" s="406" t="s">
        <v>493</v>
      </c>
      <c r="C60" s="407">
        <f>ROUND(3.52941176470588*$J$9,2)</f>
        <v>4.9400000000000004</v>
      </c>
      <c r="D60" s="416">
        <f t="shared" si="6"/>
        <v>0</v>
      </c>
      <c r="E60" s="1824"/>
      <c r="F60" s="1825"/>
      <c r="G60" s="1826"/>
      <c r="H60" s="1820">
        <f t="shared" si="7"/>
        <v>0</v>
      </c>
      <c r="I60" s="1821"/>
      <c r="J60" s="612"/>
      <c r="K60" s="401">
        <f t="shared" si="8"/>
        <v>0</v>
      </c>
      <c r="L60" s="409"/>
      <c r="M60" s="303"/>
    </row>
    <row r="61" spans="1:14" ht="13.5" customHeight="1" x14ac:dyDescent="0.25">
      <c r="A61" s="375" t="s">
        <v>494</v>
      </c>
      <c r="B61" s="406" t="s">
        <v>495</v>
      </c>
      <c r="C61" s="407">
        <f>ROUND(4.28571428571429*$J$9,2)</f>
        <v>6</v>
      </c>
      <c r="D61" s="416">
        <f t="shared" si="6"/>
        <v>0</v>
      </c>
      <c r="E61" s="1824"/>
      <c r="F61" s="1825"/>
      <c r="G61" s="1826"/>
      <c r="H61" s="1820">
        <f t="shared" si="7"/>
        <v>0</v>
      </c>
      <c r="I61" s="1821"/>
      <c r="J61" s="612"/>
      <c r="K61" s="401">
        <f t="shared" si="8"/>
        <v>0</v>
      </c>
      <c r="L61" s="410">
        <f>SUM(K53:K62)</f>
        <v>0</v>
      </c>
      <c r="M61" s="303"/>
    </row>
    <row r="62" spans="1:14" ht="13.5" customHeight="1" x14ac:dyDescent="0.25">
      <c r="A62" s="411" t="s">
        <v>496</v>
      </c>
      <c r="B62" s="412" t="s">
        <v>497</v>
      </c>
      <c r="C62" s="413">
        <f>ROUND(4.61538461538461*$J$9,2)</f>
        <v>6.46</v>
      </c>
      <c r="D62" s="416">
        <f t="shared" si="6"/>
        <v>0</v>
      </c>
      <c r="E62" s="1824"/>
      <c r="F62" s="1825"/>
      <c r="G62" s="1826"/>
      <c r="H62" s="1820">
        <f t="shared" si="7"/>
        <v>0</v>
      </c>
      <c r="I62" s="1821"/>
      <c r="J62" s="612"/>
      <c r="K62" s="401">
        <f t="shared" si="8"/>
        <v>0</v>
      </c>
      <c r="L62" s="414" t="s">
        <v>550</v>
      </c>
      <c r="M62" s="303"/>
    </row>
    <row r="63" spans="1:14" ht="13.95" customHeight="1" x14ac:dyDescent="0.25">
      <c r="A63" s="1827" t="s">
        <v>475</v>
      </c>
      <c r="B63" s="1827"/>
      <c r="C63" s="1827"/>
      <c r="D63" s="1827"/>
      <c r="E63" s="1827"/>
      <c r="F63" s="1827"/>
      <c r="G63" s="1827"/>
      <c r="H63" s="1827"/>
      <c r="I63" s="1827"/>
      <c r="J63" s="1827"/>
      <c r="K63" s="1827"/>
      <c r="L63" s="1828"/>
      <c r="M63" s="303"/>
    </row>
    <row r="64" spans="1:14" ht="13.5" customHeight="1" x14ac:dyDescent="0.25">
      <c r="A64" s="397" t="s">
        <v>478</v>
      </c>
      <c r="B64" s="398" t="s">
        <v>479</v>
      </c>
      <c r="C64" s="415">
        <f>ROUND(0.58252427184466*$J$9,2)</f>
        <v>0.82</v>
      </c>
      <c r="D64" s="416">
        <f>IFERROR(ROUND($J$8/C64,2)," ")</f>
        <v>0</v>
      </c>
      <c r="E64" s="1829">
        <f>K26</f>
        <v>0</v>
      </c>
      <c r="F64" s="1829"/>
      <c r="G64" s="1829"/>
      <c r="H64" s="1820">
        <f>IFERROR(ROUND(D64+(D64*$E$64),2)," ")</f>
        <v>0</v>
      </c>
      <c r="I64" s="1821"/>
      <c r="J64" s="612"/>
      <c r="K64" s="401">
        <f>IFERROR(ROUND(ROUND(J64,2)*H64,2)," ")</f>
        <v>0</v>
      </c>
      <c r="L64" s="402"/>
      <c r="M64" s="303"/>
    </row>
    <row r="65" spans="1:13" ht="13.5" customHeight="1" x14ac:dyDescent="0.25">
      <c r="A65" s="397" t="s">
        <v>480</v>
      </c>
      <c r="B65" s="398" t="s">
        <v>481</v>
      </c>
      <c r="C65" s="399">
        <f>ROUND(0.9*$J$9,2)</f>
        <v>1.26</v>
      </c>
      <c r="D65" s="416">
        <f t="shared" ref="D65:D73" si="9">IFERROR(ROUND($J$8/C65,2)," ")</f>
        <v>0</v>
      </c>
      <c r="E65" s="1829"/>
      <c r="F65" s="1829"/>
      <c r="G65" s="1829"/>
      <c r="H65" s="1820">
        <f t="shared" ref="H65:H73" si="10">IFERROR(ROUND(D65+(D65*$E$64),2)," ")</f>
        <v>0</v>
      </c>
      <c r="I65" s="1821"/>
      <c r="J65" s="612"/>
      <c r="K65" s="401">
        <f t="shared" ref="K65:K73" si="11">IFERROR(ROUND(ROUND(J65,2)*H65,2)," ")</f>
        <v>0</v>
      </c>
      <c r="L65" s="408"/>
      <c r="M65" s="303"/>
    </row>
    <row r="66" spans="1:13" ht="13.5" customHeight="1" x14ac:dyDescent="0.25">
      <c r="A66" s="397" t="s">
        <v>482</v>
      </c>
      <c r="B66" s="398" t="s">
        <v>483</v>
      </c>
      <c r="C66" s="399">
        <f>ROUND(1.25*$J$9,2)</f>
        <v>1.75</v>
      </c>
      <c r="D66" s="416">
        <f t="shared" si="9"/>
        <v>0</v>
      </c>
      <c r="E66" s="1829"/>
      <c r="F66" s="1829"/>
      <c r="G66" s="1829"/>
      <c r="H66" s="1820">
        <f t="shared" si="10"/>
        <v>0</v>
      </c>
      <c r="I66" s="1821"/>
      <c r="J66" s="612"/>
      <c r="K66" s="401">
        <f t="shared" si="11"/>
        <v>0</v>
      </c>
      <c r="L66" s="404"/>
      <c r="M66" s="303"/>
    </row>
    <row r="67" spans="1:13" ht="13.5" customHeight="1" x14ac:dyDescent="0.25">
      <c r="A67" s="397" t="s">
        <v>484</v>
      </c>
      <c r="B67" s="398" t="s">
        <v>485</v>
      </c>
      <c r="C67" s="399">
        <f>ROUND(1.53846153846154*$J$9,2)</f>
        <v>2.15</v>
      </c>
      <c r="D67" s="416">
        <f t="shared" si="9"/>
        <v>0</v>
      </c>
      <c r="E67" s="1829"/>
      <c r="F67" s="1829"/>
      <c r="G67" s="1829"/>
      <c r="H67" s="1820">
        <f t="shared" si="10"/>
        <v>0</v>
      </c>
      <c r="I67" s="1821"/>
      <c r="J67" s="612"/>
      <c r="K67" s="401">
        <f t="shared" si="11"/>
        <v>0</v>
      </c>
      <c r="L67" s="405">
        <f>ROUND(J64,2)+ROUND(J65,2)+ROUND(J66,2)+ROUND(J67,2)+ROUND(J68,2)+ROUND(J69,2)+ROUND(J70,2)+ROUND(J71,2)+ROUND(J72,2)+ROUND(J73,2)</f>
        <v>0</v>
      </c>
      <c r="M67" s="303"/>
    </row>
    <row r="68" spans="1:13" ht="13.5" customHeight="1" x14ac:dyDescent="0.25">
      <c r="A68" s="375" t="s">
        <v>486</v>
      </c>
      <c r="B68" s="406" t="s">
        <v>487</v>
      </c>
      <c r="C68" s="407">
        <f>ROUND(1.93548387096774*$J$9,2)</f>
        <v>2.71</v>
      </c>
      <c r="D68" s="416">
        <f t="shared" si="9"/>
        <v>0</v>
      </c>
      <c r="E68" s="1829"/>
      <c r="F68" s="1829"/>
      <c r="G68" s="1829"/>
      <c r="H68" s="1820">
        <f t="shared" si="10"/>
        <v>0</v>
      </c>
      <c r="I68" s="1821"/>
      <c r="J68" s="612"/>
      <c r="K68" s="401">
        <f t="shared" si="11"/>
        <v>0</v>
      </c>
      <c r="L68" s="408" t="s">
        <v>354</v>
      </c>
      <c r="M68" s="303"/>
    </row>
    <row r="69" spans="1:13" ht="13.5" customHeight="1" x14ac:dyDescent="0.25">
      <c r="A69" s="375" t="s">
        <v>488</v>
      </c>
      <c r="B69" s="406" t="s">
        <v>489</v>
      </c>
      <c r="C69" s="407">
        <f>ROUND(2.30769230769231*$J$9,2)</f>
        <v>3.23</v>
      </c>
      <c r="D69" s="416">
        <f t="shared" si="9"/>
        <v>0</v>
      </c>
      <c r="E69" s="1829"/>
      <c r="F69" s="1829"/>
      <c r="G69" s="1829"/>
      <c r="H69" s="1820">
        <f t="shared" si="10"/>
        <v>0</v>
      </c>
      <c r="I69" s="1821"/>
      <c r="J69" s="612"/>
      <c r="K69" s="401">
        <f t="shared" si="11"/>
        <v>0</v>
      </c>
      <c r="L69" s="409"/>
      <c r="M69" s="303"/>
    </row>
    <row r="70" spans="1:13" ht="13.5" customHeight="1" x14ac:dyDescent="0.25">
      <c r="A70" s="375" t="s">
        <v>490</v>
      </c>
      <c r="B70" s="406" t="s">
        <v>491</v>
      </c>
      <c r="C70" s="407">
        <f>ROUND(2.60869565217391*$J$9,2)</f>
        <v>3.65</v>
      </c>
      <c r="D70" s="416">
        <f t="shared" si="9"/>
        <v>0</v>
      </c>
      <c r="E70" s="1829"/>
      <c r="F70" s="1829"/>
      <c r="G70" s="1829"/>
      <c r="H70" s="1820">
        <f t="shared" si="10"/>
        <v>0</v>
      </c>
      <c r="I70" s="1821"/>
      <c r="J70" s="612"/>
      <c r="K70" s="401">
        <f t="shared" si="11"/>
        <v>0</v>
      </c>
      <c r="L70" s="418"/>
      <c r="M70" s="303"/>
    </row>
    <row r="71" spans="1:13" ht="13.5" customHeight="1" x14ac:dyDescent="0.25">
      <c r="A71" s="375" t="s">
        <v>492</v>
      </c>
      <c r="B71" s="406" t="s">
        <v>493</v>
      </c>
      <c r="C71" s="407">
        <f>ROUND(2.85714285714286*$J$9,2)</f>
        <v>4</v>
      </c>
      <c r="D71" s="416">
        <f t="shared" si="9"/>
        <v>0</v>
      </c>
      <c r="E71" s="1829"/>
      <c r="F71" s="1829"/>
      <c r="G71" s="1829"/>
      <c r="H71" s="1820">
        <f t="shared" si="10"/>
        <v>0</v>
      </c>
      <c r="I71" s="1821"/>
      <c r="J71" s="612"/>
      <c r="K71" s="401">
        <f t="shared" si="11"/>
        <v>0</v>
      </c>
      <c r="L71" s="409"/>
      <c r="M71" s="303"/>
    </row>
    <row r="72" spans="1:13" ht="13.5" customHeight="1" x14ac:dyDescent="0.25">
      <c r="A72" s="375" t="s">
        <v>494</v>
      </c>
      <c r="B72" s="406" t="s">
        <v>495</v>
      </c>
      <c r="C72" s="407">
        <f>ROUND(3.33333333333333*$J$9,2)</f>
        <v>4.67</v>
      </c>
      <c r="D72" s="416">
        <f t="shared" si="9"/>
        <v>0</v>
      </c>
      <c r="E72" s="1829"/>
      <c r="F72" s="1829"/>
      <c r="G72" s="1829"/>
      <c r="H72" s="1820">
        <f t="shared" si="10"/>
        <v>0</v>
      </c>
      <c r="I72" s="1821"/>
      <c r="J72" s="612"/>
      <c r="K72" s="401">
        <f t="shared" si="11"/>
        <v>0</v>
      </c>
      <c r="L72" s="410">
        <f>SUM(K64:K73)</f>
        <v>0</v>
      </c>
      <c r="M72" s="303"/>
    </row>
    <row r="73" spans="1:13" ht="13.5" customHeight="1" x14ac:dyDescent="0.25">
      <c r="A73" s="397" t="s">
        <v>496</v>
      </c>
      <c r="B73" s="398" t="s">
        <v>497</v>
      </c>
      <c r="C73" s="399">
        <f>ROUND(3.52941176470588*$J$9,2)</f>
        <v>4.9400000000000004</v>
      </c>
      <c r="D73" s="416">
        <f t="shared" si="9"/>
        <v>0</v>
      </c>
      <c r="E73" s="1829"/>
      <c r="F73" s="1829"/>
      <c r="G73" s="1829"/>
      <c r="H73" s="1820">
        <f t="shared" si="10"/>
        <v>0</v>
      </c>
      <c r="I73" s="1821"/>
      <c r="J73" s="612"/>
      <c r="K73" s="401">
        <f t="shared" si="11"/>
        <v>0</v>
      </c>
      <c r="L73" s="414" t="s">
        <v>550</v>
      </c>
      <c r="M73" s="303"/>
    </row>
    <row r="74" spans="1:13" ht="13.95" customHeight="1" x14ac:dyDescent="0.25">
      <c r="A74" s="1747" t="s">
        <v>498</v>
      </c>
      <c r="B74" s="1747"/>
      <c r="C74" s="1747"/>
      <c r="D74" s="1747"/>
      <c r="E74" s="1747"/>
      <c r="F74" s="1747"/>
      <c r="G74" s="1747"/>
      <c r="H74" s="1747"/>
      <c r="I74" s="1747"/>
      <c r="J74" s="1747"/>
      <c r="K74" s="1747"/>
      <c r="L74" s="1747"/>
    </row>
    <row r="75" spans="1:13" ht="52.2" customHeight="1" x14ac:dyDescent="0.25">
      <c r="A75" s="419" t="s">
        <v>471</v>
      </c>
      <c r="B75" s="394" t="s">
        <v>545</v>
      </c>
      <c r="C75" s="395" t="s">
        <v>785</v>
      </c>
      <c r="D75" s="420" t="s">
        <v>782</v>
      </c>
      <c r="E75" s="1811" t="s">
        <v>546</v>
      </c>
      <c r="F75" s="1812"/>
      <c r="G75" s="1813"/>
      <c r="H75" s="1814" t="s">
        <v>783</v>
      </c>
      <c r="I75" s="1815"/>
      <c r="J75" s="396" t="s">
        <v>547</v>
      </c>
      <c r="K75" s="305" t="s">
        <v>784</v>
      </c>
      <c r="L75" s="311" t="s">
        <v>552</v>
      </c>
    </row>
    <row r="76" spans="1:13" ht="13.95" customHeight="1" x14ac:dyDescent="0.25">
      <c r="A76" s="1816" t="s">
        <v>549</v>
      </c>
      <c r="B76" s="1817"/>
      <c r="C76" s="1817"/>
      <c r="D76" s="1817"/>
      <c r="E76" s="1817"/>
      <c r="F76" s="1817"/>
      <c r="G76" s="1817"/>
      <c r="H76" s="1817"/>
      <c r="I76" s="1817"/>
      <c r="J76" s="1817"/>
      <c r="K76" s="1817"/>
      <c r="L76" s="1818"/>
    </row>
    <row r="77" spans="1:13" ht="13.5" customHeight="1" x14ac:dyDescent="0.25">
      <c r="A77" s="397" t="s">
        <v>478</v>
      </c>
      <c r="B77" s="398" t="s">
        <v>479</v>
      </c>
      <c r="C77" s="407">
        <f>ROUND(0.267459138187221*$J$9,2)</f>
        <v>0.37</v>
      </c>
      <c r="D77" s="421">
        <f>IFERROR(ROUND($J$8/C77,2)," ")</f>
        <v>0</v>
      </c>
      <c r="E77" s="1824">
        <f>K26</f>
        <v>0</v>
      </c>
      <c r="F77" s="1825"/>
      <c r="G77" s="1826"/>
      <c r="H77" s="1820">
        <f>IFERROR(ROUND(D77+(D77*$E$77),2)," ")</f>
        <v>0</v>
      </c>
      <c r="I77" s="1821"/>
      <c r="J77" s="612"/>
      <c r="K77" s="401">
        <f>IFERROR(ROUND(ROUND(J77,2)*H77,2)," ")</f>
        <v>0</v>
      </c>
      <c r="L77" s="402"/>
    </row>
    <row r="78" spans="1:13" ht="13.5" customHeight="1" x14ac:dyDescent="0.25">
      <c r="A78" s="397" t="s">
        <v>480</v>
      </c>
      <c r="B78" s="398" t="s">
        <v>481</v>
      </c>
      <c r="C78" s="407">
        <f>ROUND(0.677966101694915*$J$9,2)</f>
        <v>0.95</v>
      </c>
      <c r="D78" s="421">
        <f t="shared" ref="D78:D86" si="12">IFERROR(ROUND($J$8/C78,2)," ")</f>
        <v>0</v>
      </c>
      <c r="E78" s="1824"/>
      <c r="F78" s="1825"/>
      <c r="G78" s="1826"/>
      <c r="H78" s="1820">
        <f t="shared" ref="H78:H86" si="13">IFERROR(ROUND(D78+(D78*$E$77),2)," ")</f>
        <v>0</v>
      </c>
      <c r="I78" s="1821"/>
      <c r="J78" s="612"/>
      <c r="K78" s="401">
        <f t="shared" ref="K78:K86" si="14">IFERROR(ROUND(ROUND(J78,2)*H78,2)," ")</f>
        <v>0</v>
      </c>
      <c r="L78" s="403"/>
    </row>
    <row r="79" spans="1:13" ht="13.5" customHeight="1" x14ac:dyDescent="0.25">
      <c r="A79" s="397" t="s">
        <v>482</v>
      </c>
      <c r="B79" s="398" t="s">
        <v>483</v>
      </c>
      <c r="C79" s="407">
        <f>ROUND(1.1214953271028*$J$9,2)</f>
        <v>1.57</v>
      </c>
      <c r="D79" s="421">
        <f t="shared" si="12"/>
        <v>0</v>
      </c>
      <c r="E79" s="1824"/>
      <c r="F79" s="1825"/>
      <c r="G79" s="1826"/>
      <c r="H79" s="1820">
        <f t="shared" si="13"/>
        <v>0</v>
      </c>
      <c r="I79" s="1821"/>
      <c r="J79" s="612"/>
      <c r="K79" s="401">
        <f t="shared" si="14"/>
        <v>0</v>
      </c>
      <c r="L79" s="404"/>
    </row>
    <row r="80" spans="1:13" ht="13.5" customHeight="1" x14ac:dyDescent="0.25">
      <c r="A80" s="397" t="s">
        <v>484</v>
      </c>
      <c r="B80" s="398" t="s">
        <v>485</v>
      </c>
      <c r="C80" s="407">
        <f>ROUND(1.3953488372093*$J$9,2)</f>
        <v>1.95</v>
      </c>
      <c r="D80" s="421">
        <f t="shared" si="12"/>
        <v>0</v>
      </c>
      <c r="E80" s="1824"/>
      <c r="F80" s="1825"/>
      <c r="G80" s="1826"/>
      <c r="H80" s="1820">
        <f t="shared" si="13"/>
        <v>0</v>
      </c>
      <c r="I80" s="1821"/>
      <c r="J80" s="612"/>
      <c r="K80" s="401">
        <f t="shared" si="14"/>
        <v>0</v>
      </c>
      <c r="L80" s="405">
        <f>ROUND(J77,2)+ROUND(J78,2)+ROUND(J79,2)+ROUND(J80,2)+ROUND(J81,2)+ROUND(J82,2)+ROUND(J83,2)+ROUND(J84,2)+ROUND(J85,2)+ROUND(J86,2)</f>
        <v>0</v>
      </c>
    </row>
    <row r="81" spans="1:12" ht="13.5" customHeight="1" x14ac:dyDescent="0.25">
      <c r="A81" s="375" t="s">
        <v>486</v>
      </c>
      <c r="B81" s="406" t="s">
        <v>487</v>
      </c>
      <c r="C81" s="407">
        <f>ROUND(1.66666666666667*$J$9,2)</f>
        <v>2.33</v>
      </c>
      <c r="D81" s="421">
        <f t="shared" si="12"/>
        <v>0</v>
      </c>
      <c r="E81" s="1824"/>
      <c r="F81" s="1825"/>
      <c r="G81" s="1826"/>
      <c r="H81" s="1820">
        <f t="shared" si="13"/>
        <v>0</v>
      </c>
      <c r="I81" s="1821"/>
      <c r="J81" s="612"/>
      <c r="K81" s="401">
        <f t="shared" si="14"/>
        <v>0</v>
      </c>
      <c r="L81" s="408" t="s">
        <v>354</v>
      </c>
    </row>
    <row r="82" spans="1:12" ht="13.5" customHeight="1" x14ac:dyDescent="0.25">
      <c r="A82" s="375" t="s">
        <v>488</v>
      </c>
      <c r="B82" s="406" t="s">
        <v>489</v>
      </c>
      <c r="C82" s="407">
        <f>ROUND(1.93548387096774*J9,2)</f>
        <v>2.71</v>
      </c>
      <c r="D82" s="421">
        <f t="shared" si="12"/>
        <v>0</v>
      </c>
      <c r="E82" s="1824"/>
      <c r="F82" s="1825"/>
      <c r="G82" s="1826"/>
      <c r="H82" s="1820">
        <f t="shared" si="13"/>
        <v>0</v>
      </c>
      <c r="I82" s="1821"/>
      <c r="J82" s="612"/>
      <c r="K82" s="401">
        <f t="shared" si="14"/>
        <v>0</v>
      </c>
      <c r="L82" s="409"/>
    </row>
    <row r="83" spans="1:12" ht="13.5" customHeight="1" x14ac:dyDescent="0.25">
      <c r="A83" s="375" t="s">
        <v>490</v>
      </c>
      <c r="B83" s="406" t="s">
        <v>491</v>
      </c>
      <c r="C83" s="407">
        <f>ROUND(2.30769230769231*J9,2)</f>
        <v>3.23</v>
      </c>
      <c r="D83" s="421">
        <f t="shared" si="12"/>
        <v>0</v>
      </c>
      <c r="E83" s="1824"/>
      <c r="F83" s="1825"/>
      <c r="G83" s="1826"/>
      <c r="H83" s="1820">
        <f t="shared" si="13"/>
        <v>0</v>
      </c>
      <c r="I83" s="1821"/>
      <c r="J83" s="612"/>
      <c r="K83" s="401">
        <f t="shared" si="14"/>
        <v>0</v>
      </c>
      <c r="L83" s="418"/>
    </row>
    <row r="84" spans="1:12" ht="13.5" customHeight="1" x14ac:dyDescent="0.25">
      <c r="A84" s="375" t="s">
        <v>492</v>
      </c>
      <c r="B84" s="406" t="s">
        <v>493</v>
      </c>
      <c r="C84" s="407">
        <f>ROUND(3*$J$9,2)</f>
        <v>4.2</v>
      </c>
      <c r="D84" s="421">
        <f t="shared" si="12"/>
        <v>0</v>
      </c>
      <c r="E84" s="1824"/>
      <c r="F84" s="1825"/>
      <c r="G84" s="1826"/>
      <c r="H84" s="1820">
        <f t="shared" si="13"/>
        <v>0</v>
      </c>
      <c r="I84" s="1821"/>
      <c r="J84" s="612"/>
      <c r="K84" s="401">
        <f t="shared" si="14"/>
        <v>0</v>
      </c>
      <c r="L84" s="409"/>
    </row>
    <row r="85" spans="1:12" ht="13.5" customHeight="1" x14ac:dyDescent="0.25">
      <c r="A85" s="375" t="s">
        <v>494</v>
      </c>
      <c r="B85" s="406" t="s">
        <v>495</v>
      </c>
      <c r="C85" s="407">
        <f>ROUND(3.42857142857143*$J$9,2)</f>
        <v>4.8</v>
      </c>
      <c r="D85" s="421">
        <f t="shared" si="12"/>
        <v>0</v>
      </c>
      <c r="E85" s="1824"/>
      <c r="F85" s="1825"/>
      <c r="G85" s="1826"/>
      <c r="H85" s="1820">
        <f t="shared" si="13"/>
        <v>0</v>
      </c>
      <c r="I85" s="1821"/>
      <c r="J85" s="612"/>
      <c r="K85" s="401">
        <f t="shared" si="14"/>
        <v>0</v>
      </c>
      <c r="L85" s="410">
        <f>SUM(K77:K86)</f>
        <v>0</v>
      </c>
    </row>
    <row r="86" spans="1:12" ht="13.5" customHeight="1" x14ac:dyDescent="0.25">
      <c r="A86" s="411" t="s">
        <v>496</v>
      </c>
      <c r="B86" s="412" t="s">
        <v>497</v>
      </c>
      <c r="C86" s="422">
        <f>ROUND(3.87096774193548*$J$9,2)</f>
        <v>5.42</v>
      </c>
      <c r="D86" s="421">
        <f t="shared" si="12"/>
        <v>0</v>
      </c>
      <c r="E86" s="1824"/>
      <c r="F86" s="1825"/>
      <c r="G86" s="1826"/>
      <c r="H86" s="1820">
        <f t="shared" si="13"/>
        <v>0</v>
      </c>
      <c r="I86" s="1821"/>
      <c r="J86" s="612"/>
      <c r="K86" s="401">
        <f t="shared" si="14"/>
        <v>0</v>
      </c>
      <c r="L86" s="414" t="s">
        <v>550</v>
      </c>
    </row>
    <row r="87" spans="1:12" ht="13.95" customHeight="1" x14ac:dyDescent="0.25">
      <c r="A87" s="1830" t="s">
        <v>6</v>
      </c>
      <c r="B87" s="1830"/>
      <c r="C87" s="1830"/>
      <c r="D87" s="1830"/>
      <c r="E87" s="1830"/>
      <c r="F87" s="1830"/>
      <c r="G87" s="1830"/>
      <c r="H87" s="1830"/>
      <c r="I87" s="1830"/>
      <c r="J87" s="1830"/>
      <c r="K87" s="1830"/>
      <c r="L87" s="1831"/>
    </row>
    <row r="88" spans="1:12" ht="13.5" customHeight="1" x14ac:dyDescent="0.25">
      <c r="A88" s="397" t="s">
        <v>478</v>
      </c>
      <c r="B88" s="398" t="s">
        <v>479</v>
      </c>
      <c r="C88" s="423">
        <f>ROUND(0.328767123287671*$J$9,2)</f>
        <v>0.46</v>
      </c>
      <c r="D88" s="424">
        <f>IFERROR(ROUND($J$8/C88,2)," ")</f>
        <v>0</v>
      </c>
      <c r="E88" s="1824">
        <f>K26</f>
        <v>0</v>
      </c>
      <c r="F88" s="1825"/>
      <c r="G88" s="1826"/>
      <c r="H88" s="1820">
        <f>IFERROR(ROUND(D88+(D88*$E$88),2)," ")</f>
        <v>0</v>
      </c>
      <c r="I88" s="1821"/>
      <c r="J88" s="612"/>
      <c r="K88" s="401">
        <f>IFERROR(ROUND(ROUND(J88,2)*H88,2)," ")</f>
        <v>0</v>
      </c>
      <c r="L88" s="402"/>
    </row>
    <row r="89" spans="1:12" ht="13.5" customHeight="1" x14ac:dyDescent="0.25">
      <c r="A89" s="397" t="s">
        <v>480</v>
      </c>
      <c r="B89" s="398" t="s">
        <v>481</v>
      </c>
      <c r="C89" s="407">
        <f>ROUND(0.851063829787234*$J$9,2)</f>
        <v>1.19</v>
      </c>
      <c r="D89" s="424">
        <f t="shared" ref="D89:D97" si="15">IFERROR(ROUND($J$8/C89,2)," ")</f>
        <v>0</v>
      </c>
      <c r="E89" s="1824"/>
      <c r="F89" s="1825"/>
      <c r="G89" s="1826"/>
      <c r="H89" s="1820">
        <f t="shared" ref="H89:H97" si="16">IFERROR(ROUND(D89+(D89*$E$88),2)," ")</f>
        <v>0</v>
      </c>
      <c r="I89" s="1821"/>
      <c r="J89" s="612"/>
      <c r="K89" s="401">
        <f t="shared" ref="K89:K97" si="17">IFERROR(ROUND(ROUND(J89,2)*H89,2)," ")</f>
        <v>0</v>
      </c>
      <c r="L89" s="403"/>
    </row>
    <row r="90" spans="1:12" ht="13.5" customHeight="1" x14ac:dyDescent="0.25">
      <c r="A90" s="397" t="s">
        <v>482</v>
      </c>
      <c r="B90" s="398" t="s">
        <v>483</v>
      </c>
      <c r="C90" s="407">
        <f>ROUND(1.42857142857143*$J$9,2)</f>
        <v>2</v>
      </c>
      <c r="D90" s="424">
        <f t="shared" si="15"/>
        <v>0</v>
      </c>
      <c r="E90" s="1824"/>
      <c r="F90" s="1825"/>
      <c r="G90" s="1826"/>
      <c r="H90" s="1820">
        <f t="shared" si="16"/>
        <v>0</v>
      </c>
      <c r="I90" s="1821"/>
      <c r="J90" s="612"/>
      <c r="K90" s="401">
        <f t="shared" si="17"/>
        <v>0</v>
      </c>
      <c r="L90" s="404"/>
    </row>
    <row r="91" spans="1:12" ht="13.5" customHeight="1" x14ac:dyDescent="0.25">
      <c r="A91" s="397" t="s">
        <v>484</v>
      </c>
      <c r="B91" s="398" t="s">
        <v>485</v>
      </c>
      <c r="C91" s="407">
        <f>ROUND(1.84615384615385*$J$9,2)</f>
        <v>2.58</v>
      </c>
      <c r="D91" s="424">
        <f t="shared" si="15"/>
        <v>0</v>
      </c>
      <c r="E91" s="1824"/>
      <c r="F91" s="1825"/>
      <c r="G91" s="1826"/>
      <c r="H91" s="1820">
        <f t="shared" si="16"/>
        <v>0</v>
      </c>
      <c r="I91" s="1821"/>
      <c r="J91" s="612"/>
      <c r="K91" s="401">
        <f t="shared" si="17"/>
        <v>0</v>
      </c>
      <c r="L91" s="405">
        <f>ROUND(J88,2)+ROUND(J89,2)+ROUND(J90,2)+ROUND(J91,2)+ROUND(J92,2)+ROUND(J93,2)+ROUND(J94,2)+ROUND(J95,2)+ROUND(J96,2)+ROUND(J97,2)</f>
        <v>0</v>
      </c>
    </row>
    <row r="92" spans="1:12" ht="13.5" customHeight="1" x14ac:dyDescent="0.25">
      <c r="A92" s="375" t="s">
        <v>486</v>
      </c>
      <c r="B92" s="406" t="s">
        <v>487</v>
      </c>
      <c r="C92" s="407">
        <f>ROUND(2.5*$J$9,2)</f>
        <v>3.5</v>
      </c>
      <c r="D92" s="424">
        <f t="shared" si="15"/>
        <v>0</v>
      </c>
      <c r="E92" s="1824"/>
      <c r="F92" s="1825"/>
      <c r="G92" s="1826"/>
      <c r="H92" s="1820">
        <f t="shared" si="16"/>
        <v>0</v>
      </c>
      <c r="I92" s="1821"/>
      <c r="J92" s="612"/>
      <c r="K92" s="401">
        <f t="shared" si="17"/>
        <v>0</v>
      </c>
      <c r="L92" s="408" t="s">
        <v>354</v>
      </c>
    </row>
    <row r="93" spans="1:12" ht="13.5" customHeight="1" x14ac:dyDescent="0.25">
      <c r="A93" s="375" t="s">
        <v>488</v>
      </c>
      <c r="B93" s="406" t="s">
        <v>489</v>
      </c>
      <c r="C93" s="407">
        <f>ROUND(2.92682926829268*$J$9,2)</f>
        <v>4.0999999999999996</v>
      </c>
      <c r="D93" s="424">
        <f t="shared" si="15"/>
        <v>0</v>
      </c>
      <c r="E93" s="1824"/>
      <c r="F93" s="1825"/>
      <c r="G93" s="1826"/>
      <c r="H93" s="1820">
        <f t="shared" si="16"/>
        <v>0</v>
      </c>
      <c r="I93" s="1821"/>
      <c r="J93" s="612"/>
      <c r="K93" s="401">
        <f t="shared" si="17"/>
        <v>0</v>
      </c>
      <c r="L93" s="409"/>
    </row>
    <row r="94" spans="1:12" ht="13.5" customHeight="1" x14ac:dyDescent="0.25">
      <c r="A94" s="375" t="s">
        <v>490</v>
      </c>
      <c r="B94" s="406" t="s">
        <v>491</v>
      </c>
      <c r="C94" s="407">
        <f>ROUND(3.52941176470588*$J$9,2)</f>
        <v>4.9400000000000004</v>
      </c>
      <c r="D94" s="424">
        <f t="shared" si="15"/>
        <v>0</v>
      </c>
      <c r="E94" s="1824"/>
      <c r="F94" s="1825"/>
      <c r="G94" s="1826"/>
      <c r="H94" s="1820">
        <f t="shared" si="16"/>
        <v>0</v>
      </c>
      <c r="I94" s="1821"/>
      <c r="J94" s="612"/>
      <c r="K94" s="401">
        <f t="shared" si="17"/>
        <v>0</v>
      </c>
      <c r="L94" s="403"/>
    </row>
    <row r="95" spans="1:12" ht="13.5" customHeight="1" x14ac:dyDescent="0.25">
      <c r="A95" s="375" t="s">
        <v>492</v>
      </c>
      <c r="B95" s="406" t="s">
        <v>493</v>
      </c>
      <c r="C95" s="407">
        <f>ROUND(5*$J$9,2)</f>
        <v>7</v>
      </c>
      <c r="D95" s="424">
        <f t="shared" si="15"/>
        <v>0</v>
      </c>
      <c r="E95" s="1824"/>
      <c r="F95" s="1825"/>
      <c r="G95" s="1826"/>
      <c r="H95" s="1820">
        <f t="shared" si="16"/>
        <v>0</v>
      </c>
      <c r="I95" s="1821"/>
      <c r="J95" s="612"/>
      <c r="K95" s="401">
        <f t="shared" si="17"/>
        <v>0</v>
      </c>
      <c r="L95" s="409"/>
    </row>
    <row r="96" spans="1:12" ht="13.5" customHeight="1" x14ac:dyDescent="0.25">
      <c r="A96" s="375" t="s">
        <v>494</v>
      </c>
      <c r="B96" s="406" t="s">
        <v>495</v>
      </c>
      <c r="C96" s="407">
        <f>ROUND(5.71428571428571*$J$9,2)</f>
        <v>8</v>
      </c>
      <c r="D96" s="424">
        <f t="shared" si="15"/>
        <v>0</v>
      </c>
      <c r="E96" s="1824"/>
      <c r="F96" s="1825"/>
      <c r="G96" s="1826"/>
      <c r="H96" s="1820">
        <f t="shared" si="16"/>
        <v>0</v>
      </c>
      <c r="I96" s="1821"/>
      <c r="J96" s="612"/>
      <c r="K96" s="401">
        <f t="shared" si="17"/>
        <v>0</v>
      </c>
      <c r="L96" s="410">
        <f>SUM(K88:K97)</f>
        <v>0</v>
      </c>
    </row>
    <row r="97" spans="1:12" ht="13.5" customHeight="1" x14ac:dyDescent="0.25">
      <c r="A97" s="411" t="s">
        <v>496</v>
      </c>
      <c r="B97" s="398" t="s">
        <v>497</v>
      </c>
      <c r="C97" s="407">
        <f>ROUND(6.31578947368421*$J$9,2)</f>
        <v>8.84</v>
      </c>
      <c r="D97" s="424">
        <f t="shared" si="15"/>
        <v>0</v>
      </c>
      <c r="E97" s="1824"/>
      <c r="F97" s="1825"/>
      <c r="G97" s="1826"/>
      <c r="H97" s="1820">
        <f t="shared" si="16"/>
        <v>0</v>
      </c>
      <c r="I97" s="1821"/>
      <c r="J97" s="612"/>
      <c r="K97" s="401">
        <f t="shared" si="17"/>
        <v>0</v>
      </c>
      <c r="L97" s="414" t="s">
        <v>550</v>
      </c>
    </row>
    <row r="98" spans="1:12" ht="13.95" customHeight="1" x14ac:dyDescent="0.25">
      <c r="A98" s="1827" t="s">
        <v>551</v>
      </c>
      <c r="B98" s="1827"/>
      <c r="C98" s="1827"/>
      <c r="D98" s="1827"/>
      <c r="E98" s="1827"/>
      <c r="F98" s="1827"/>
      <c r="G98" s="1827"/>
      <c r="H98" s="1827"/>
      <c r="I98" s="1827"/>
      <c r="J98" s="1827"/>
      <c r="K98" s="1827"/>
      <c r="L98" s="1828"/>
    </row>
    <row r="99" spans="1:12" ht="13.5" customHeight="1" x14ac:dyDescent="0.25">
      <c r="A99" s="397" t="s">
        <v>478</v>
      </c>
      <c r="B99" s="398" t="s">
        <v>479</v>
      </c>
      <c r="C99" s="423" t="s">
        <v>499</v>
      </c>
      <c r="D99" s="425" t="s">
        <v>499</v>
      </c>
      <c r="E99" s="1824">
        <f>K26</f>
        <v>0</v>
      </c>
      <c r="F99" s="1825"/>
      <c r="G99" s="1826"/>
      <c r="H99" s="1832" t="s">
        <v>499</v>
      </c>
      <c r="I99" s="1833"/>
      <c r="J99" s="426" t="s">
        <v>499</v>
      </c>
      <c r="K99" s="427" t="s">
        <v>499</v>
      </c>
      <c r="L99" s="402"/>
    </row>
    <row r="100" spans="1:12" ht="13.5" customHeight="1" x14ac:dyDescent="0.25">
      <c r="A100" s="397" t="s">
        <v>480</v>
      </c>
      <c r="B100" s="398" t="s">
        <v>481</v>
      </c>
      <c r="C100" s="407">
        <f>ROUND(1.22448979591837*$J$9,2)</f>
        <v>1.71</v>
      </c>
      <c r="D100" s="302">
        <f>IFERROR(ROUND($J$8/C100,2)," ")</f>
        <v>0</v>
      </c>
      <c r="E100" s="1824"/>
      <c r="F100" s="1825"/>
      <c r="G100" s="1826"/>
      <c r="H100" s="1820">
        <f>IFERROR(ROUND(D100+(D100*$E$99),2)," ")</f>
        <v>0</v>
      </c>
      <c r="I100" s="1821"/>
      <c r="J100" s="612"/>
      <c r="K100" s="401">
        <f>IFERROR(ROUND(ROUND(J100,2)*H100,2)," ")</f>
        <v>0</v>
      </c>
      <c r="L100" s="403"/>
    </row>
    <row r="101" spans="1:12" ht="13.5" customHeight="1" x14ac:dyDescent="0.25">
      <c r="A101" s="397" t="s">
        <v>482</v>
      </c>
      <c r="B101" s="398" t="s">
        <v>483</v>
      </c>
      <c r="C101" s="407">
        <f>ROUND(1.44578313253012*$J$9,2)</f>
        <v>2.02</v>
      </c>
      <c r="D101" s="302">
        <f t="shared" ref="D101:D108" si="18">IFERROR(ROUND($J$8/C101,2)," ")</f>
        <v>0</v>
      </c>
      <c r="E101" s="1824"/>
      <c r="F101" s="1825"/>
      <c r="G101" s="1826"/>
      <c r="H101" s="1820">
        <f t="shared" ref="H101:H108" si="19">IFERROR(ROUND(D101+(D101*$E$99),2)," ")</f>
        <v>0</v>
      </c>
      <c r="I101" s="1821"/>
      <c r="J101" s="612"/>
      <c r="K101" s="401">
        <f t="shared" ref="K101:K108" si="20">IFERROR(ROUND(ROUND(J101,2)*H101,2)," ")</f>
        <v>0</v>
      </c>
      <c r="L101" s="404"/>
    </row>
    <row r="102" spans="1:12" ht="13.5" customHeight="1" x14ac:dyDescent="0.25">
      <c r="A102" s="397" t="s">
        <v>484</v>
      </c>
      <c r="B102" s="398" t="s">
        <v>485</v>
      </c>
      <c r="C102" s="407">
        <f>ROUND(1.73913043478261*$J$9,2)</f>
        <v>2.4300000000000002</v>
      </c>
      <c r="D102" s="302">
        <f t="shared" si="18"/>
        <v>0</v>
      </c>
      <c r="E102" s="1824"/>
      <c r="F102" s="1825"/>
      <c r="G102" s="1826"/>
      <c r="H102" s="1820">
        <f t="shared" si="19"/>
        <v>0</v>
      </c>
      <c r="I102" s="1821"/>
      <c r="J102" s="612"/>
      <c r="K102" s="401">
        <f t="shared" si="20"/>
        <v>0</v>
      </c>
      <c r="L102" s="405">
        <f>ROUND(J100,2)+ROUND(J101,2)+ROUND(J102,2)+ROUND(J103,2)+ROUND(J104,2)+ROUND(J105,2)+ROUND(J106,2)+ROUND(J107,2)+ROUND(J108,2)</f>
        <v>0</v>
      </c>
    </row>
    <row r="103" spans="1:12" ht="13.5" customHeight="1" x14ac:dyDescent="0.25">
      <c r="A103" s="375" t="s">
        <v>486</v>
      </c>
      <c r="B103" s="406" t="s">
        <v>487</v>
      </c>
      <c r="C103" s="407">
        <f>ROUND(2.10526315789474*$J$9,2)</f>
        <v>2.95</v>
      </c>
      <c r="D103" s="302">
        <f t="shared" si="18"/>
        <v>0</v>
      </c>
      <c r="E103" s="1824"/>
      <c r="F103" s="1825"/>
      <c r="G103" s="1826"/>
      <c r="H103" s="1820">
        <f t="shared" si="19"/>
        <v>0</v>
      </c>
      <c r="I103" s="1821"/>
      <c r="J103" s="612"/>
      <c r="K103" s="401">
        <f t="shared" si="20"/>
        <v>0</v>
      </c>
      <c r="L103" s="408" t="s">
        <v>354</v>
      </c>
    </row>
    <row r="104" spans="1:12" ht="13.5" customHeight="1" x14ac:dyDescent="0.25">
      <c r="A104" s="375" t="s">
        <v>488</v>
      </c>
      <c r="B104" s="406" t="s">
        <v>489</v>
      </c>
      <c r="C104" s="407">
        <f>ROUND(2.44897959183673*$J$9,2)</f>
        <v>3.43</v>
      </c>
      <c r="D104" s="302">
        <f t="shared" si="18"/>
        <v>0</v>
      </c>
      <c r="E104" s="1824"/>
      <c r="F104" s="1825"/>
      <c r="G104" s="1826"/>
      <c r="H104" s="1820">
        <f t="shared" si="19"/>
        <v>0</v>
      </c>
      <c r="I104" s="1821"/>
      <c r="J104" s="612"/>
      <c r="K104" s="401">
        <f t="shared" si="20"/>
        <v>0</v>
      </c>
      <c r="L104" s="409"/>
    </row>
    <row r="105" spans="1:12" ht="13.5" customHeight="1" x14ac:dyDescent="0.25">
      <c r="A105" s="375" t="s">
        <v>490</v>
      </c>
      <c r="B105" s="406" t="s">
        <v>491</v>
      </c>
      <c r="C105" s="407">
        <f>ROUND(2.72727272727273*$J$9,2)</f>
        <v>3.82</v>
      </c>
      <c r="D105" s="302">
        <f t="shared" si="18"/>
        <v>0</v>
      </c>
      <c r="E105" s="1824"/>
      <c r="F105" s="1825"/>
      <c r="G105" s="1826"/>
      <c r="H105" s="1820">
        <f t="shared" si="19"/>
        <v>0</v>
      </c>
      <c r="I105" s="1821"/>
      <c r="J105" s="612"/>
      <c r="K105" s="401">
        <f t="shared" si="20"/>
        <v>0</v>
      </c>
      <c r="L105" s="403"/>
    </row>
    <row r="106" spans="1:12" ht="13.5" customHeight="1" x14ac:dyDescent="0.25">
      <c r="A106" s="375" t="s">
        <v>492</v>
      </c>
      <c r="B106" s="406" t="s">
        <v>493</v>
      </c>
      <c r="C106" s="407">
        <f>ROUND(3.15789473684211*$J$9,2)</f>
        <v>4.42</v>
      </c>
      <c r="D106" s="302">
        <f t="shared" si="18"/>
        <v>0</v>
      </c>
      <c r="E106" s="1824"/>
      <c r="F106" s="1825"/>
      <c r="G106" s="1826"/>
      <c r="H106" s="1820">
        <f t="shared" si="19"/>
        <v>0</v>
      </c>
      <c r="I106" s="1821"/>
      <c r="J106" s="612"/>
      <c r="K106" s="401">
        <f t="shared" si="20"/>
        <v>0</v>
      </c>
      <c r="L106" s="409"/>
    </row>
    <row r="107" spans="1:12" ht="13.5" customHeight="1" x14ac:dyDescent="0.25">
      <c r="A107" s="375" t="s">
        <v>494</v>
      </c>
      <c r="B107" s="406" t="s">
        <v>495</v>
      </c>
      <c r="C107" s="407">
        <f>ROUND(3.75*$J$9,2)</f>
        <v>5.25</v>
      </c>
      <c r="D107" s="302">
        <f t="shared" si="18"/>
        <v>0</v>
      </c>
      <c r="E107" s="1824"/>
      <c r="F107" s="1825"/>
      <c r="G107" s="1826"/>
      <c r="H107" s="1820">
        <f t="shared" si="19"/>
        <v>0</v>
      </c>
      <c r="I107" s="1821"/>
      <c r="J107" s="612"/>
      <c r="K107" s="401">
        <f t="shared" si="20"/>
        <v>0</v>
      </c>
      <c r="L107" s="410">
        <f>SUM(K100:K108)</f>
        <v>0</v>
      </c>
    </row>
    <row r="108" spans="1:12" ht="13.5" customHeight="1" x14ac:dyDescent="0.25">
      <c r="A108" s="411" t="s">
        <v>496</v>
      </c>
      <c r="B108" s="412" t="s">
        <v>497</v>
      </c>
      <c r="C108" s="422">
        <f>ROUND(4.13793103448276*$J$9,2)</f>
        <v>5.79</v>
      </c>
      <c r="D108" s="302">
        <f t="shared" si="18"/>
        <v>0</v>
      </c>
      <c r="E108" s="1824"/>
      <c r="F108" s="1825"/>
      <c r="G108" s="1826"/>
      <c r="H108" s="1820">
        <f t="shared" si="19"/>
        <v>0</v>
      </c>
      <c r="I108" s="1821"/>
      <c r="J108" s="612"/>
      <c r="K108" s="401">
        <f t="shared" si="20"/>
        <v>0</v>
      </c>
      <c r="L108" s="414" t="s">
        <v>550</v>
      </c>
    </row>
    <row r="109" spans="1:12" ht="13.95" customHeight="1" x14ac:dyDescent="0.25">
      <c r="A109" s="1827" t="s">
        <v>475</v>
      </c>
      <c r="B109" s="1827"/>
      <c r="C109" s="1827"/>
      <c r="D109" s="1827"/>
      <c r="E109" s="1827"/>
      <c r="F109" s="1827"/>
      <c r="G109" s="1827"/>
      <c r="H109" s="1827"/>
      <c r="I109" s="1827"/>
      <c r="J109" s="1827"/>
      <c r="K109" s="1827"/>
      <c r="L109" s="1828"/>
    </row>
    <row r="110" spans="1:12" ht="13.5" customHeight="1" x14ac:dyDescent="0.25">
      <c r="A110" s="397" t="s">
        <v>478</v>
      </c>
      <c r="B110" s="398" t="s">
        <v>479</v>
      </c>
      <c r="C110" s="423" t="s">
        <v>499</v>
      </c>
      <c r="D110" s="424" t="s">
        <v>499</v>
      </c>
      <c r="E110" s="1829">
        <f>K26</f>
        <v>0</v>
      </c>
      <c r="F110" s="1829"/>
      <c r="G110" s="1829"/>
      <c r="H110" s="1834" t="s">
        <v>499</v>
      </c>
      <c r="I110" s="1835"/>
      <c r="J110" s="428" t="s">
        <v>499</v>
      </c>
      <c r="K110" s="600" t="s">
        <v>499</v>
      </c>
      <c r="L110" s="402"/>
    </row>
    <row r="111" spans="1:12" ht="13.5" customHeight="1" x14ac:dyDescent="0.25">
      <c r="A111" s="397" t="s">
        <v>480</v>
      </c>
      <c r="B111" s="398" t="s">
        <v>481</v>
      </c>
      <c r="C111" s="407">
        <f>ROUND(0.9375*$J$9,2)</f>
        <v>1.31</v>
      </c>
      <c r="D111" s="302">
        <f>IFERROR(ROUND($J$8/C111,2)," ")</f>
        <v>0</v>
      </c>
      <c r="E111" s="1829"/>
      <c r="F111" s="1829"/>
      <c r="G111" s="1829"/>
      <c r="H111" s="1820">
        <f>IFERROR(ROUND(D111+(D111*$E$110),2)," ")</f>
        <v>0</v>
      </c>
      <c r="I111" s="1821"/>
      <c r="J111" s="612"/>
      <c r="K111" s="401">
        <f>IFERROR(ROUND(ROUND(J111,2)*H111,2)," ")</f>
        <v>0</v>
      </c>
      <c r="L111" s="403"/>
    </row>
    <row r="112" spans="1:12" ht="13.5" customHeight="1" x14ac:dyDescent="0.25">
      <c r="A112" s="397" t="s">
        <v>482</v>
      </c>
      <c r="B112" s="398" t="s">
        <v>483</v>
      </c>
      <c r="C112" s="407">
        <f>ROUND(1.10091743119266*$J$9,2)</f>
        <v>1.54</v>
      </c>
      <c r="D112" s="302">
        <f t="shared" ref="D112:D119" si="21">IFERROR(ROUND($J$8/C112,2)," ")</f>
        <v>0</v>
      </c>
      <c r="E112" s="1829"/>
      <c r="F112" s="1829"/>
      <c r="G112" s="1829"/>
      <c r="H112" s="1820">
        <f t="shared" ref="H112:H119" si="22">IFERROR(ROUND(D112+(D112*$E$110),2)," ")</f>
        <v>0</v>
      </c>
      <c r="I112" s="1821"/>
      <c r="J112" s="612"/>
      <c r="K112" s="401">
        <f t="shared" ref="K112:K118" si="23">IFERROR(ROUND(ROUND(J112,2)*H112,2)," ")</f>
        <v>0</v>
      </c>
      <c r="L112" s="404"/>
    </row>
    <row r="113" spans="1:12" ht="13.5" customHeight="1" x14ac:dyDescent="0.25">
      <c r="A113" s="397" t="s">
        <v>484</v>
      </c>
      <c r="B113" s="398" t="s">
        <v>485</v>
      </c>
      <c r="C113" s="407">
        <f>ROUND(1.34831460674157*$J$9,2)</f>
        <v>1.89</v>
      </c>
      <c r="D113" s="302">
        <f t="shared" si="21"/>
        <v>0</v>
      </c>
      <c r="E113" s="1829"/>
      <c r="F113" s="1829"/>
      <c r="G113" s="1829"/>
      <c r="H113" s="1820">
        <f t="shared" si="22"/>
        <v>0</v>
      </c>
      <c r="I113" s="1821"/>
      <c r="J113" s="612"/>
      <c r="K113" s="401">
        <f t="shared" si="23"/>
        <v>0</v>
      </c>
      <c r="L113" s="405">
        <f>ROUND(J111,2)+ROUND(J112,2)+ROUND(J113,2)+ROUND(J114,2)+ROUND(J115,2)+ROUND(J116,2)+ROUND(J117,2)+ROUND(J118,2)+ROUND(J119,2)</f>
        <v>0</v>
      </c>
    </row>
    <row r="114" spans="1:12" ht="13.5" customHeight="1" x14ac:dyDescent="0.25">
      <c r="A114" s="375" t="s">
        <v>486</v>
      </c>
      <c r="B114" s="406" t="s">
        <v>487</v>
      </c>
      <c r="C114" s="407">
        <f>ROUND(1.69014084507042*$J$9,2)</f>
        <v>2.37</v>
      </c>
      <c r="D114" s="302">
        <f t="shared" si="21"/>
        <v>0</v>
      </c>
      <c r="E114" s="1829"/>
      <c r="F114" s="1829"/>
      <c r="G114" s="1829"/>
      <c r="H114" s="1820">
        <f t="shared" si="22"/>
        <v>0</v>
      </c>
      <c r="I114" s="1821"/>
      <c r="J114" s="612"/>
      <c r="K114" s="401">
        <f t="shared" si="23"/>
        <v>0</v>
      </c>
      <c r="L114" s="408" t="s">
        <v>354</v>
      </c>
    </row>
    <row r="115" spans="1:12" ht="13.5" customHeight="1" x14ac:dyDescent="0.25">
      <c r="A115" s="375" t="s">
        <v>488</v>
      </c>
      <c r="B115" s="406" t="s">
        <v>489</v>
      </c>
      <c r="C115" s="407">
        <f>ROUND(2.03389830508475*$J$9,2)</f>
        <v>2.85</v>
      </c>
      <c r="D115" s="302">
        <f t="shared" si="21"/>
        <v>0</v>
      </c>
      <c r="E115" s="1829"/>
      <c r="F115" s="1829"/>
      <c r="G115" s="1829"/>
      <c r="H115" s="1820">
        <f t="shared" si="22"/>
        <v>0</v>
      </c>
      <c r="I115" s="1821"/>
      <c r="J115" s="612"/>
      <c r="K115" s="401">
        <f t="shared" si="23"/>
        <v>0</v>
      </c>
      <c r="L115" s="409"/>
    </row>
    <row r="116" spans="1:12" ht="13.5" customHeight="1" x14ac:dyDescent="0.25">
      <c r="A116" s="375" t="s">
        <v>490</v>
      </c>
      <c r="B116" s="406" t="s">
        <v>491</v>
      </c>
      <c r="C116" s="407">
        <f>ROUND(2.30769230769231*$J$9,2)</f>
        <v>3.23</v>
      </c>
      <c r="D116" s="302">
        <f t="shared" si="21"/>
        <v>0</v>
      </c>
      <c r="E116" s="1829"/>
      <c r="F116" s="1829"/>
      <c r="G116" s="1829"/>
      <c r="H116" s="1820">
        <f t="shared" si="22"/>
        <v>0</v>
      </c>
      <c r="I116" s="1821"/>
      <c r="J116" s="612"/>
      <c r="K116" s="401">
        <f t="shared" si="23"/>
        <v>0</v>
      </c>
      <c r="L116" s="403"/>
    </row>
    <row r="117" spans="1:12" ht="13.5" customHeight="1" x14ac:dyDescent="0.25">
      <c r="A117" s="375" t="s">
        <v>492</v>
      </c>
      <c r="B117" s="406" t="s">
        <v>493</v>
      </c>
      <c r="C117" s="407">
        <f>ROUND(2.60869565217391*$J$9,2)</f>
        <v>3.65</v>
      </c>
      <c r="D117" s="302">
        <f t="shared" si="21"/>
        <v>0</v>
      </c>
      <c r="E117" s="1829"/>
      <c r="F117" s="1829"/>
      <c r="G117" s="1829"/>
      <c r="H117" s="1820">
        <f t="shared" si="22"/>
        <v>0</v>
      </c>
      <c r="I117" s="1821"/>
      <c r="J117" s="612"/>
      <c r="K117" s="401">
        <f t="shared" si="23"/>
        <v>0</v>
      </c>
      <c r="L117" s="409"/>
    </row>
    <row r="118" spans="1:12" ht="13.5" customHeight="1" x14ac:dyDescent="0.25">
      <c r="A118" s="375" t="s">
        <v>494</v>
      </c>
      <c r="B118" s="406" t="s">
        <v>495</v>
      </c>
      <c r="C118" s="407">
        <f>ROUND(3*$J$9,2)</f>
        <v>4.2</v>
      </c>
      <c r="D118" s="302">
        <f t="shared" si="21"/>
        <v>0</v>
      </c>
      <c r="E118" s="1829"/>
      <c r="F118" s="1829"/>
      <c r="G118" s="1829"/>
      <c r="H118" s="1820">
        <f t="shared" si="22"/>
        <v>0</v>
      </c>
      <c r="I118" s="1821"/>
      <c r="J118" s="612"/>
      <c r="K118" s="401">
        <f t="shared" si="23"/>
        <v>0</v>
      </c>
      <c r="L118" s="410">
        <f>SUM(K111:K119)</f>
        <v>0</v>
      </c>
    </row>
    <row r="119" spans="1:12" ht="13.5" customHeight="1" x14ac:dyDescent="0.25">
      <c r="A119" s="397" t="s">
        <v>496</v>
      </c>
      <c r="B119" s="398" t="s">
        <v>497</v>
      </c>
      <c r="C119" s="407">
        <f>ROUND(3.24324324324324*$J$9,2)</f>
        <v>4.54</v>
      </c>
      <c r="D119" s="302">
        <f t="shared" si="21"/>
        <v>0</v>
      </c>
      <c r="E119" s="1829"/>
      <c r="F119" s="1829"/>
      <c r="G119" s="1829"/>
      <c r="H119" s="1820">
        <f t="shared" si="22"/>
        <v>0</v>
      </c>
      <c r="I119" s="1821"/>
      <c r="J119" s="612"/>
      <c r="K119" s="401">
        <f>IFERROR(ROUND(ROUND(J119,2)*H119,2)," ")</f>
        <v>0</v>
      </c>
      <c r="L119" s="414" t="s">
        <v>550</v>
      </c>
    </row>
    <row r="120" spans="1:12" ht="13.95" customHeight="1" x14ac:dyDescent="0.25">
      <c r="A120" s="429"/>
      <c r="B120" s="430"/>
      <c r="C120" s="431"/>
      <c r="D120" s="432"/>
      <c r="E120" s="431"/>
      <c r="F120" s="433"/>
      <c r="G120" s="431"/>
      <c r="H120" s="433"/>
      <c r="I120" s="431"/>
      <c r="J120" s="433"/>
      <c r="K120" s="345"/>
      <c r="L120" s="345"/>
    </row>
    <row r="121" spans="1:12" ht="14.4" x14ac:dyDescent="0.25">
      <c r="A121" s="1747" t="s">
        <v>553</v>
      </c>
      <c r="B121" s="1747"/>
      <c r="C121" s="1747"/>
      <c r="D121" s="1747"/>
      <c r="E121" s="1747"/>
      <c r="F121" s="1747"/>
      <c r="G121" s="1747"/>
      <c r="H121" s="1747"/>
      <c r="I121" s="1747"/>
      <c r="J121" s="1747"/>
      <c r="K121" s="1747"/>
      <c r="L121" s="1747"/>
    </row>
    <row r="122" spans="1:12" ht="20.399999999999999" x14ac:dyDescent="0.25">
      <c r="A122" s="1836" t="s">
        <v>374</v>
      </c>
      <c r="B122" s="1837"/>
      <c r="C122" s="1837"/>
      <c r="D122" s="1837"/>
      <c r="E122" s="1837"/>
      <c r="F122" s="1837"/>
      <c r="G122" s="1837"/>
      <c r="H122" s="1837"/>
      <c r="I122" s="1838"/>
      <c r="J122" s="386" t="s">
        <v>376</v>
      </c>
      <c r="K122" s="387" t="s">
        <v>423</v>
      </c>
      <c r="L122" s="388" t="s">
        <v>277</v>
      </c>
    </row>
    <row r="123" spans="1:12" ht="13.95" customHeight="1" x14ac:dyDescent="0.25">
      <c r="A123" s="1836" t="s">
        <v>554</v>
      </c>
      <c r="B123" s="1837"/>
      <c r="C123" s="1837"/>
      <c r="D123" s="1837"/>
      <c r="E123" s="1837"/>
      <c r="F123" s="1837"/>
      <c r="G123" s="1837"/>
      <c r="H123" s="1837"/>
      <c r="I123" s="1838"/>
      <c r="J123" s="298" t="s">
        <v>510</v>
      </c>
      <c r="K123" s="434"/>
      <c r="L123" s="435"/>
    </row>
    <row r="124" spans="1:12" ht="13.95" customHeight="1" x14ac:dyDescent="0.25">
      <c r="A124" s="1836" t="s">
        <v>555</v>
      </c>
      <c r="B124" s="1837"/>
      <c r="C124" s="1837"/>
      <c r="D124" s="1837"/>
      <c r="E124" s="1837"/>
      <c r="F124" s="1837"/>
      <c r="G124" s="1837"/>
      <c r="H124" s="1837"/>
      <c r="I124" s="1838"/>
      <c r="J124" s="298"/>
      <c r="K124" s="436"/>
      <c r="L124" s="437"/>
    </row>
    <row r="125" spans="1:12" ht="13.95" customHeight="1" x14ac:dyDescent="0.25">
      <c r="A125" s="1799" t="s">
        <v>556</v>
      </c>
      <c r="B125" s="1799"/>
      <c r="C125" s="1799"/>
      <c r="D125" s="1799"/>
      <c r="E125" s="1799"/>
      <c r="F125" s="1799"/>
      <c r="G125" s="1799"/>
      <c r="H125" s="1799"/>
      <c r="I125" s="1799"/>
      <c r="J125" s="1799"/>
      <c r="K125" s="392">
        <f>SUM(K17:K24)+K123</f>
        <v>0</v>
      </c>
      <c r="L125" s="393"/>
    </row>
    <row r="126" spans="1:12" ht="13.95" customHeight="1" x14ac:dyDescent="0.25">
      <c r="A126" s="429"/>
      <c r="B126" s="430"/>
      <c r="C126" s="431"/>
      <c r="D126" s="432"/>
      <c r="E126" s="431"/>
      <c r="F126" s="433"/>
      <c r="G126" s="431"/>
      <c r="H126" s="433"/>
      <c r="I126" s="431"/>
      <c r="J126" s="433"/>
      <c r="K126" s="345"/>
      <c r="L126" s="345"/>
    </row>
    <row r="127" spans="1:12" ht="13.95" customHeight="1" x14ac:dyDescent="0.25">
      <c r="A127" s="1747" t="s">
        <v>502</v>
      </c>
      <c r="B127" s="1747"/>
      <c r="C127" s="1747"/>
      <c r="D127" s="1747"/>
      <c r="E127" s="1747"/>
      <c r="F127" s="1747"/>
      <c r="G127" s="1747"/>
      <c r="H127" s="1747"/>
      <c r="I127" s="1747"/>
      <c r="J127" s="1747"/>
      <c r="K127" s="1747"/>
      <c r="L127" s="1747"/>
    </row>
    <row r="128" spans="1:12" ht="12.75" customHeight="1" x14ac:dyDescent="0.25">
      <c r="A128" s="1753" t="s">
        <v>471</v>
      </c>
      <c r="B128" s="1753" t="s">
        <v>545</v>
      </c>
      <c r="C128" s="1846" t="s">
        <v>785</v>
      </c>
      <c r="D128" s="1848" t="s">
        <v>782</v>
      </c>
      <c r="E128" s="1849" t="s">
        <v>546</v>
      </c>
      <c r="F128" s="1849"/>
      <c r="G128" s="1849"/>
      <c r="H128" s="1752" t="s">
        <v>783</v>
      </c>
      <c r="I128" s="1752"/>
      <c r="J128" s="1839" t="s">
        <v>557</v>
      </c>
      <c r="K128" s="1752" t="s">
        <v>786</v>
      </c>
      <c r="L128" s="1752"/>
    </row>
    <row r="129" spans="1:12" ht="45.75" customHeight="1" x14ac:dyDescent="0.25">
      <c r="A129" s="1754"/>
      <c r="B129" s="1753"/>
      <c r="C129" s="1847"/>
      <c r="D129" s="1848"/>
      <c r="E129" s="1849"/>
      <c r="F129" s="1849"/>
      <c r="G129" s="1849"/>
      <c r="H129" s="1752"/>
      <c r="I129" s="1752"/>
      <c r="J129" s="1840"/>
      <c r="K129" s="1752"/>
      <c r="L129" s="1752"/>
    </row>
    <row r="130" spans="1:12" ht="13.95" customHeight="1" x14ac:dyDescent="0.25">
      <c r="A130" s="1816" t="s">
        <v>549</v>
      </c>
      <c r="B130" s="1817"/>
      <c r="C130" s="1817"/>
      <c r="D130" s="1817"/>
      <c r="E130" s="1817"/>
      <c r="F130" s="1817"/>
      <c r="G130" s="1817"/>
      <c r="H130" s="1817"/>
      <c r="I130" s="1817"/>
      <c r="J130" s="1817"/>
      <c r="K130" s="1817"/>
      <c r="L130" s="1818"/>
    </row>
    <row r="131" spans="1:12" ht="13.5" customHeight="1" x14ac:dyDescent="0.25">
      <c r="A131" s="375" t="s">
        <v>478</v>
      </c>
      <c r="B131" s="398" t="s">
        <v>479</v>
      </c>
      <c r="C131" s="438">
        <f>ROUND(0.267857142857143*$J$9,2)</f>
        <v>0.38</v>
      </c>
      <c r="D131" s="416">
        <f>IFERROR(ROUND($J$8/C131,2)," ")</f>
        <v>0</v>
      </c>
      <c r="E131" s="1841">
        <f>K125</f>
        <v>0</v>
      </c>
      <c r="F131" s="1842"/>
      <c r="G131" s="1842"/>
      <c r="H131" s="1820">
        <f>IFERROR(ROUND(D131+(D131*$E$131),2)," ")</f>
        <v>0</v>
      </c>
      <c r="I131" s="1821"/>
      <c r="J131" s="612"/>
      <c r="K131" s="1844">
        <f>IFERROR(ROUND(ROUND(J131,2)*H131,2)," ")</f>
        <v>0</v>
      </c>
      <c r="L131" s="1845"/>
    </row>
    <row r="132" spans="1:12" ht="13.5" customHeight="1" x14ac:dyDescent="0.25">
      <c r="A132" s="375" t="s">
        <v>480</v>
      </c>
      <c r="B132" s="398" t="s">
        <v>481</v>
      </c>
      <c r="C132" s="438">
        <f>ROUND(0.6*$J$9,2)</f>
        <v>0.84</v>
      </c>
      <c r="D132" s="416">
        <f t="shared" ref="D132:D135" si="24">IFERROR(ROUND($J$8/C132,2)," ")</f>
        <v>0</v>
      </c>
      <c r="E132" s="1824"/>
      <c r="F132" s="1843"/>
      <c r="G132" s="1843"/>
      <c r="H132" s="1820">
        <f t="shared" ref="H132:H135" si="25">IFERROR(ROUND(D132+(D132*$E$131),2)," ")</f>
        <v>0</v>
      </c>
      <c r="I132" s="1821"/>
      <c r="J132" s="612"/>
      <c r="K132" s="1844">
        <f t="shared" ref="K132:K135" si="26">IFERROR(ROUND(ROUND(J132,2)*H132,2)," ")</f>
        <v>0</v>
      </c>
      <c r="L132" s="1845"/>
    </row>
    <row r="133" spans="1:12" ht="13.5" customHeight="1" x14ac:dyDescent="0.25">
      <c r="A133" s="375" t="s">
        <v>482</v>
      </c>
      <c r="B133" s="398" t="s">
        <v>483</v>
      </c>
      <c r="C133" s="438">
        <f>ROUND(1.16731517509728*$J$9,2)</f>
        <v>1.63</v>
      </c>
      <c r="D133" s="416">
        <f t="shared" si="24"/>
        <v>0</v>
      </c>
      <c r="E133" s="1824"/>
      <c r="F133" s="1843"/>
      <c r="G133" s="1843"/>
      <c r="H133" s="1820">
        <f t="shared" si="25"/>
        <v>0</v>
      </c>
      <c r="I133" s="1821"/>
      <c r="J133" s="612"/>
      <c r="K133" s="1844">
        <f t="shared" si="26"/>
        <v>0</v>
      </c>
      <c r="L133" s="1845"/>
    </row>
    <row r="134" spans="1:12" ht="13.5" customHeight="1" x14ac:dyDescent="0.25">
      <c r="A134" s="375" t="s">
        <v>484</v>
      </c>
      <c r="B134" s="406" t="s">
        <v>485</v>
      </c>
      <c r="C134" s="438">
        <f>ROUND(1.61290322580645*$J$9,2)</f>
        <v>2.2599999999999998</v>
      </c>
      <c r="D134" s="416">
        <f t="shared" si="24"/>
        <v>0</v>
      </c>
      <c r="E134" s="1824"/>
      <c r="F134" s="1843"/>
      <c r="G134" s="1843"/>
      <c r="H134" s="1820">
        <f t="shared" si="25"/>
        <v>0</v>
      </c>
      <c r="I134" s="1821"/>
      <c r="J134" s="612"/>
      <c r="K134" s="1844">
        <f t="shared" si="26"/>
        <v>0</v>
      </c>
      <c r="L134" s="1845"/>
    </row>
    <row r="135" spans="1:12" ht="13.5" customHeight="1" x14ac:dyDescent="0.25">
      <c r="A135" s="439" t="s">
        <v>486</v>
      </c>
      <c r="B135" s="440" t="s">
        <v>505</v>
      </c>
      <c r="C135" s="438">
        <f>ROUND(1.875*$J$9,2)</f>
        <v>2.63</v>
      </c>
      <c r="D135" s="416">
        <f t="shared" si="24"/>
        <v>0</v>
      </c>
      <c r="E135" s="1824"/>
      <c r="F135" s="1843"/>
      <c r="G135" s="1843"/>
      <c r="H135" s="1820">
        <f t="shared" si="25"/>
        <v>0</v>
      </c>
      <c r="I135" s="1821"/>
      <c r="J135" s="612"/>
      <c r="K135" s="1844">
        <f t="shared" si="26"/>
        <v>0</v>
      </c>
      <c r="L135" s="1845"/>
    </row>
    <row r="136" spans="1:12" ht="13.95" customHeight="1" x14ac:dyDescent="0.25">
      <c r="A136" s="1850" t="s">
        <v>6</v>
      </c>
      <c r="B136" s="1850"/>
      <c r="C136" s="1850"/>
      <c r="D136" s="1850"/>
      <c r="E136" s="1850"/>
      <c r="F136" s="1850"/>
      <c r="G136" s="1850"/>
      <c r="H136" s="1850"/>
      <c r="I136" s="1850"/>
      <c r="J136" s="1850"/>
      <c r="K136" s="1850"/>
      <c r="L136" s="1850"/>
    </row>
    <row r="137" spans="1:12" ht="13.5" customHeight="1" x14ac:dyDescent="0.25">
      <c r="A137" s="375" t="s">
        <v>478</v>
      </c>
      <c r="B137" s="398" t="s">
        <v>479</v>
      </c>
      <c r="C137" s="407">
        <f>ROUND(0.343839541547278*$J$9,2)</f>
        <v>0.48</v>
      </c>
      <c r="D137" s="400">
        <f>IFERROR(ROUND($J$8/C137,2)," ")</f>
        <v>0</v>
      </c>
      <c r="E137" s="1829">
        <f>K125</f>
        <v>0</v>
      </c>
      <c r="F137" s="1829"/>
      <c r="G137" s="1829"/>
      <c r="H137" s="1832">
        <f>IFERROR(ROUND(D137+(D137*$E$137),2)," ")</f>
        <v>0</v>
      </c>
      <c r="I137" s="1833"/>
      <c r="J137" s="612"/>
      <c r="K137" s="1844">
        <f>IFERROR(ROUND(ROUND(J137,2)*H137,2)," ")</f>
        <v>0</v>
      </c>
      <c r="L137" s="1845"/>
    </row>
    <row r="138" spans="1:12" ht="13.5" customHeight="1" x14ac:dyDescent="0.25">
      <c r="A138" s="375" t="s">
        <v>480</v>
      </c>
      <c r="B138" s="398" t="s">
        <v>481</v>
      </c>
      <c r="C138" s="407">
        <f>ROUND(0.78740157480315*$J$9,2)</f>
        <v>1.1000000000000001</v>
      </c>
      <c r="D138" s="400">
        <f t="shared" ref="D138:D141" si="27">IFERROR(ROUND($J$8/C138,2)," ")</f>
        <v>0</v>
      </c>
      <c r="E138" s="1829"/>
      <c r="F138" s="1829"/>
      <c r="G138" s="1829"/>
      <c r="H138" s="1832">
        <f t="shared" ref="H138:H141" si="28">IFERROR(ROUND(D138+(D138*$E$137),2)," ")</f>
        <v>0</v>
      </c>
      <c r="I138" s="1833"/>
      <c r="J138" s="612"/>
      <c r="K138" s="1844">
        <f t="shared" ref="K138:K141" si="29">IFERROR(ROUND(ROUND(J138,2)*H138,2)," ")</f>
        <v>0</v>
      </c>
      <c r="L138" s="1845"/>
    </row>
    <row r="139" spans="1:12" ht="13.5" customHeight="1" x14ac:dyDescent="0.25">
      <c r="A139" s="375" t="s">
        <v>482</v>
      </c>
      <c r="B139" s="398" t="s">
        <v>483</v>
      </c>
      <c r="C139" s="407">
        <f>ROUND(1.57068062827225*$J$9,2)</f>
        <v>2.2000000000000002</v>
      </c>
      <c r="D139" s="400">
        <f t="shared" si="27"/>
        <v>0</v>
      </c>
      <c r="E139" s="1829"/>
      <c r="F139" s="1829"/>
      <c r="G139" s="1829"/>
      <c r="H139" s="1832">
        <f t="shared" si="28"/>
        <v>0</v>
      </c>
      <c r="I139" s="1833"/>
      <c r="J139" s="612"/>
      <c r="K139" s="1844">
        <f t="shared" si="29"/>
        <v>0</v>
      </c>
      <c r="L139" s="1845"/>
    </row>
    <row r="140" spans="1:12" ht="13.5" customHeight="1" x14ac:dyDescent="0.25">
      <c r="A140" s="375" t="s">
        <v>484</v>
      </c>
      <c r="B140" s="406" t="s">
        <v>485</v>
      </c>
      <c r="C140" s="407">
        <f>ROUND(2.20588235294118*$J$9,2)</f>
        <v>3.09</v>
      </c>
      <c r="D140" s="400">
        <f t="shared" si="27"/>
        <v>0</v>
      </c>
      <c r="E140" s="1829"/>
      <c r="F140" s="1829"/>
      <c r="G140" s="1829"/>
      <c r="H140" s="1832">
        <f t="shared" si="28"/>
        <v>0</v>
      </c>
      <c r="I140" s="1833"/>
      <c r="J140" s="612"/>
      <c r="K140" s="1844">
        <f t="shared" si="29"/>
        <v>0</v>
      </c>
      <c r="L140" s="1845"/>
    </row>
    <row r="141" spans="1:12" ht="13.5" customHeight="1" x14ac:dyDescent="0.25">
      <c r="A141" s="439" t="s">
        <v>486</v>
      </c>
      <c r="B141" s="440" t="s">
        <v>505</v>
      </c>
      <c r="C141" s="407">
        <f>ROUND(2.60869565217391*$J$9,2)</f>
        <v>3.65</v>
      </c>
      <c r="D141" s="400">
        <f t="shared" si="27"/>
        <v>0</v>
      </c>
      <c r="E141" s="1851"/>
      <c r="F141" s="1851"/>
      <c r="G141" s="1851"/>
      <c r="H141" s="1832">
        <f t="shared" si="28"/>
        <v>0</v>
      </c>
      <c r="I141" s="1833"/>
      <c r="J141" s="612"/>
      <c r="K141" s="1844">
        <f t="shared" si="29"/>
        <v>0</v>
      </c>
      <c r="L141" s="1845"/>
    </row>
    <row r="142" spans="1:12" ht="13.95" customHeight="1" x14ac:dyDescent="0.25">
      <c r="A142" s="1852" t="s">
        <v>504</v>
      </c>
      <c r="B142" s="1852"/>
      <c r="C142" s="1852"/>
      <c r="D142" s="1852"/>
      <c r="E142" s="1852"/>
      <c r="F142" s="1852"/>
      <c r="G142" s="1852"/>
      <c r="H142" s="1852"/>
      <c r="I142" s="1852"/>
      <c r="J142" s="1852"/>
      <c r="K142" s="1852"/>
      <c r="L142" s="1852"/>
    </row>
    <row r="143" spans="1:12" ht="13.5" customHeight="1" x14ac:dyDescent="0.25">
      <c r="A143" s="375" t="s">
        <v>478</v>
      </c>
      <c r="B143" s="398" t="s">
        <v>479</v>
      </c>
      <c r="C143" s="407">
        <f>ROUND(0.769230769230769*$J$9,2)</f>
        <v>1.08</v>
      </c>
      <c r="D143" s="400">
        <f>IFERROR(ROUND($J$8/C143,2)," ")</f>
        <v>0</v>
      </c>
      <c r="E143" s="1829">
        <f>K125</f>
        <v>0</v>
      </c>
      <c r="F143" s="1829"/>
      <c r="G143" s="1829"/>
      <c r="H143" s="1832">
        <f>IFERROR(ROUND(D143+(D143*$E$143),2)," ")</f>
        <v>0</v>
      </c>
      <c r="I143" s="1833"/>
      <c r="J143" s="612"/>
      <c r="K143" s="1844">
        <f>IFERROR(ROUND(ROUND(J143,2)*H143,2)," ")</f>
        <v>0</v>
      </c>
      <c r="L143" s="1845"/>
    </row>
    <row r="144" spans="1:12" ht="13.5" customHeight="1" x14ac:dyDescent="0.25">
      <c r="A144" s="375" t="s">
        <v>480</v>
      </c>
      <c r="B144" s="398" t="s">
        <v>481</v>
      </c>
      <c r="C144" s="407">
        <f>ROUND(1.08303249097473*$J$9,2)</f>
        <v>1.52</v>
      </c>
      <c r="D144" s="400">
        <f t="shared" ref="D144:D147" si="30">IFERROR(ROUND($J$8/C144,2)," ")</f>
        <v>0</v>
      </c>
      <c r="E144" s="1829"/>
      <c r="F144" s="1829"/>
      <c r="G144" s="1829"/>
      <c r="H144" s="1832">
        <f t="shared" ref="H144:H147" si="31">IFERROR(ROUND(D144+(D144*$E$143),2)," ")</f>
        <v>0</v>
      </c>
      <c r="I144" s="1833"/>
      <c r="J144" s="612"/>
      <c r="K144" s="1844">
        <f t="shared" ref="K144:K147" si="32">IFERROR(ROUND(ROUND(J144,2)*H144,2)," ")</f>
        <v>0</v>
      </c>
      <c r="L144" s="1845"/>
    </row>
    <row r="145" spans="1:12" ht="13.5" customHeight="1" x14ac:dyDescent="0.25">
      <c r="A145" s="375" t="s">
        <v>482</v>
      </c>
      <c r="B145" s="398" t="s">
        <v>483</v>
      </c>
      <c r="C145" s="407">
        <f>ROUND(1.86335403726708*$J$9,2)</f>
        <v>2.61</v>
      </c>
      <c r="D145" s="400">
        <f t="shared" si="30"/>
        <v>0</v>
      </c>
      <c r="E145" s="1829"/>
      <c r="F145" s="1829"/>
      <c r="G145" s="1829"/>
      <c r="H145" s="1832">
        <f t="shared" si="31"/>
        <v>0</v>
      </c>
      <c r="I145" s="1833"/>
      <c r="J145" s="612"/>
      <c r="K145" s="1844">
        <f t="shared" si="32"/>
        <v>0</v>
      </c>
      <c r="L145" s="1845"/>
    </row>
    <row r="146" spans="1:12" ht="13.5" customHeight="1" x14ac:dyDescent="0.25">
      <c r="A146" s="375" t="s">
        <v>484</v>
      </c>
      <c r="B146" s="406" t="s">
        <v>485</v>
      </c>
      <c r="C146" s="407">
        <f>ROUND(2.5*$J$9,2)</f>
        <v>3.5</v>
      </c>
      <c r="D146" s="400">
        <f t="shared" si="30"/>
        <v>0</v>
      </c>
      <c r="E146" s="1829"/>
      <c r="F146" s="1829"/>
      <c r="G146" s="1829"/>
      <c r="H146" s="1832">
        <f t="shared" si="31"/>
        <v>0</v>
      </c>
      <c r="I146" s="1833"/>
      <c r="J146" s="612"/>
      <c r="K146" s="1844">
        <f t="shared" si="32"/>
        <v>0</v>
      </c>
      <c r="L146" s="1845"/>
    </row>
    <row r="147" spans="1:12" ht="13.5" customHeight="1" x14ac:dyDescent="0.25">
      <c r="A147" s="375" t="s">
        <v>486</v>
      </c>
      <c r="B147" s="406" t="s">
        <v>505</v>
      </c>
      <c r="C147" s="407">
        <f>ROUND(2.85714285714286*$J$9,2)</f>
        <v>4</v>
      </c>
      <c r="D147" s="400">
        <f t="shared" si="30"/>
        <v>0</v>
      </c>
      <c r="E147" s="1829"/>
      <c r="F147" s="1829"/>
      <c r="G147" s="1829"/>
      <c r="H147" s="1832">
        <f t="shared" si="31"/>
        <v>0</v>
      </c>
      <c r="I147" s="1833"/>
      <c r="J147" s="612"/>
      <c r="K147" s="1820">
        <f t="shared" si="32"/>
        <v>0</v>
      </c>
      <c r="L147" s="1821"/>
    </row>
    <row r="148" spans="1:12" ht="13.8" x14ac:dyDescent="0.25">
      <c r="A148" s="429"/>
      <c r="B148" s="429"/>
      <c r="C148" s="441"/>
      <c r="D148" s="433"/>
      <c r="E148" s="431"/>
      <c r="F148" s="433"/>
      <c r="G148" s="431"/>
      <c r="H148" s="433"/>
      <c r="I148" s="345"/>
      <c r="J148" s="345"/>
      <c r="K148" s="345"/>
      <c r="L148" s="345"/>
    </row>
    <row r="149" spans="1:12" ht="13.95" customHeight="1" x14ac:dyDescent="0.25">
      <c r="A149" s="1747" t="s">
        <v>558</v>
      </c>
      <c r="B149" s="1747"/>
      <c r="C149" s="1747"/>
      <c r="D149" s="1747"/>
      <c r="E149" s="1747"/>
      <c r="F149" s="1747"/>
      <c r="G149" s="1747"/>
      <c r="H149" s="1747"/>
      <c r="I149" s="1747"/>
      <c r="J149" s="1747"/>
      <c r="K149" s="1747"/>
      <c r="L149" s="1747"/>
    </row>
    <row r="150" spans="1:12" ht="12.75" customHeight="1" x14ac:dyDescent="0.25">
      <c r="A150" s="1753" t="s">
        <v>471</v>
      </c>
      <c r="B150" s="1753" t="s">
        <v>545</v>
      </c>
      <c r="C150" s="1846" t="s">
        <v>785</v>
      </c>
      <c r="D150" s="1848" t="s">
        <v>782</v>
      </c>
      <c r="E150" s="1849" t="s">
        <v>546</v>
      </c>
      <c r="F150" s="1849"/>
      <c r="G150" s="1849"/>
      <c r="H150" s="1752" t="s">
        <v>783</v>
      </c>
      <c r="I150" s="1752"/>
      <c r="J150" s="1839" t="s">
        <v>557</v>
      </c>
      <c r="K150" s="1853" t="s">
        <v>787</v>
      </c>
      <c r="L150" s="1854"/>
    </row>
    <row r="151" spans="1:12" ht="51" customHeight="1" x14ac:dyDescent="0.25">
      <c r="A151" s="1754"/>
      <c r="B151" s="1753"/>
      <c r="C151" s="1847"/>
      <c r="D151" s="1848"/>
      <c r="E151" s="1849"/>
      <c r="F151" s="1849"/>
      <c r="G151" s="1849"/>
      <c r="H151" s="1752"/>
      <c r="I151" s="1752"/>
      <c r="J151" s="1840"/>
      <c r="K151" s="1855"/>
      <c r="L151" s="1856"/>
    </row>
    <row r="152" spans="1:12" ht="13.95" customHeight="1" x14ac:dyDescent="0.25">
      <c r="A152" s="1816" t="s">
        <v>549</v>
      </c>
      <c r="B152" s="1817"/>
      <c r="C152" s="1817"/>
      <c r="D152" s="1817"/>
      <c r="E152" s="1817"/>
      <c r="F152" s="1817"/>
      <c r="G152" s="1817"/>
      <c r="H152" s="1817"/>
      <c r="I152" s="1817"/>
      <c r="J152" s="1817"/>
      <c r="K152" s="1817"/>
      <c r="L152" s="1818"/>
    </row>
    <row r="153" spans="1:12" ht="13.5" customHeight="1" x14ac:dyDescent="0.25">
      <c r="A153" s="375" t="s">
        <v>478</v>
      </c>
      <c r="B153" s="398" t="s">
        <v>479</v>
      </c>
      <c r="C153" s="407">
        <f>ROUND(0.236220472440945*$J$9,2)</f>
        <v>0.33</v>
      </c>
      <c r="D153" s="400">
        <f>IFERROR(ROUND($J$8/C153,2)," ")</f>
        <v>0</v>
      </c>
      <c r="E153" s="1841">
        <f>K125</f>
        <v>0</v>
      </c>
      <c r="F153" s="1842"/>
      <c r="G153" s="1842"/>
      <c r="H153" s="1832">
        <f>IFERROR(ROUND(D153+(D153*$E$153),2)," ")</f>
        <v>0</v>
      </c>
      <c r="I153" s="1833"/>
      <c r="J153" s="612"/>
      <c r="K153" s="1844">
        <f>IFERROR(ROUND(ROUND(J153,2)*H153,2)," ")</f>
        <v>0</v>
      </c>
      <c r="L153" s="1845"/>
    </row>
    <row r="154" spans="1:12" ht="13.5" customHeight="1" x14ac:dyDescent="0.25">
      <c r="A154" s="375" t="s">
        <v>480</v>
      </c>
      <c r="B154" s="398" t="s">
        <v>481</v>
      </c>
      <c r="C154" s="407">
        <f>ROUND(0.530035335689046*$J$9,2)</f>
        <v>0.74</v>
      </c>
      <c r="D154" s="400">
        <f t="shared" ref="D154:D157" si="33">IFERROR(ROUND($J$8/C154,2)," ")</f>
        <v>0</v>
      </c>
      <c r="E154" s="1824"/>
      <c r="F154" s="1843"/>
      <c r="G154" s="1843"/>
      <c r="H154" s="1832">
        <f t="shared" ref="H154:H157" si="34">IFERROR(ROUND(D154+(D154*$E$153),2)," ")</f>
        <v>0</v>
      </c>
      <c r="I154" s="1833"/>
      <c r="J154" s="612"/>
      <c r="K154" s="1844">
        <f t="shared" ref="K154:K157" si="35">IFERROR(ROUND(ROUND(J154,2)*H154,2)," ")</f>
        <v>0</v>
      </c>
      <c r="L154" s="1845"/>
    </row>
    <row r="155" spans="1:12" ht="13.5" customHeight="1" x14ac:dyDescent="0.25">
      <c r="A155" s="375" t="s">
        <v>482</v>
      </c>
      <c r="B155" s="398" t="s">
        <v>483</v>
      </c>
      <c r="C155" s="407">
        <f>ROUND(1.05633802816901*$J$9,2)</f>
        <v>1.48</v>
      </c>
      <c r="D155" s="400">
        <f t="shared" si="33"/>
        <v>0</v>
      </c>
      <c r="E155" s="1824"/>
      <c r="F155" s="1843"/>
      <c r="G155" s="1843"/>
      <c r="H155" s="1832">
        <f t="shared" si="34"/>
        <v>0</v>
      </c>
      <c r="I155" s="1833"/>
      <c r="J155" s="612"/>
      <c r="K155" s="1844">
        <f t="shared" si="35"/>
        <v>0</v>
      </c>
      <c r="L155" s="1845"/>
    </row>
    <row r="156" spans="1:12" ht="13.5" customHeight="1" x14ac:dyDescent="0.25">
      <c r="A156" s="375" t="s">
        <v>484</v>
      </c>
      <c r="B156" s="406" t="s">
        <v>485</v>
      </c>
      <c r="C156" s="407">
        <f>ROUND(1.40845070422535*$J$9,2)</f>
        <v>1.97</v>
      </c>
      <c r="D156" s="400">
        <f t="shared" si="33"/>
        <v>0</v>
      </c>
      <c r="E156" s="1824"/>
      <c r="F156" s="1843"/>
      <c r="G156" s="1843"/>
      <c r="H156" s="1832">
        <f t="shared" si="34"/>
        <v>0</v>
      </c>
      <c r="I156" s="1833"/>
      <c r="J156" s="612"/>
      <c r="K156" s="1844">
        <f t="shared" si="35"/>
        <v>0</v>
      </c>
      <c r="L156" s="1845"/>
    </row>
    <row r="157" spans="1:12" ht="13.5" customHeight="1" x14ac:dyDescent="0.25">
      <c r="A157" s="375" t="s">
        <v>486</v>
      </c>
      <c r="B157" s="406" t="s">
        <v>505</v>
      </c>
      <c r="C157" s="407">
        <f>ROUND(1.62162162162162*$J$9,2)</f>
        <v>2.27</v>
      </c>
      <c r="D157" s="400">
        <f t="shared" si="33"/>
        <v>0</v>
      </c>
      <c r="E157" s="1824"/>
      <c r="F157" s="1843"/>
      <c r="G157" s="1843"/>
      <c r="H157" s="1832">
        <f t="shared" si="34"/>
        <v>0</v>
      </c>
      <c r="I157" s="1833"/>
      <c r="J157" s="612"/>
      <c r="K157" s="1820">
        <f t="shared" si="35"/>
        <v>0</v>
      </c>
      <c r="L157" s="1821"/>
    </row>
    <row r="158" spans="1:12" ht="13.95" customHeight="1" x14ac:dyDescent="0.25">
      <c r="A158" s="1850" t="s">
        <v>6</v>
      </c>
      <c r="B158" s="1850"/>
      <c r="C158" s="1850"/>
      <c r="D158" s="1850"/>
      <c r="E158" s="1850"/>
      <c r="F158" s="1850"/>
      <c r="G158" s="1850"/>
      <c r="H158" s="1850"/>
      <c r="I158" s="1850"/>
      <c r="J158" s="1850"/>
      <c r="K158" s="1857"/>
      <c r="L158" s="1857"/>
    </row>
    <row r="159" spans="1:12" ht="13.5" customHeight="1" x14ac:dyDescent="0.25">
      <c r="A159" s="375" t="s">
        <v>478</v>
      </c>
      <c r="B159" s="398" t="s">
        <v>479</v>
      </c>
      <c r="C159" s="407">
        <f>ROUND(0.46875*$J$9,2)</f>
        <v>0.66</v>
      </c>
      <c r="D159" s="400">
        <f>IFERROR(ROUND($J$8/C159,2)," ")</f>
        <v>0</v>
      </c>
      <c r="E159" s="1829">
        <f>K125</f>
        <v>0</v>
      </c>
      <c r="F159" s="1829"/>
      <c r="G159" s="1829"/>
      <c r="H159" s="1832">
        <f>IFERROR(ROUND(D159+(D159*$E$159),2)," ")</f>
        <v>0</v>
      </c>
      <c r="I159" s="1833"/>
      <c r="J159" s="612"/>
      <c r="K159" s="1844">
        <f>IFERROR(ROUND(ROUND(J159,2)*H159,2)," ")</f>
        <v>0</v>
      </c>
      <c r="L159" s="1845"/>
    </row>
    <row r="160" spans="1:12" ht="13.5" customHeight="1" x14ac:dyDescent="0.25">
      <c r="A160" s="375" t="s">
        <v>480</v>
      </c>
      <c r="B160" s="398" t="s">
        <v>481</v>
      </c>
      <c r="C160" s="407">
        <f>ROUND(0.665188470066519*$J$9,2)</f>
        <v>0.93</v>
      </c>
      <c r="D160" s="400">
        <f t="shared" ref="D160:D163" si="36">IFERROR(ROUND($J$8/C160,2)," ")</f>
        <v>0</v>
      </c>
      <c r="E160" s="1829"/>
      <c r="F160" s="1829"/>
      <c r="G160" s="1829"/>
      <c r="H160" s="1832">
        <f t="shared" ref="H160:H163" si="37">IFERROR(ROUND(D160+(D160*$E$159),2)," ")</f>
        <v>0</v>
      </c>
      <c r="I160" s="1833"/>
      <c r="J160" s="612"/>
      <c r="K160" s="1844">
        <f t="shared" ref="K160:K163" si="38">IFERROR(ROUND(ROUND(J160,2)*H160,2)," ")</f>
        <v>0</v>
      </c>
      <c r="L160" s="1845"/>
    </row>
    <row r="161" spans="1:12" ht="13.5" customHeight="1" x14ac:dyDescent="0.25">
      <c r="A161" s="375" t="s">
        <v>482</v>
      </c>
      <c r="B161" s="398" t="s">
        <v>483</v>
      </c>
      <c r="C161" s="407">
        <f>ROUND(1.33333333333333*$J$9,2)</f>
        <v>1.87</v>
      </c>
      <c r="D161" s="400">
        <f t="shared" si="36"/>
        <v>0</v>
      </c>
      <c r="E161" s="1829"/>
      <c r="F161" s="1829"/>
      <c r="G161" s="1829"/>
      <c r="H161" s="1832">
        <f t="shared" si="37"/>
        <v>0</v>
      </c>
      <c r="I161" s="1833"/>
      <c r="J161" s="612"/>
      <c r="K161" s="1844">
        <f t="shared" si="38"/>
        <v>0</v>
      </c>
      <c r="L161" s="1845"/>
    </row>
    <row r="162" spans="1:12" ht="13.5" customHeight="1" x14ac:dyDescent="0.25">
      <c r="A162" s="375" t="s">
        <v>484</v>
      </c>
      <c r="B162" s="406" t="s">
        <v>485</v>
      </c>
      <c r="C162" s="407">
        <f>ROUND(1.81818181818182*$J$9,2)</f>
        <v>2.5499999999999998</v>
      </c>
      <c r="D162" s="400">
        <f t="shared" si="36"/>
        <v>0</v>
      </c>
      <c r="E162" s="1829"/>
      <c r="F162" s="1829"/>
      <c r="G162" s="1829"/>
      <c r="H162" s="1832">
        <f t="shared" si="37"/>
        <v>0</v>
      </c>
      <c r="I162" s="1833"/>
      <c r="J162" s="612"/>
      <c r="K162" s="1844">
        <f t="shared" si="38"/>
        <v>0</v>
      </c>
      <c r="L162" s="1845"/>
    </row>
    <row r="163" spans="1:12" ht="13.5" customHeight="1" x14ac:dyDescent="0.25">
      <c r="A163" s="375" t="s">
        <v>486</v>
      </c>
      <c r="B163" s="406" t="s">
        <v>505</v>
      </c>
      <c r="C163" s="407">
        <f>ROUND(2.14285714285714*$J$9,2)</f>
        <v>3</v>
      </c>
      <c r="D163" s="400">
        <f t="shared" si="36"/>
        <v>0</v>
      </c>
      <c r="E163" s="1829"/>
      <c r="F163" s="1829"/>
      <c r="G163" s="1829"/>
      <c r="H163" s="1832">
        <f t="shared" si="37"/>
        <v>0</v>
      </c>
      <c r="I163" s="1833"/>
      <c r="J163" s="612"/>
      <c r="K163" s="1820">
        <f t="shared" si="38"/>
        <v>0</v>
      </c>
      <c r="L163" s="1821"/>
    </row>
    <row r="164" spans="1:12" ht="13.95" customHeight="1" x14ac:dyDescent="0.25">
      <c r="A164" s="1852" t="s">
        <v>504</v>
      </c>
      <c r="B164" s="1852"/>
      <c r="C164" s="1852"/>
      <c r="D164" s="1852"/>
      <c r="E164" s="1852"/>
      <c r="F164" s="1852"/>
      <c r="G164" s="1852"/>
      <c r="H164" s="1852"/>
      <c r="I164" s="1852"/>
      <c r="J164" s="1852"/>
      <c r="K164" s="1890"/>
      <c r="L164" s="1890"/>
    </row>
    <row r="165" spans="1:12" ht="13.5" customHeight="1" x14ac:dyDescent="0.25">
      <c r="A165" s="375" t="s">
        <v>478</v>
      </c>
      <c r="B165" s="398" t="s">
        <v>479</v>
      </c>
      <c r="C165" s="407">
        <f>ROUND(0.705882352941177*$J$9,2)</f>
        <v>0.99</v>
      </c>
      <c r="D165" s="400">
        <f>IFERROR(ROUND($J$8/C165,2)," ")</f>
        <v>0</v>
      </c>
      <c r="E165" s="1829">
        <f>K125</f>
        <v>0</v>
      </c>
      <c r="F165" s="1829"/>
      <c r="G165" s="1829"/>
      <c r="H165" s="1832">
        <f>IFERROR(ROUND(D165+(D165*$E$165),2)," ")</f>
        <v>0</v>
      </c>
      <c r="I165" s="1833"/>
      <c r="J165" s="612"/>
      <c r="K165" s="1844">
        <f>IFERROR(ROUND(ROUND(J165,2)*H165,2)," ")</f>
        <v>0</v>
      </c>
      <c r="L165" s="1845"/>
    </row>
    <row r="166" spans="1:12" ht="13.5" customHeight="1" x14ac:dyDescent="0.25">
      <c r="A166" s="375" t="s">
        <v>480</v>
      </c>
      <c r="B166" s="398" t="s">
        <v>481</v>
      </c>
      <c r="C166" s="407">
        <f>ROUND(0.946372239747634*$J$9,2)</f>
        <v>1.32</v>
      </c>
      <c r="D166" s="400">
        <f t="shared" ref="D166:D169" si="39">IFERROR(ROUND($J$8/C166,2)," ")</f>
        <v>0</v>
      </c>
      <c r="E166" s="1829"/>
      <c r="F166" s="1829"/>
      <c r="G166" s="1829"/>
      <c r="H166" s="1832">
        <f t="shared" ref="H166:H169" si="40">IFERROR(ROUND(D166+(D166*$E$165),2)," ")</f>
        <v>0</v>
      </c>
      <c r="I166" s="1833"/>
      <c r="J166" s="612"/>
      <c r="K166" s="1844">
        <f t="shared" ref="K166:K169" si="41">IFERROR(ROUND(ROUND(J166,2)*H166,2)," ")</f>
        <v>0</v>
      </c>
      <c r="L166" s="1845"/>
    </row>
    <row r="167" spans="1:12" ht="13.5" customHeight="1" x14ac:dyDescent="0.25">
      <c r="A167" s="375" t="s">
        <v>482</v>
      </c>
      <c r="B167" s="398" t="s">
        <v>483</v>
      </c>
      <c r="C167" s="407">
        <f>ROUND(1.59574468085106*$J$9,2)</f>
        <v>2.23</v>
      </c>
      <c r="D167" s="400">
        <f t="shared" si="39"/>
        <v>0</v>
      </c>
      <c r="E167" s="1829"/>
      <c r="F167" s="1829"/>
      <c r="G167" s="1829"/>
      <c r="H167" s="1832">
        <f t="shared" si="40"/>
        <v>0</v>
      </c>
      <c r="I167" s="1833"/>
      <c r="J167" s="612"/>
      <c r="K167" s="1844">
        <f t="shared" si="41"/>
        <v>0</v>
      </c>
      <c r="L167" s="1845"/>
    </row>
    <row r="168" spans="1:12" ht="13.5" customHeight="1" x14ac:dyDescent="0.25">
      <c r="A168" s="375" t="s">
        <v>484</v>
      </c>
      <c r="B168" s="406" t="s">
        <v>485</v>
      </c>
      <c r="C168" s="407">
        <f>ROUND(2.12765957446809*$J$9,2)</f>
        <v>2.98</v>
      </c>
      <c r="D168" s="400">
        <f t="shared" si="39"/>
        <v>0</v>
      </c>
      <c r="E168" s="1829"/>
      <c r="F168" s="1829"/>
      <c r="G168" s="1829"/>
      <c r="H168" s="1832">
        <f t="shared" si="40"/>
        <v>0</v>
      </c>
      <c r="I168" s="1833"/>
      <c r="J168" s="612"/>
      <c r="K168" s="1844">
        <f t="shared" si="41"/>
        <v>0</v>
      </c>
      <c r="L168" s="1845"/>
    </row>
    <row r="169" spans="1:12" ht="13.5" customHeight="1" x14ac:dyDescent="0.25">
      <c r="A169" s="375" t="s">
        <v>486</v>
      </c>
      <c r="B169" s="406" t="s">
        <v>505</v>
      </c>
      <c r="C169" s="407">
        <f>ROUND(2.4*$J$9,2)</f>
        <v>3.36</v>
      </c>
      <c r="D169" s="400">
        <f t="shared" si="39"/>
        <v>0</v>
      </c>
      <c r="E169" s="1829"/>
      <c r="F169" s="1829"/>
      <c r="G169" s="1829"/>
      <c r="H169" s="1832">
        <f t="shared" si="40"/>
        <v>0</v>
      </c>
      <c r="I169" s="1833"/>
      <c r="J169" s="612"/>
      <c r="K169" s="1820">
        <f t="shared" si="41"/>
        <v>0</v>
      </c>
      <c r="L169" s="1821"/>
    </row>
    <row r="170" spans="1:12" ht="6.75" customHeight="1" x14ac:dyDescent="0.25">
      <c r="A170" s="442"/>
      <c r="B170" s="442"/>
      <c r="C170" s="442"/>
      <c r="D170" s="442"/>
      <c r="E170" s="442"/>
      <c r="F170" s="442"/>
      <c r="G170" s="442"/>
      <c r="H170" s="442"/>
      <c r="I170" s="442"/>
      <c r="J170" s="442"/>
      <c r="K170" s="442"/>
      <c r="L170" s="442"/>
    </row>
    <row r="171" spans="1:12" ht="15.6" x14ac:dyDescent="0.25">
      <c r="A171" s="613" t="s">
        <v>559</v>
      </c>
      <c r="B171" s="443"/>
      <c r="C171" s="443"/>
      <c r="D171" s="443"/>
      <c r="E171" s="443"/>
      <c r="F171" s="615">
        <f>L34+L45+L56+L67+L80+L91+L102+L113</f>
        <v>0</v>
      </c>
      <c r="G171" s="601" t="s">
        <v>354</v>
      </c>
      <c r="H171" s="444" t="s">
        <v>560</v>
      </c>
      <c r="I171" s="1863">
        <f>L39+L50+L61+L72+L85+L96+L107+L118</f>
        <v>0</v>
      </c>
      <c r="J171" s="1863"/>
      <c r="K171" s="1864" t="s">
        <v>45</v>
      </c>
      <c r="L171" s="1865"/>
    </row>
    <row r="172" spans="1:12" ht="16.2" customHeight="1" thickBot="1" x14ac:dyDescent="0.3">
      <c r="A172" s="614" t="s">
        <v>561</v>
      </c>
      <c r="B172" s="445"/>
      <c r="C172" s="445"/>
      <c r="D172" s="445"/>
      <c r="E172" s="445"/>
      <c r="F172" s="616">
        <f>ROUND(J131,2)+ROUND(J132,2)+ROUND(J133,2)+ROUND(J134,2)+ROUND(J135,2)+ROUND(J137,2)+ROUND(J138,2)+ROUND(J139,2)+ROUND(J140,2)+ROUND(J141,2)+ROUND(J143,2)+ROUND(J144,2)+ROUND(J145,2)+ROUND(J146,2)+ROUND(J147,2)+ROUND(J153,2)+ROUND(J154,2)+ROUND(J155,2)+ROUND(J156,2)+ROUND(J157,2)+ROUND(J159,2)+ROUND(J160,2)+ROUND(J161,2)+ROUND(J162,2)+ROUND(J163,2)+ROUND(J165,2)+ROUND(J166,2)+ROUND(J167,2)+ROUND(J168,2)+ROUND(J169,2)</f>
        <v>0</v>
      </c>
      <c r="G172" s="602" t="s">
        <v>354</v>
      </c>
      <c r="H172" s="446" t="s">
        <v>560</v>
      </c>
      <c r="I172" s="1866">
        <f>SUM(K131:L135,K137:L141,K143:L147,K153:L157,K159:L163,K165:L169)</f>
        <v>0</v>
      </c>
      <c r="J172" s="1866"/>
      <c r="K172" s="1867" t="s">
        <v>45</v>
      </c>
      <c r="L172" s="1868"/>
    </row>
    <row r="173" spans="1:12" ht="16.2" hidden="1" customHeight="1" thickTop="1" x14ac:dyDescent="0.25">
      <c r="A173" s="1869" t="s">
        <v>654</v>
      </c>
      <c r="B173" s="1870"/>
      <c r="C173" s="1870"/>
      <c r="D173" s="781"/>
      <c r="E173" s="1872" t="s">
        <v>874</v>
      </c>
      <c r="F173" s="1873"/>
      <c r="G173" s="1873"/>
      <c r="H173" s="818">
        <f>'Angebot MMHE'!J89</f>
        <v>40</v>
      </c>
      <c r="I173" s="782"/>
      <c r="J173" s="783">
        <f>D173*H173</f>
        <v>0</v>
      </c>
      <c r="K173" s="1858" t="s">
        <v>45</v>
      </c>
      <c r="L173" s="1859"/>
    </row>
    <row r="174" spans="1:12" ht="16.2" hidden="1" customHeight="1" thickBot="1" x14ac:dyDescent="0.3">
      <c r="A174" s="1871"/>
      <c r="B174" s="1867"/>
      <c r="C174" s="1867"/>
      <c r="D174" s="563"/>
      <c r="E174" s="1881" t="s">
        <v>875</v>
      </c>
      <c r="F174" s="1882"/>
      <c r="G174" s="1882"/>
      <c r="H174" s="817">
        <f>'Angebot MMHE'!J90</f>
        <v>85</v>
      </c>
      <c r="I174" s="776"/>
      <c r="J174" s="777">
        <f>D174*H174</f>
        <v>0</v>
      </c>
      <c r="K174" s="1860" t="s">
        <v>45</v>
      </c>
      <c r="L174" s="1861"/>
    </row>
    <row r="175" spans="1:12" ht="16.2" hidden="1" customHeight="1" thickTop="1" thickBot="1" x14ac:dyDescent="0.35">
      <c r="A175" s="1884" t="s">
        <v>457</v>
      </c>
      <c r="B175" s="1885"/>
      <c r="C175" s="1885"/>
      <c r="D175" s="4"/>
      <c r="E175" s="4"/>
      <c r="F175"/>
      <c r="G175"/>
      <c r="H175"/>
      <c r="I175" s="1886">
        <f>SUM(J173:J174)</f>
        <v>0</v>
      </c>
      <c r="J175" s="1886"/>
      <c r="K175" s="1874" t="s">
        <v>45</v>
      </c>
      <c r="L175" s="1875"/>
    </row>
    <row r="176" spans="1:12" ht="30" customHeight="1" thickTop="1" thickBot="1" x14ac:dyDescent="0.3">
      <c r="A176" s="1876" t="s">
        <v>658</v>
      </c>
      <c r="B176" s="1877"/>
      <c r="C176" s="1878"/>
      <c r="D176" s="1879"/>
      <c r="E176" s="1880"/>
      <c r="F176" s="1880"/>
      <c r="G176" s="1880"/>
      <c r="H176" s="1880"/>
      <c r="I176" s="1880"/>
      <c r="J176" s="1880"/>
      <c r="K176" s="1880"/>
      <c r="L176" s="1880"/>
    </row>
    <row r="177" spans="1:12" ht="18.600000000000001" thickTop="1" x14ac:dyDescent="0.25">
      <c r="A177" s="329" t="s">
        <v>562</v>
      </c>
      <c r="B177" s="784"/>
      <c r="C177" s="785"/>
      <c r="D177" s="785"/>
      <c r="E177" s="786"/>
      <c r="F177" s="787"/>
      <c r="G177" s="788"/>
      <c r="H177" s="789"/>
      <c r="I177" s="1887">
        <f>SUBTOTAL(109,I171:J172,I175)</f>
        <v>0</v>
      </c>
      <c r="J177" s="1887"/>
      <c r="K177" s="1888" t="s">
        <v>45</v>
      </c>
      <c r="L177" s="1889"/>
    </row>
    <row r="178" spans="1:12" ht="8.25" customHeight="1" x14ac:dyDescent="0.25">
      <c r="A178" s="345"/>
      <c r="B178" s="345"/>
      <c r="C178" s="277"/>
      <c r="D178" s="277"/>
      <c r="E178" s="344"/>
      <c r="F178" s="344"/>
      <c r="G178" s="345"/>
      <c r="H178" s="345"/>
      <c r="I178" s="345"/>
      <c r="J178" s="345"/>
      <c r="K178" s="345"/>
      <c r="L178" s="345"/>
    </row>
    <row r="179" spans="1:12" ht="10.199999999999999" customHeight="1" x14ac:dyDescent="0.25">
      <c r="A179" s="1883" t="str">
        <f>'Angebot MMHE'!A95</f>
        <v>Version 16.03.2023</v>
      </c>
      <c r="B179" s="1883"/>
      <c r="C179" s="1883"/>
      <c r="D179" s="1883"/>
      <c r="E179" s="1883"/>
      <c r="F179" s="1883"/>
      <c r="G179" s="1883"/>
      <c r="H179" s="1883"/>
      <c r="I179" s="1883"/>
      <c r="J179" s="1883"/>
      <c r="K179" s="1883"/>
      <c r="L179" s="1883"/>
    </row>
    <row r="180" spans="1:12" ht="8.25" customHeight="1" x14ac:dyDescent="0.3">
      <c r="A180" s="448"/>
      <c r="B180" s="288"/>
      <c r="C180" s="289"/>
      <c r="D180" s="289"/>
      <c r="E180" s="290"/>
      <c r="F180" s="290"/>
      <c r="G180" s="288"/>
      <c r="H180" s="288"/>
      <c r="I180" s="288"/>
      <c r="J180" s="288"/>
      <c r="K180" s="288"/>
      <c r="L180" s="288"/>
    </row>
    <row r="181" spans="1:12" ht="6.75" customHeight="1" x14ac:dyDescent="0.25">
      <c r="A181" s="1862" t="s">
        <v>563</v>
      </c>
      <c r="B181" s="1862"/>
      <c r="C181" s="1862"/>
      <c r="D181" s="1862"/>
      <c r="E181" s="1862"/>
      <c r="F181" s="1862"/>
      <c r="G181" s="1862"/>
      <c r="H181" s="1862"/>
      <c r="I181" s="1862"/>
      <c r="J181" s="1862"/>
      <c r="K181" s="1862"/>
      <c r="L181" s="1862"/>
    </row>
    <row r="182" spans="1:12" x14ac:dyDescent="0.25">
      <c r="A182" s="1862"/>
      <c r="B182" s="1862"/>
      <c r="C182" s="1862"/>
      <c r="D182" s="1862"/>
      <c r="E182" s="1862"/>
      <c r="F182" s="1862"/>
      <c r="G182" s="1862"/>
      <c r="H182" s="1862"/>
      <c r="I182" s="1862"/>
      <c r="J182" s="1862"/>
      <c r="K182" s="1862"/>
      <c r="L182" s="1862"/>
    </row>
    <row r="183" spans="1:12" ht="5.25" customHeight="1" x14ac:dyDescent="0.25">
      <c r="A183" s="1862"/>
      <c r="B183" s="1862"/>
      <c r="C183" s="1862"/>
      <c r="D183" s="1862"/>
      <c r="E183" s="1862"/>
      <c r="F183" s="1862"/>
      <c r="G183" s="1862"/>
      <c r="H183" s="1862"/>
      <c r="I183" s="1862"/>
      <c r="J183" s="1862"/>
      <c r="K183" s="1862"/>
      <c r="L183" s="1862"/>
    </row>
    <row r="184" spans="1:12" x14ac:dyDescent="0.25">
      <c r="A184" s="1862"/>
      <c r="B184" s="1862"/>
      <c r="C184" s="1862"/>
      <c r="D184" s="1862"/>
      <c r="E184" s="1862"/>
      <c r="F184" s="1862"/>
      <c r="G184" s="1862"/>
      <c r="H184" s="1862"/>
      <c r="I184" s="1862"/>
      <c r="J184" s="1862"/>
      <c r="K184" s="1862"/>
      <c r="L184" s="1862"/>
    </row>
    <row r="185" spans="1:12" x14ac:dyDescent="0.25">
      <c r="A185" s="1862"/>
      <c r="B185" s="1862"/>
      <c r="C185" s="1862"/>
      <c r="D185" s="1862"/>
      <c r="E185" s="1862"/>
      <c r="F185" s="1862"/>
      <c r="G185" s="1862"/>
      <c r="H185" s="1862"/>
      <c r="I185" s="1862"/>
      <c r="J185" s="1862"/>
      <c r="K185" s="1862"/>
      <c r="L185" s="1862"/>
    </row>
    <row r="186" spans="1:12" x14ac:dyDescent="0.25">
      <c r="A186" s="1862"/>
      <c r="B186" s="1862"/>
      <c r="C186" s="1862"/>
      <c r="D186" s="1862"/>
      <c r="E186" s="1862"/>
      <c r="F186" s="1862"/>
      <c r="G186" s="1862"/>
      <c r="H186" s="1862"/>
      <c r="I186" s="1862"/>
      <c r="J186" s="1862"/>
      <c r="K186" s="1862"/>
      <c r="L186" s="1862"/>
    </row>
    <row r="187" spans="1:12" ht="6" customHeight="1" x14ac:dyDescent="0.25">
      <c r="A187" s="1862"/>
      <c r="B187" s="1862"/>
      <c r="C187" s="1862"/>
      <c r="D187" s="1862"/>
      <c r="E187" s="1862"/>
      <c r="F187" s="1862"/>
      <c r="G187" s="1862"/>
      <c r="H187" s="1862"/>
      <c r="I187" s="1862"/>
      <c r="J187" s="1862"/>
      <c r="K187" s="1862"/>
      <c r="L187" s="1862"/>
    </row>
    <row r="189" spans="1:12" ht="22.8" x14ac:dyDescent="0.4">
      <c r="A189" s="449"/>
    </row>
  </sheetData>
  <sheetProtection algorithmName="SHA-512" hashValue="cGw3TSlqJQzgbA/5Lxh9RxbwUei/nwvw/W944s21wVXcwViiVF0WD3fQHrA557uS3NYIsCRmmiAs7WPBo0jL6A==" saltValue="O6CRkZsZDvnrc6VSWaVGlw==" spinCount="100000" sheet="1" objects="1" scenarios="1" selectLockedCells="1"/>
  <mergeCells count="263">
    <mergeCell ref="I175:J175"/>
    <mergeCell ref="I177:J177"/>
    <mergeCell ref="K177:L177"/>
    <mergeCell ref="K161:L161"/>
    <mergeCell ref="H162:I162"/>
    <mergeCell ref="K162:L162"/>
    <mergeCell ref="H163:I163"/>
    <mergeCell ref="K163:L163"/>
    <mergeCell ref="A164:L164"/>
    <mergeCell ref="A181:L187"/>
    <mergeCell ref="K169:L169"/>
    <mergeCell ref="I171:J171"/>
    <mergeCell ref="K171:L171"/>
    <mergeCell ref="I172:J172"/>
    <mergeCell ref="K172:L172"/>
    <mergeCell ref="E165:G169"/>
    <mergeCell ref="H165:I165"/>
    <mergeCell ref="K165:L165"/>
    <mergeCell ref="H166:I166"/>
    <mergeCell ref="K166:L166"/>
    <mergeCell ref="H167:I167"/>
    <mergeCell ref="K167:L167"/>
    <mergeCell ref="H168:I168"/>
    <mergeCell ref="K168:L168"/>
    <mergeCell ref="H169:I169"/>
    <mergeCell ref="A173:C174"/>
    <mergeCell ref="E173:G173"/>
    <mergeCell ref="K175:L175"/>
    <mergeCell ref="A176:C176"/>
    <mergeCell ref="D176:L176"/>
    <mergeCell ref="E174:G174"/>
    <mergeCell ref="A179:L179"/>
    <mergeCell ref="A175:C175"/>
    <mergeCell ref="A152:L152"/>
    <mergeCell ref="E153:G157"/>
    <mergeCell ref="H153:I153"/>
    <mergeCell ref="K153:L153"/>
    <mergeCell ref="H154:I154"/>
    <mergeCell ref="K154:L154"/>
    <mergeCell ref="H155:I155"/>
    <mergeCell ref="K155:L155"/>
    <mergeCell ref="H156:I156"/>
    <mergeCell ref="K156:L156"/>
    <mergeCell ref="H157:I157"/>
    <mergeCell ref="K157:L157"/>
    <mergeCell ref="A158:L158"/>
    <mergeCell ref="E159:G163"/>
    <mergeCell ref="H159:I159"/>
    <mergeCell ref="K159:L159"/>
    <mergeCell ref="H160:I160"/>
    <mergeCell ref="K160:L160"/>
    <mergeCell ref="H161:I161"/>
    <mergeCell ref="K173:L173"/>
    <mergeCell ref="K174:L174"/>
    <mergeCell ref="A149:L149"/>
    <mergeCell ref="A150:A151"/>
    <mergeCell ref="B150:B151"/>
    <mergeCell ref="C150:C151"/>
    <mergeCell ref="D150:D151"/>
    <mergeCell ref="E150:G151"/>
    <mergeCell ref="H150:I151"/>
    <mergeCell ref="J150:J151"/>
    <mergeCell ref="K150:L151"/>
    <mergeCell ref="A142:L142"/>
    <mergeCell ref="E143:G147"/>
    <mergeCell ref="H143:I143"/>
    <mergeCell ref="K143:L143"/>
    <mergeCell ref="H144:I144"/>
    <mergeCell ref="K144:L144"/>
    <mergeCell ref="H145:I145"/>
    <mergeCell ref="K145:L145"/>
    <mergeCell ref="H146:I146"/>
    <mergeCell ref="K146:L146"/>
    <mergeCell ref="H147:I147"/>
    <mergeCell ref="K147:L147"/>
    <mergeCell ref="H139:I139"/>
    <mergeCell ref="K139:L139"/>
    <mergeCell ref="H140:I140"/>
    <mergeCell ref="K140:L140"/>
    <mergeCell ref="H141:I141"/>
    <mergeCell ref="K141:L141"/>
    <mergeCell ref="H134:I134"/>
    <mergeCell ref="K134:L134"/>
    <mergeCell ref="H135:I135"/>
    <mergeCell ref="K135:L135"/>
    <mergeCell ref="A136:L136"/>
    <mergeCell ref="E137:G141"/>
    <mergeCell ref="H137:I137"/>
    <mergeCell ref="K137:L137"/>
    <mergeCell ref="H138:I138"/>
    <mergeCell ref="K138:L138"/>
    <mergeCell ref="J128:J129"/>
    <mergeCell ref="K128:L129"/>
    <mergeCell ref="A130:L130"/>
    <mergeCell ref="E131:G135"/>
    <mergeCell ref="H131:I131"/>
    <mergeCell ref="K131:L131"/>
    <mergeCell ref="H132:I132"/>
    <mergeCell ref="K132:L132"/>
    <mergeCell ref="H133:I133"/>
    <mergeCell ref="K133:L133"/>
    <mergeCell ref="A128:A129"/>
    <mergeCell ref="B128:B129"/>
    <mergeCell ref="C128:C129"/>
    <mergeCell ref="D128:D129"/>
    <mergeCell ref="E128:G129"/>
    <mergeCell ref="H128:I129"/>
    <mergeCell ref="A124:I124"/>
    <mergeCell ref="A125:J125"/>
    <mergeCell ref="A127:L127"/>
    <mergeCell ref="H114:I114"/>
    <mergeCell ref="H115:I115"/>
    <mergeCell ref="H116:I116"/>
    <mergeCell ref="H117:I117"/>
    <mergeCell ref="H118:I118"/>
    <mergeCell ref="H119:I119"/>
    <mergeCell ref="A109:L109"/>
    <mergeCell ref="E110:G119"/>
    <mergeCell ref="H110:I110"/>
    <mergeCell ref="H111:I111"/>
    <mergeCell ref="H112:I112"/>
    <mergeCell ref="H113:I113"/>
    <mergeCell ref="A121:L121"/>
    <mergeCell ref="A122:I122"/>
    <mergeCell ref="A123:I123"/>
    <mergeCell ref="A98:L98"/>
    <mergeCell ref="E99:G108"/>
    <mergeCell ref="H99:I99"/>
    <mergeCell ref="H100:I100"/>
    <mergeCell ref="H101:I101"/>
    <mergeCell ref="H102:I102"/>
    <mergeCell ref="H103:I103"/>
    <mergeCell ref="H104:I104"/>
    <mergeCell ref="H105:I105"/>
    <mergeCell ref="H106:I106"/>
    <mergeCell ref="H107:I107"/>
    <mergeCell ref="H108:I108"/>
    <mergeCell ref="A87:L87"/>
    <mergeCell ref="E88:G97"/>
    <mergeCell ref="H88:I88"/>
    <mergeCell ref="H89:I89"/>
    <mergeCell ref="H90:I90"/>
    <mergeCell ref="H91:I91"/>
    <mergeCell ref="H92:I92"/>
    <mergeCell ref="H93:I93"/>
    <mergeCell ref="H94:I94"/>
    <mergeCell ref="H95:I95"/>
    <mergeCell ref="H96:I96"/>
    <mergeCell ref="H97:I97"/>
    <mergeCell ref="H81:I81"/>
    <mergeCell ref="H82:I82"/>
    <mergeCell ref="H83:I83"/>
    <mergeCell ref="H84:I84"/>
    <mergeCell ref="H85:I85"/>
    <mergeCell ref="H86:I86"/>
    <mergeCell ref="H73:I73"/>
    <mergeCell ref="A74:L74"/>
    <mergeCell ref="E75:G75"/>
    <mergeCell ref="H75:I75"/>
    <mergeCell ref="A76:L76"/>
    <mergeCell ref="E77:G86"/>
    <mergeCell ref="H77:I77"/>
    <mergeCell ref="H78:I78"/>
    <mergeCell ref="H79:I79"/>
    <mergeCell ref="H80:I80"/>
    <mergeCell ref="E64:G73"/>
    <mergeCell ref="H64:I64"/>
    <mergeCell ref="H65:I65"/>
    <mergeCell ref="H66:I66"/>
    <mergeCell ref="H67:I67"/>
    <mergeCell ref="H68:I68"/>
    <mergeCell ref="H69:I69"/>
    <mergeCell ref="H70:I70"/>
    <mergeCell ref="H71:I71"/>
    <mergeCell ref="H72:I72"/>
    <mergeCell ref="H58:I58"/>
    <mergeCell ref="H59:I59"/>
    <mergeCell ref="H60:I60"/>
    <mergeCell ref="H61:I61"/>
    <mergeCell ref="H62:I62"/>
    <mergeCell ref="A63:L63"/>
    <mergeCell ref="H49:I49"/>
    <mergeCell ref="H50:I50"/>
    <mergeCell ref="H51:I51"/>
    <mergeCell ref="A52:L52"/>
    <mergeCell ref="E53:G62"/>
    <mergeCell ref="H53:I53"/>
    <mergeCell ref="H54:I54"/>
    <mergeCell ref="H55:I55"/>
    <mergeCell ref="H56:I56"/>
    <mergeCell ref="H57:I57"/>
    <mergeCell ref="H40:I40"/>
    <mergeCell ref="A41:L41"/>
    <mergeCell ref="E42:G51"/>
    <mergeCell ref="H42:I42"/>
    <mergeCell ref="H43:I43"/>
    <mergeCell ref="H44:I44"/>
    <mergeCell ref="H45:I45"/>
    <mergeCell ref="H46:I46"/>
    <mergeCell ref="H47:I47"/>
    <mergeCell ref="H48:I48"/>
    <mergeCell ref="E31:G40"/>
    <mergeCell ref="H31:I31"/>
    <mergeCell ref="H32:I32"/>
    <mergeCell ref="H33:I33"/>
    <mergeCell ref="H34:I34"/>
    <mergeCell ref="H35:I35"/>
    <mergeCell ref="H36:I36"/>
    <mergeCell ref="H37:I37"/>
    <mergeCell ref="H38:I38"/>
    <mergeCell ref="H39:I39"/>
    <mergeCell ref="K25:L25"/>
    <mergeCell ref="G26:J26"/>
    <mergeCell ref="A28:L28"/>
    <mergeCell ref="E29:G29"/>
    <mergeCell ref="H29:I29"/>
    <mergeCell ref="A30:L30"/>
    <mergeCell ref="A23:F23"/>
    <mergeCell ref="G23:I23"/>
    <mergeCell ref="A24:F24"/>
    <mergeCell ref="G24:I24"/>
    <mergeCell ref="A25:F25"/>
    <mergeCell ref="G25:J25"/>
    <mergeCell ref="A19:F21"/>
    <mergeCell ref="G19:I19"/>
    <mergeCell ref="G20:I20"/>
    <mergeCell ref="G21:I21"/>
    <mergeCell ref="A22:F22"/>
    <mergeCell ref="G22:I22"/>
    <mergeCell ref="A16:F16"/>
    <mergeCell ref="G16:I16"/>
    <mergeCell ref="A17:F17"/>
    <mergeCell ref="G17:I17"/>
    <mergeCell ref="A18:F18"/>
    <mergeCell ref="G18:I18"/>
    <mergeCell ref="A11:C11"/>
    <mergeCell ref="D11:L11"/>
    <mergeCell ref="A13:L13"/>
    <mergeCell ref="A14:F14"/>
    <mergeCell ref="G14:I14"/>
    <mergeCell ref="A15:F15"/>
    <mergeCell ref="G15:I15"/>
    <mergeCell ref="A8:I8"/>
    <mergeCell ref="J8:L8"/>
    <mergeCell ref="A9:I9"/>
    <mergeCell ref="J9:L9"/>
    <mergeCell ref="A1:J1"/>
    <mergeCell ref="N1:R1"/>
    <mergeCell ref="A2:C2"/>
    <mergeCell ref="D2:G2"/>
    <mergeCell ref="H2:I2"/>
    <mergeCell ref="J2:L2"/>
    <mergeCell ref="N2:R2"/>
    <mergeCell ref="A4:C4"/>
    <mergeCell ref="D4:G4"/>
    <mergeCell ref="H4:I4"/>
    <mergeCell ref="J4:L4"/>
    <mergeCell ref="N4:S6"/>
    <mergeCell ref="H6:I6"/>
    <mergeCell ref="J6:L6"/>
    <mergeCell ref="A6:B6"/>
    <mergeCell ref="C6:D6"/>
    <mergeCell ref="F6:G6"/>
  </mergeCells>
  <dataValidations count="4">
    <dataValidation allowBlank="1" showInputMessage="1" showErrorMessage="1" promptTitle="Angabe des Waldortes" prompt="Bitte geben Sie den Waldort, ggf. die betreffenden Abteilungen und Unterabteilungen, an!" sqref="D4:G4" xr:uid="{00000000-0002-0000-2900-000000000000}"/>
    <dataValidation allowBlank="1" showInputMessage="1" showErrorMessage="1" promptTitle="Maßnahme" prompt="Bitte geben Sie die abzurechnende Maßnahme an! _x000a_(Ggf. mit Baumarten, Durchführungszeitraum, etc.)" sqref="J4" xr:uid="{00000000-0002-0000-2900-000001000000}"/>
    <dataValidation type="whole" allowBlank="1" showInputMessage="1" showErrorMessage="1" error="Bitte tragen Sie die Summe der geleisteten Forstwirt-Std. ein!" promptTitle="Summe Forstwirt-Std." prompt="Bitte tragen Sie die Summe der geleisteten Forstwirt-Std. ein!" sqref="D173" xr:uid="{00000000-0002-0000-2900-000002000000}">
      <formula1>0</formula1>
      <formula2>2000</formula2>
    </dataValidation>
    <dataValidation type="whole" allowBlank="1" showInputMessage="1" showErrorMessage="1" error="Bitte tragen Sie die Summe der geleisteten Seilschlepper-MAS ein!" promptTitle="Summe Seilschlepper MAS" prompt="Bitte tragen Sie die Summe der geleisteten Seilschlepper-MAS ein!" sqref="D174" xr:uid="{00000000-0002-0000-2900-000003000000}">
      <formula1>0</formula1>
      <formula2>2000</formula2>
    </dataValidation>
  </dataValidations>
  <printOptions horizontalCentered="1"/>
  <pageMargins left="0.39370078740157483" right="0.39370078740157483" top="0.39370078740157483" bottom="0.39370078740157483" header="0.51181102362204722" footer="0.51181102362204722"/>
  <pageSetup paperSize="9" scale="75" orientation="portrait" horizontalDpi="300" verticalDpi="300" r:id="rId1"/>
  <headerFooter alignWithMargins="0"/>
  <ignoredErrors>
    <ignoredError sqref="H173:H174"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error="Bitte geben Sie die Zuschlagshöhe an!" prompt="Bitte geben Sie die Zuschlagshöhe an!" xr:uid="{00000000-0002-0000-2900-000004000000}">
          <x14:formula1>
            <xm:f>'Steuerelemente Abrechnungsh. MH'!$C$7:$C$8</xm:f>
          </x14:formula1>
          <xm:sqref>K19</xm:sqref>
        </x14:dataValidation>
        <x14:dataValidation type="list" allowBlank="1" showInputMessage="1" showErrorMessage="1" error="Bitte wählen Sie die Lohnform aus! _x000a__x000a_(Auswahl aus Liste)" promptTitle="Wahl der Lohnform" prompt="Bitte wählen Sie die Lohnform aus! _x000a__x000a_(Auswahl aus Liste)" xr:uid="{00000000-0002-0000-2900-000005000000}">
          <x14:formula1>
            <xm:f>'Steuerelemente Abrechnungsh. MH'!$D$2:$D$4</xm:f>
          </x14:formula1>
          <xm:sqref>N2:R2</xm:sqref>
        </x14:dataValidation>
        <x14:dataValidation type="list" allowBlank="1" showInputMessage="1" showErrorMessage="1" error="Bitte geben Sie die Zuschlagshöhe an!" prompt="Bitte geben Sie die Zuschlagshöhe an!" xr:uid="{00000000-0002-0000-2900-000006000000}">
          <x14:formula1>
            <xm:f>'Steuerelemente Abrechnungsh. MH'!$C$7:$C$10</xm:f>
          </x14:formula1>
          <xm:sqref>K24</xm:sqref>
        </x14:dataValidation>
        <x14:dataValidation type="list" allowBlank="1" showInputMessage="1" showErrorMessage="1" error="Bitte geben Sie die Abschlagshöhe an!" prompt="Bitte geben Sie die Abschlagshöhe an!" xr:uid="{00000000-0002-0000-2900-000007000000}">
          <x14:formula1>
            <xm:f>'Steuerelemente Abrechnungsh. MH'!$C$4</xm:f>
          </x14:formula1>
          <xm:sqref>K23</xm:sqref>
        </x14:dataValidation>
        <x14:dataValidation type="list" allowBlank="1" showInputMessage="1" showErrorMessage="1" error="Bitte geben Sie die Zuschlagshöhe an!" prompt="Bitte geben Sie die Zuschlagshöhe an!" xr:uid="{00000000-0002-0000-2900-000008000000}">
          <x14:formula1>
            <xm:f>'Steuerelemente Abrechnungsh. MH'!$C$7:$C$9</xm:f>
          </x14:formula1>
          <xm:sqref>K18 K20</xm:sqref>
        </x14:dataValidation>
        <x14:dataValidation type="list" allowBlank="1" showInputMessage="1" showErrorMessage="1" error="Bitte geben Sie die Zuschlagshöhe an!" prompt="Bitte geben Sie die Zuschlagshöhe an!" xr:uid="{00000000-0002-0000-2900-000009000000}">
          <x14:formula1>
            <xm:f>'Steuerelemente Abrechnungsh. MH'!$C$7</xm:f>
          </x14:formula1>
          <xm:sqref>K21</xm:sqref>
        </x14:dataValidation>
        <x14:dataValidation type="list" allowBlank="1" showInputMessage="1" showErrorMessage="1" error="Bitte geben Sie die Zuschlagshöhe an!" prompt="Bitte geben Sie die Zuschlagshöhe an!" xr:uid="{00000000-0002-0000-2900-00000A000000}">
          <x14:formula1>
            <xm:f>'Steuerelemente Abrechnungsh. MH'!$C$8</xm:f>
          </x14:formula1>
          <xm:sqref>K16 K22</xm:sqref>
        </x14:dataValidation>
        <x14:dataValidation type="list" allowBlank="1" showInputMessage="1" showErrorMessage="1" error="Bitte geben Sie die Abschlagshöhe an!" prompt="Bitte geben Sie die Abschlagshöhe an!" xr:uid="{00000000-0002-0000-2900-00000B000000}">
          <x14:formula1>
            <xm:f>'Steuerelemente Abrechnungsh. MH'!$C$6</xm:f>
          </x14:formula1>
          <xm:sqref>K15 K123</xm:sqref>
        </x14:dataValidation>
        <x14:dataValidation type="list" allowBlank="1" showInputMessage="1" showErrorMessage="1" error="Bitte geben Sie die Zuschlagshöhe an!" prompt="Bitte geben Sie die Zuschlagshöhe an!" xr:uid="{00000000-0002-0000-2900-00000C000000}">
          <x14:formula1>
            <xm:f>'Steuerelemente Abrechnungsh. MH'!$C$7:$C$16</xm:f>
          </x14:formula1>
          <xm:sqref>K17</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9"/>
  <dimension ref="A1:D17"/>
  <sheetViews>
    <sheetView workbookViewId="0">
      <selection activeCell="B10" sqref="B10"/>
    </sheetView>
  </sheetViews>
  <sheetFormatPr baseColWidth="10" defaultColWidth="11.5546875" defaultRowHeight="13.2" x14ac:dyDescent="0.25"/>
  <cols>
    <col min="1" max="1" width="5.33203125" style="270" customWidth="1"/>
    <col min="2" max="2" width="40.109375" style="270" customWidth="1"/>
    <col min="3" max="3" width="11.5546875" style="270"/>
    <col min="4" max="4" width="16.33203125" style="270" customWidth="1"/>
    <col min="5" max="16384" width="11.5546875" style="270"/>
  </cols>
  <sheetData>
    <row r="1" spans="1:4" ht="13.8" x14ac:dyDescent="0.3">
      <c r="A1" s="450" t="s">
        <v>461</v>
      </c>
      <c r="B1" s="450" t="s">
        <v>415</v>
      </c>
      <c r="C1" s="450" t="s">
        <v>462</v>
      </c>
      <c r="D1" s="450" t="s">
        <v>463</v>
      </c>
    </row>
    <row r="2" spans="1:4" ht="14.4" x14ac:dyDescent="0.3">
      <c r="A2" s="270">
        <v>1</v>
      </c>
      <c r="B2" s="270" t="s">
        <v>55</v>
      </c>
      <c r="C2" s="267">
        <v>-0.35</v>
      </c>
      <c r="D2" s="268" t="s">
        <v>464</v>
      </c>
    </row>
    <row r="3" spans="1:4" ht="14.4" x14ac:dyDescent="0.3">
      <c r="A3" s="270">
        <v>2</v>
      </c>
      <c r="B3" s="270" t="s">
        <v>341</v>
      </c>
      <c r="C3" s="267">
        <v>-0.3</v>
      </c>
      <c r="D3" s="268" t="s">
        <v>465</v>
      </c>
    </row>
    <row r="4" spans="1:4" ht="14.4" x14ac:dyDescent="0.3">
      <c r="A4" s="270">
        <v>3</v>
      </c>
      <c r="B4" s="270" t="s">
        <v>25</v>
      </c>
      <c r="C4" s="267">
        <v>-0.2</v>
      </c>
      <c r="D4" s="268" t="s">
        <v>564</v>
      </c>
    </row>
    <row r="5" spans="1:4" ht="13.8" x14ac:dyDescent="0.3">
      <c r="A5" s="270">
        <v>4</v>
      </c>
      <c r="B5" s="270" t="s">
        <v>26</v>
      </c>
      <c r="C5" s="269">
        <v>-0.15</v>
      </c>
    </row>
    <row r="6" spans="1:4" ht="14.4" x14ac:dyDescent="0.3">
      <c r="A6" s="270">
        <v>5</v>
      </c>
      <c r="B6" s="270" t="s">
        <v>342</v>
      </c>
      <c r="C6" s="267">
        <v>-0.1</v>
      </c>
    </row>
    <row r="7" spans="1:4" ht="14.4" x14ac:dyDescent="0.3">
      <c r="A7" s="270">
        <v>6</v>
      </c>
      <c r="B7" s="270" t="s">
        <v>343</v>
      </c>
      <c r="C7" s="267">
        <v>0.05</v>
      </c>
    </row>
    <row r="8" spans="1:4" ht="14.4" x14ac:dyDescent="0.3">
      <c r="A8" s="270">
        <v>7</v>
      </c>
      <c r="B8" s="270" t="s">
        <v>21</v>
      </c>
      <c r="C8" s="267">
        <v>0.1</v>
      </c>
    </row>
    <row r="9" spans="1:4" ht="14.4" x14ac:dyDescent="0.3">
      <c r="A9" s="270">
        <v>8</v>
      </c>
      <c r="B9" s="270" t="s">
        <v>27</v>
      </c>
      <c r="C9" s="267">
        <v>0.15</v>
      </c>
    </row>
    <row r="10" spans="1:4" ht="14.4" x14ac:dyDescent="0.3">
      <c r="A10" s="270">
        <v>9</v>
      </c>
      <c r="B10" s="268" t="s">
        <v>969</v>
      </c>
      <c r="C10" s="267">
        <v>0.2</v>
      </c>
    </row>
    <row r="11" spans="1:4" ht="14.4" x14ac:dyDescent="0.3">
      <c r="A11" s="270">
        <v>10</v>
      </c>
      <c r="B11" s="270" t="s">
        <v>28</v>
      </c>
      <c r="C11" s="267">
        <v>0.25</v>
      </c>
    </row>
    <row r="12" spans="1:4" ht="14.4" x14ac:dyDescent="0.3">
      <c r="A12" s="270">
        <v>11</v>
      </c>
      <c r="B12" s="270" t="s">
        <v>344</v>
      </c>
      <c r="C12" s="267">
        <v>0.3</v>
      </c>
    </row>
    <row r="13" spans="1:4" ht="14.4" x14ac:dyDescent="0.3">
      <c r="A13" s="270">
        <v>12</v>
      </c>
      <c r="B13" s="270" t="s">
        <v>29</v>
      </c>
      <c r="C13" s="267">
        <v>0.35</v>
      </c>
    </row>
    <row r="14" spans="1:4" ht="14.4" x14ac:dyDescent="0.3">
      <c r="A14" s="270">
        <v>13</v>
      </c>
      <c r="B14" s="270" t="s">
        <v>345</v>
      </c>
      <c r="C14" s="267">
        <v>0.4</v>
      </c>
    </row>
    <row r="15" spans="1:4" ht="14.4" x14ac:dyDescent="0.3">
      <c r="A15" s="270">
        <v>14</v>
      </c>
      <c r="B15" s="270" t="s">
        <v>30</v>
      </c>
      <c r="C15" s="267">
        <v>0.45</v>
      </c>
    </row>
    <row r="16" spans="1:4" ht="14.4" x14ac:dyDescent="0.3">
      <c r="A16" s="270">
        <v>15</v>
      </c>
      <c r="B16" s="270" t="s">
        <v>31</v>
      </c>
      <c r="C16" s="267">
        <v>0.5</v>
      </c>
    </row>
    <row r="17" spans="1:2" x14ac:dyDescent="0.25">
      <c r="A17" s="270">
        <v>16</v>
      </c>
      <c r="B17" s="270" t="s">
        <v>346</v>
      </c>
    </row>
  </sheetData>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39"/>
  <dimension ref="A1:H70"/>
  <sheetViews>
    <sheetView showGridLines="0" workbookViewId="0">
      <selection activeCell="B2" sqref="B2:D2"/>
    </sheetView>
  </sheetViews>
  <sheetFormatPr baseColWidth="10" defaultColWidth="11.5546875" defaultRowHeight="14.4" x14ac:dyDescent="0.3"/>
  <cols>
    <col min="1" max="1" width="13.6640625" style="203" customWidth="1"/>
    <col min="2" max="4" width="12.33203125" style="203" customWidth="1"/>
    <col min="5" max="5" width="8.6640625" style="203" customWidth="1"/>
    <col min="6" max="6" width="12.6640625" style="203" customWidth="1"/>
    <col min="7" max="7" width="18" style="203" customWidth="1"/>
    <col min="8" max="16384" width="11.5546875" style="203"/>
  </cols>
  <sheetData>
    <row r="1" spans="1:8" ht="34.950000000000003" customHeight="1" x14ac:dyDescent="0.3">
      <c r="A1" s="1891" t="s">
        <v>629</v>
      </c>
      <c r="B1" s="1891"/>
      <c r="C1" s="1891"/>
      <c r="D1" s="1891"/>
      <c r="E1" s="1891"/>
      <c r="F1" s="451"/>
      <c r="G1" s="451"/>
      <c r="H1" s="340"/>
    </row>
    <row r="2" spans="1:8" x14ac:dyDescent="0.3">
      <c r="A2" s="453" t="s">
        <v>340</v>
      </c>
      <c r="B2" s="1892"/>
      <c r="C2" s="1893"/>
      <c r="D2" s="1894"/>
      <c r="E2" s="453" t="s">
        <v>613</v>
      </c>
      <c r="F2" s="1895"/>
      <c r="G2" s="1894"/>
      <c r="H2" s="340"/>
    </row>
    <row r="3" spans="1:8" ht="3" customHeight="1" x14ac:dyDescent="0.3">
      <c r="A3" s="454"/>
      <c r="B3" s="454"/>
      <c r="C3" s="454"/>
      <c r="D3" s="454"/>
      <c r="E3" s="454"/>
      <c r="F3" s="454"/>
      <c r="G3" s="454"/>
      <c r="H3" s="340"/>
    </row>
    <row r="4" spans="1:8" x14ac:dyDescent="0.3">
      <c r="A4" s="453" t="s">
        <v>627</v>
      </c>
      <c r="B4" s="1896"/>
      <c r="C4" s="1893"/>
      <c r="D4" s="1894"/>
      <c r="E4"/>
      <c r="F4"/>
      <c r="G4"/>
      <c r="H4" s="340"/>
    </row>
    <row r="5" spans="1:8" ht="3" customHeight="1" x14ac:dyDescent="0.3">
      <c r="A5" s="454"/>
      <c r="B5" s="454"/>
      <c r="C5" s="454"/>
      <c r="D5" s="454"/>
      <c r="E5"/>
      <c r="F5"/>
      <c r="G5"/>
      <c r="H5" s="340"/>
    </row>
    <row r="6" spans="1:8" x14ac:dyDescent="0.3">
      <c r="A6" s="453" t="s">
        <v>353</v>
      </c>
      <c r="B6" s="1897"/>
      <c r="C6" s="1898"/>
      <c r="D6" s="1899"/>
      <c r="E6"/>
      <c r="F6"/>
      <c r="G6"/>
      <c r="H6" s="340"/>
    </row>
    <row r="7" spans="1:8" ht="3" customHeight="1" thickBot="1" x14ac:dyDescent="0.35">
      <c r="A7" s="453"/>
      <c r="B7" s="340"/>
      <c r="C7" s="340"/>
      <c r="D7" s="340"/>
      <c r="E7" s="340"/>
      <c r="F7" s="340"/>
      <c r="G7" s="340"/>
      <c r="H7" s="340"/>
    </row>
    <row r="8" spans="1:8" ht="3" customHeight="1" x14ac:dyDescent="0.3">
      <c r="A8" s="455"/>
      <c r="B8" s="455"/>
      <c r="C8" s="455"/>
      <c r="D8" s="455"/>
      <c r="E8" s="455"/>
      <c r="F8" s="455"/>
      <c r="G8" s="455"/>
      <c r="H8" s="340"/>
    </row>
    <row r="9" spans="1:8" ht="14.4" customHeight="1" x14ac:dyDescent="0.3">
      <c r="A9" s="453" t="s">
        <v>207</v>
      </c>
      <c r="B9" s="920"/>
      <c r="C9" s="921"/>
      <c r="D9" s="922"/>
      <c r="E9" s="453" t="s">
        <v>611</v>
      </c>
      <c r="F9" s="1730"/>
      <c r="G9" s="1731"/>
      <c r="H9" s="340"/>
    </row>
    <row r="10" spans="1:8" ht="3" customHeight="1" thickBot="1" x14ac:dyDescent="0.35">
      <c r="A10" s="454"/>
      <c r="B10" s="454"/>
      <c r="C10" s="454"/>
      <c r="D10" s="454"/>
      <c r="E10" s="454"/>
      <c r="F10" s="454"/>
      <c r="G10" s="454"/>
      <c r="H10" s="340"/>
    </row>
    <row r="11" spans="1:8" ht="3" customHeight="1" x14ac:dyDescent="0.3">
      <c r="A11" s="455"/>
      <c r="B11" s="455"/>
      <c r="C11" s="455"/>
      <c r="D11" s="455"/>
      <c r="E11" s="455"/>
      <c r="F11" s="455"/>
      <c r="G11" s="455"/>
      <c r="H11" s="340"/>
    </row>
    <row r="12" spans="1:8" ht="15" customHeight="1" x14ac:dyDescent="0.3">
      <c r="A12" s="916" t="s">
        <v>285</v>
      </c>
      <c r="B12" s="916"/>
      <c r="C12" s="916"/>
      <c r="D12" s="916"/>
      <c r="E12" s="916"/>
      <c r="F12" s="916"/>
      <c r="G12" s="916"/>
      <c r="H12" s="659"/>
    </row>
    <row r="13" spans="1:8" ht="27.9" customHeight="1" x14ac:dyDescent="0.3">
      <c r="A13" s="924" t="s">
        <v>980</v>
      </c>
      <c r="B13" s="925"/>
      <c r="C13" s="925"/>
      <c r="D13" s="925"/>
      <c r="E13" s="926"/>
      <c r="F13" s="339"/>
      <c r="G13" s="340" t="s">
        <v>354</v>
      </c>
      <c r="H13" s="659"/>
    </row>
    <row r="14" spans="1:8" ht="3" customHeight="1" x14ac:dyDescent="0.3">
      <c r="A14" s="847"/>
      <c r="B14" s="847"/>
      <c r="C14" s="847"/>
      <c r="D14" s="847"/>
      <c r="E14" s="835"/>
      <c r="F14" s="77"/>
      <c r="G14" s="340"/>
      <c r="H14" s="659"/>
    </row>
    <row r="15" spans="1:8" ht="27.9" customHeight="1" x14ac:dyDescent="0.3">
      <c r="A15" s="924" t="s">
        <v>981</v>
      </c>
      <c r="B15" s="924"/>
      <c r="C15" s="924"/>
      <c r="D15" s="924"/>
      <c r="E15" s="927"/>
      <c r="F15" s="339"/>
      <c r="G15" s="340" t="s">
        <v>354</v>
      </c>
      <c r="H15" s="659"/>
    </row>
    <row r="16" spans="1:8" ht="3" customHeight="1" thickBot="1" x14ac:dyDescent="0.35">
      <c r="A16" s="836"/>
      <c r="B16" s="836"/>
      <c r="C16" s="836"/>
      <c r="D16" s="836"/>
      <c r="E16" s="836"/>
      <c r="F16" s="836"/>
      <c r="G16" s="836"/>
      <c r="H16" s="659"/>
    </row>
    <row r="17" spans="1:8" ht="15" customHeight="1" thickTop="1" x14ac:dyDescent="0.3">
      <c r="A17" s="837" t="s">
        <v>978</v>
      </c>
      <c r="B17" s="454"/>
      <c r="C17" s="454"/>
      <c r="D17" s="454"/>
      <c r="E17" s="454"/>
      <c r="F17" s="838">
        <f>IF(D27="ja",(F13*4)+F15*4,F13+F15)</f>
        <v>0</v>
      </c>
      <c r="G17" s="839" t="s">
        <v>354</v>
      </c>
      <c r="H17" s="855" t="s">
        <v>983</v>
      </c>
    </row>
    <row r="18" spans="1:8" ht="3" customHeight="1" x14ac:dyDescent="0.3">
      <c r="A18" s="837"/>
      <c r="B18" s="454"/>
      <c r="C18" s="454"/>
      <c r="D18" s="454"/>
      <c r="E18" s="454"/>
      <c r="F18" s="838"/>
      <c r="G18" s="839"/>
      <c r="H18" s="659"/>
    </row>
    <row r="19" spans="1:8" ht="3" customHeight="1" thickBot="1" x14ac:dyDescent="0.35">
      <c r="A19" s="840"/>
      <c r="B19" s="840"/>
      <c r="C19" s="840"/>
      <c r="D19" s="840"/>
      <c r="E19" s="840"/>
      <c r="F19" s="840"/>
      <c r="G19" s="840"/>
      <c r="H19" s="659"/>
    </row>
    <row r="20" spans="1:8" ht="3" customHeight="1" x14ac:dyDescent="0.3">
      <c r="A20" s="454"/>
      <c r="B20" s="454"/>
      <c r="C20" s="454"/>
      <c r="D20" s="454"/>
      <c r="E20" s="454"/>
      <c r="F20" s="454"/>
      <c r="G20" s="454"/>
      <c r="H20" s="659"/>
    </row>
    <row r="21" spans="1:8" ht="15" customHeight="1" x14ac:dyDescent="0.3">
      <c r="A21" s="916" t="s">
        <v>973</v>
      </c>
      <c r="B21" s="916"/>
      <c r="C21" s="916"/>
      <c r="D21" s="916"/>
      <c r="E21" s="916"/>
      <c r="F21" s="916"/>
      <c r="G21" s="916"/>
      <c r="H21" s="659"/>
    </row>
    <row r="22" spans="1:8" ht="15" customHeight="1" x14ac:dyDescent="0.3">
      <c r="A22" s="841" t="s">
        <v>970</v>
      </c>
      <c r="B22" s="528"/>
      <c r="C22" s="928" t="s">
        <v>971</v>
      </c>
      <c r="D22" s="928"/>
      <c r="E22" s="830"/>
      <c r="F22" s="929" t="s">
        <v>972</v>
      </c>
      <c r="G22" s="930"/>
      <c r="H22" s="659"/>
    </row>
    <row r="23" spans="1:8" ht="3" customHeight="1" x14ac:dyDescent="0.3">
      <c r="A23" s="454"/>
      <c r="B23" s="842"/>
      <c r="C23" s="848"/>
      <c r="D23" s="77"/>
      <c r="E23" s="77"/>
      <c r="F23" s="77"/>
      <c r="G23" s="454"/>
      <c r="H23" s="659"/>
    </row>
    <row r="24" spans="1:8" ht="15" customHeight="1" x14ac:dyDescent="0.3">
      <c r="A24" s="908" t="s">
        <v>355</v>
      </c>
      <c r="B24" s="909"/>
      <c r="C24" s="910"/>
      <c r="D24" s="911"/>
      <c r="E24" s="911"/>
      <c r="F24" s="911"/>
      <c r="G24" s="912"/>
      <c r="H24" s="659"/>
    </row>
    <row r="25" spans="1:8" ht="15" customHeight="1" x14ac:dyDescent="0.3">
      <c r="A25" s="908"/>
      <c r="B25" s="909"/>
      <c r="C25" s="913"/>
      <c r="D25" s="914"/>
      <c r="E25" s="914"/>
      <c r="F25" s="914"/>
      <c r="G25" s="915"/>
      <c r="H25" s="659"/>
    </row>
    <row r="26" spans="1:8" ht="3" customHeight="1" x14ac:dyDescent="0.3">
      <c r="A26" s="454"/>
      <c r="B26" s="340"/>
      <c r="C26" s="340"/>
      <c r="D26" s="340"/>
      <c r="E26" s="340"/>
      <c r="F26" s="340"/>
      <c r="G26" s="340"/>
      <c r="H26" s="659"/>
    </row>
    <row r="27" spans="1:8" ht="15" customHeight="1" x14ac:dyDescent="0.3">
      <c r="A27" s="837" t="s">
        <v>979</v>
      </c>
      <c r="B27" s="340"/>
      <c r="C27" s="340"/>
      <c r="D27" s="528"/>
      <c r="E27" s="340"/>
      <c r="F27" s="340"/>
      <c r="G27" s="340"/>
      <c r="H27" s="659"/>
    </row>
    <row r="28" spans="1:8" ht="3" customHeight="1" x14ac:dyDescent="0.3">
      <c r="A28" s="454"/>
      <c r="B28" s="454"/>
      <c r="C28" s="454"/>
      <c r="D28" s="454"/>
      <c r="E28" s="454"/>
      <c r="F28" s="454"/>
      <c r="G28" s="454"/>
      <c r="H28" s="659"/>
    </row>
    <row r="29" spans="1:8" ht="48.75" customHeight="1" x14ac:dyDescent="0.3">
      <c r="A29" s="935" t="s">
        <v>975</v>
      </c>
      <c r="B29" s="936"/>
      <c r="C29" s="936"/>
      <c r="D29" s="936"/>
      <c r="E29" s="936"/>
      <c r="F29" s="936"/>
      <c r="G29" s="936"/>
      <c r="H29" s="659"/>
    </row>
    <row r="30" spans="1:8" ht="3" customHeight="1" thickBot="1" x14ac:dyDescent="0.35">
      <c r="A30" s="840"/>
      <c r="B30" s="840"/>
      <c r="C30" s="840"/>
      <c r="D30" s="840"/>
      <c r="E30" s="840"/>
      <c r="F30" s="840"/>
      <c r="G30" s="840"/>
      <c r="H30" s="659"/>
    </row>
    <row r="31" spans="1:8" ht="15" customHeight="1" x14ac:dyDescent="0.3">
      <c r="A31" s="916" t="s">
        <v>974</v>
      </c>
      <c r="B31" s="916"/>
      <c r="C31" s="916"/>
      <c r="D31" s="916"/>
      <c r="E31" s="916"/>
      <c r="F31" s="916"/>
      <c r="G31" s="916"/>
      <c r="H31" s="659"/>
    </row>
    <row r="32" spans="1:8" ht="360" customHeight="1" x14ac:dyDescent="0.3">
      <c r="A32" s="932"/>
      <c r="B32" s="933"/>
      <c r="C32" s="933"/>
      <c r="D32" s="933"/>
      <c r="E32" s="933"/>
      <c r="F32" s="933"/>
      <c r="G32" s="934"/>
      <c r="H32" s="659"/>
    </row>
    <row r="33" spans="1:8" ht="3" customHeight="1" x14ac:dyDescent="0.3">
      <c r="A33" s="340"/>
      <c r="B33" s="340"/>
      <c r="C33" s="340"/>
      <c r="D33" s="340"/>
      <c r="E33" s="340"/>
      <c r="F33" s="340"/>
      <c r="G33" s="340"/>
      <c r="H33" s="659"/>
    </row>
    <row r="34" spans="1:8" ht="15" customHeight="1" x14ac:dyDescent="0.3">
      <c r="A34" s="916" t="s">
        <v>987</v>
      </c>
      <c r="B34" s="916"/>
      <c r="C34" s="916"/>
      <c r="D34" s="916"/>
      <c r="E34" s="916"/>
      <c r="F34" s="916"/>
      <c r="G34" s="916"/>
      <c r="H34" s="659"/>
    </row>
    <row r="35" spans="1:8" ht="30" customHeight="1" x14ac:dyDescent="0.3">
      <c r="A35" s="932"/>
      <c r="B35" s="933"/>
      <c r="C35" s="933"/>
      <c r="D35" s="933"/>
      <c r="E35" s="933"/>
      <c r="F35" s="933"/>
      <c r="G35" s="934"/>
      <c r="H35" s="659"/>
    </row>
    <row r="36" spans="1:8" ht="3" customHeight="1" x14ac:dyDescent="0.3">
      <c r="A36" s="340"/>
      <c r="B36" s="340"/>
      <c r="C36" s="340"/>
      <c r="D36" s="340"/>
      <c r="E36" s="340"/>
      <c r="F36" s="340"/>
      <c r="G36" s="340"/>
      <c r="H36" s="659"/>
    </row>
    <row r="37" spans="1:8" ht="15" customHeight="1" x14ac:dyDescent="0.3">
      <c r="A37" s="916" t="s">
        <v>167</v>
      </c>
      <c r="B37" s="916"/>
      <c r="C37" s="916"/>
      <c r="D37" s="916"/>
      <c r="E37" s="916"/>
      <c r="F37" s="916"/>
      <c r="G37" s="916"/>
      <c r="H37" s="659"/>
    </row>
    <row r="38" spans="1:8" ht="30" customHeight="1" x14ac:dyDescent="0.3">
      <c r="A38" s="932"/>
      <c r="B38" s="933"/>
      <c r="C38" s="933"/>
      <c r="D38" s="933"/>
      <c r="E38" s="933"/>
      <c r="F38" s="933"/>
      <c r="G38" s="934"/>
      <c r="H38" s="659"/>
    </row>
    <row r="39" spans="1:8" ht="3" customHeight="1" thickBot="1" x14ac:dyDescent="0.35">
      <c r="A39" s="844"/>
      <c r="B39" s="844"/>
      <c r="C39" s="844"/>
      <c r="D39" s="844"/>
      <c r="E39" s="844"/>
      <c r="F39" s="844"/>
      <c r="G39" s="844"/>
      <c r="H39" s="659"/>
    </row>
    <row r="40" spans="1:8" ht="50.25" customHeight="1" x14ac:dyDescent="0.3">
      <c r="A40" s="931" t="s">
        <v>993</v>
      </c>
      <c r="B40" s="931"/>
      <c r="C40" s="931"/>
      <c r="D40" s="931"/>
      <c r="E40" s="931"/>
      <c r="F40" s="931"/>
      <c r="G40" s="931"/>
      <c r="H40" s="659"/>
    </row>
    <row r="41" spans="1:8" ht="3" customHeight="1" thickBot="1" x14ac:dyDescent="0.35">
      <c r="A41" s="340"/>
      <c r="B41" s="340"/>
      <c r="C41" s="340"/>
      <c r="D41" s="340"/>
      <c r="E41" s="340"/>
      <c r="F41" s="340"/>
      <c r="G41" s="340"/>
      <c r="H41" s="340"/>
    </row>
    <row r="42" spans="1:8" ht="16.95" customHeight="1" x14ac:dyDescent="0.3">
      <c r="A42" s="1901" t="s">
        <v>989</v>
      </c>
      <c r="B42" s="1901"/>
      <c r="C42" s="1901"/>
      <c r="D42" s="1901"/>
      <c r="E42" s="1901"/>
      <c r="F42" s="1901"/>
      <c r="G42" s="1901"/>
      <c r="H42" s="340"/>
    </row>
    <row r="43" spans="1:8" ht="16.95" customHeight="1" x14ac:dyDescent="0.3">
      <c r="A43" s="1902"/>
      <c r="B43" s="1902"/>
      <c r="C43" s="1902"/>
      <c r="D43" s="1902"/>
      <c r="E43" s="1902"/>
      <c r="F43" s="1902"/>
      <c r="G43" s="1902"/>
      <c r="H43" s="340"/>
    </row>
    <row r="44" spans="1:8" ht="16.95" customHeight="1" x14ac:dyDescent="0.3">
      <c r="A44" s="1902"/>
      <c r="B44" s="1902"/>
      <c r="C44" s="1902"/>
      <c r="D44" s="1902"/>
      <c r="E44" s="1902"/>
      <c r="F44" s="1902"/>
      <c r="G44" s="1902"/>
      <c r="H44" s="340"/>
    </row>
    <row r="45" spans="1:8" ht="16.95" customHeight="1" x14ac:dyDescent="0.3">
      <c r="A45" s="1902"/>
      <c r="B45" s="1902"/>
      <c r="C45" s="1902"/>
      <c r="D45" s="1902"/>
      <c r="E45" s="1902"/>
      <c r="F45" s="1902"/>
      <c r="G45" s="1902"/>
      <c r="H45" s="340"/>
    </row>
    <row r="46" spans="1:8" ht="16.95" customHeight="1" x14ac:dyDescent="0.3">
      <c r="A46" s="1902"/>
      <c r="B46" s="1902"/>
      <c r="C46" s="1902"/>
      <c r="D46" s="1902"/>
      <c r="E46" s="1902"/>
      <c r="F46" s="1902"/>
      <c r="G46" s="1902"/>
      <c r="H46" s="340"/>
    </row>
    <row r="47" spans="1:8" ht="16.95" customHeight="1" x14ac:dyDescent="0.3">
      <c r="A47" s="1902"/>
      <c r="B47" s="1902"/>
      <c r="C47" s="1902"/>
      <c r="D47" s="1902"/>
      <c r="E47" s="1902"/>
      <c r="F47" s="1902"/>
      <c r="G47" s="1902"/>
      <c r="H47" s="340"/>
    </row>
    <row r="48" spans="1:8" ht="16.95" customHeight="1" x14ac:dyDescent="0.3">
      <c r="A48" s="1902"/>
      <c r="B48" s="1902"/>
      <c r="C48" s="1902"/>
      <c r="D48" s="1902"/>
      <c r="E48" s="1902"/>
      <c r="F48" s="1902"/>
      <c r="G48" s="1902"/>
      <c r="H48" s="340"/>
    </row>
    <row r="49" spans="1:8" ht="16.95" customHeight="1" x14ac:dyDescent="0.3">
      <c r="A49" s="1902"/>
      <c r="B49" s="1902"/>
      <c r="C49" s="1902"/>
      <c r="D49" s="1902"/>
      <c r="E49" s="1902"/>
      <c r="F49" s="1902"/>
      <c r="G49" s="1902"/>
      <c r="H49" s="340"/>
    </row>
    <row r="50" spans="1:8" ht="16.95" customHeight="1" x14ac:dyDescent="0.3">
      <c r="A50" s="1902"/>
      <c r="B50" s="1902"/>
      <c r="C50" s="1902"/>
      <c r="D50" s="1902"/>
      <c r="E50" s="1902"/>
      <c r="F50" s="1902"/>
      <c r="G50" s="1902"/>
      <c r="H50" s="340"/>
    </row>
    <row r="51" spans="1:8" ht="16.95" customHeight="1" x14ac:dyDescent="0.3">
      <c r="A51" s="1902"/>
      <c r="B51" s="1902"/>
      <c r="C51" s="1902"/>
      <c r="D51" s="1902"/>
      <c r="E51" s="1902"/>
      <c r="F51" s="1902"/>
      <c r="G51" s="1902"/>
      <c r="H51" s="340"/>
    </row>
    <row r="52" spans="1:8" ht="16.95" customHeight="1" x14ac:dyDescent="0.3">
      <c r="A52" s="1902"/>
      <c r="B52" s="1902"/>
      <c r="C52" s="1902"/>
      <c r="D52" s="1902"/>
      <c r="E52" s="1902"/>
      <c r="F52" s="1902"/>
      <c r="G52" s="1902"/>
      <c r="H52" s="340"/>
    </row>
    <row r="53" spans="1:8" ht="16.95" customHeight="1" x14ac:dyDescent="0.3">
      <c r="A53" s="1902"/>
      <c r="B53" s="1902"/>
      <c r="C53" s="1902"/>
      <c r="D53" s="1902"/>
      <c r="E53" s="1902"/>
      <c r="F53" s="1902"/>
      <c r="G53" s="1902"/>
      <c r="H53" s="340"/>
    </row>
    <row r="54" spans="1:8" ht="16.95" customHeight="1" x14ac:dyDescent="0.3">
      <c r="A54" s="1902"/>
      <c r="B54" s="1902"/>
      <c r="C54" s="1902"/>
      <c r="D54" s="1902"/>
      <c r="E54" s="1902"/>
      <c r="F54" s="1902"/>
      <c r="G54" s="1902"/>
      <c r="H54" s="340"/>
    </row>
    <row r="55" spans="1:8" ht="16.95" customHeight="1" x14ac:dyDescent="0.3">
      <c r="A55" s="1902"/>
      <c r="B55" s="1902"/>
      <c r="C55" s="1902"/>
      <c r="D55" s="1902"/>
      <c r="E55" s="1902"/>
      <c r="F55" s="1902"/>
      <c r="G55" s="1902"/>
      <c r="H55" s="340"/>
    </row>
    <row r="56" spans="1:8" ht="16.95" customHeight="1" x14ac:dyDescent="0.3">
      <c r="A56" s="1902"/>
      <c r="B56" s="1902"/>
      <c r="C56" s="1902"/>
      <c r="D56" s="1902"/>
      <c r="E56" s="1902"/>
      <c r="F56" s="1902"/>
      <c r="G56" s="1902"/>
      <c r="H56" s="340"/>
    </row>
    <row r="57" spans="1:8" ht="16.95" customHeight="1" x14ac:dyDescent="0.3">
      <c r="A57" s="1902"/>
      <c r="B57" s="1902"/>
      <c r="C57" s="1902"/>
      <c r="D57" s="1902"/>
      <c r="E57" s="1902"/>
      <c r="F57" s="1902"/>
      <c r="G57" s="1902"/>
      <c r="H57" s="340"/>
    </row>
    <row r="58" spans="1:8" ht="16.95" customHeight="1" x14ac:dyDescent="0.3">
      <c r="A58" s="1902"/>
      <c r="B58" s="1902"/>
      <c r="C58" s="1902"/>
      <c r="D58" s="1902"/>
      <c r="E58" s="1902"/>
      <c r="F58" s="1902"/>
      <c r="G58" s="1902"/>
      <c r="H58" s="340"/>
    </row>
    <row r="59" spans="1:8" ht="16.95" customHeight="1" x14ac:dyDescent="0.3">
      <c r="A59" s="1902"/>
      <c r="B59" s="1902"/>
      <c r="C59" s="1902"/>
      <c r="D59" s="1902"/>
      <c r="E59" s="1902"/>
      <c r="F59" s="1902"/>
      <c r="G59" s="1902"/>
      <c r="H59" s="340"/>
    </row>
    <row r="60" spans="1:8" ht="16.95" customHeight="1" x14ac:dyDescent="0.3">
      <c r="A60" s="1902"/>
      <c r="B60" s="1902"/>
      <c r="C60" s="1902"/>
      <c r="D60" s="1902"/>
      <c r="E60" s="1902"/>
      <c r="F60" s="1902"/>
      <c r="G60" s="1902"/>
      <c r="H60" s="340"/>
    </row>
    <row r="61" spans="1:8" ht="16.95" customHeight="1" x14ac:dyDescent="0.3">
      <c r="A61" s="1902"/>
      <c r="B61" s="1902"/>
      <c r="C61" s="1902"/>
      <c r="D61" s="1902"/>
      <c r="E61" s="1902"/>
      <c r="F61" s="1902"/>
      <c r="G61" s="1902"/>
      <c r="H61" s="340"/>
    </row>
    <row r="62" spans="1:8" ht="16.95" customHeight="1" x14ac:dyDescent="0.3">
      <c r="A62" s="1902"/>
      <c r="B62" s="1902"/>
      <c r="C62" s="1902"/>
      <c r="D62" s="1902"/>
      <c r="E62" s="1902"/>
      <c r="F62" s="1902"/>
      <c r="G62" s="1902"/>
      <c r="H62" s="340"/>
    </row>
    <row r="63" spans="1:8" ht="16.95" customHeight="1" x14ac:dyDescent="0.3">
      <c r="A63" s="1902"/>
      <c r="B63" s="1902"/>
      <c r="C63" s="1902"/>
      <c r="D63" s="1902"/>
      <c r="E63" s="1902"/>
      <c r="F63" s="1902"/>
      <c r="G63" s="1902"/>
      <c r="H63" s="340"/>
    </row>
    <row r="64" spans="1:8" ht="16.95" customHeight="1" x14ac:dyDescent="0.3">
      <c r="A64" s="1902"/>
      <c r="B64" s="1902"/>
      <c r="C64" s="1902"/>
      <c r="D64" s="1902"/>
      <c r="E64" s="1902"/>
      <c r="F64" s="1902"/>
      <c r="G64" s="1902"/>
      <c r="H64" s="340"/>
    </row>
    <row r="65" spans="1:8" ht="16.95" customHeight="1" x14ac:dyDescent="0.3">
      <c r="A65" s="1902"/>
      <c r="B65" s="1902"/>
      <c r="C65" s="1902"/>
      <c r="D65" s="1902"/>
      <c r="E65" s="1902"/>
      <c r="F65" s="1902"/>
      <c r="G65" s="1902"/>
      <c r="H65" s="340"/>
    </row>
    <row r="66" spans="1:8" ht="16.95" customHeight="1" x14ac:dyDescent="0.3">
      <c r="A66" s="1902"/>
      <c r="B66" s="1902"/>
      <c r="C66" s="1902"/>
      <c r="D66" s="1902"/>
      <c r="E66" s="1902"/>
      <c r="F66" s="1902"/>
      <c r="G66" s="1902"/>
      <c r="H66" s="340"/>
    </row>
    <row r="67" spans="1:8" ht="16.95" customHeight="1" x14ac:dyDescent="0.3">
      <c r="A67" s="1902"/>
      <c r="B67" s="1902"/>
      <c r="C67" s="1902"/>
      <c r="D67" s="1902"/>
      <c r="E67" s="1902"/>
      <c r="F67" s="1902"/>
      <c r="G67" s="1902"/>
      <c r="H67" s="340"/>
    </row>
    <row r="68" spans="1:8" ht="16.95" customHeight="1" x14ac:dyDescent="0.3">
      <c r="A68" s="1902"/>
      <c r="B68" s="1902"/>
      <c r="C68" s="1902"/>
      <c r="D68" s="1902"/>
      <c r="E68" s="1902"/>
      <c r="F68" s="1902"/>
      <c r="G68" s="1902"/>
      <c r="H68" s="340"/>
    </row>
    <row r="69" spans="1:8" ht="16.95" customHeight="1" x14ac:dyDescent="0.3">
      <c r="A69" s="1902"/>
      <c r="B69" s="1902"/>
      <c r="C69" s="1902"/>
      <c r="D69" s="1902"/>
      <c r="E69" s="1902"/>
      <c r="F69" s="1902"/>
      <c r="G69" s="1902"/>
      <c r="H69" s="340"/>
    </row>
    <row r="70" spans="1:8" ht="7.2" customHeight="1" x14ac:dyDescent="0.3">
      <c r="A70" s="1900" t="str">
        <f>Startseite!A4</f>
        <v>Version 16.03.2023</v>
      </c>
      <c r="B70" s="1900"/>
      <c r="C70" s="1900"/>
      <c r="D70" s="1900"/>
      <c r="E70" s="1900"/>
      <c r="F70" s="1900"/>
      <c r="G70" s="1900"/>
    </row>
  </sheetData>
  <sheetProtection algorithmName="SHA-512" hashValue="tYiQm37uZ9obyTB4VjXfhePBIDYZj1CDCIp0HTseZTekw7gagWLt6d4gml66VzgD+dsvkdOslwKl5zrABxiqeQ==" saltValue="NVEzgGqxT1JmuKnVH5/uZA==" spinCount="100000" sheet="1" objects="1" scenarios="1" selectLockedCells="1"/>
  <mergeCells count="25">
    <mergeCell ref="A70:G70"/>
    <mergeCell ref="B9:D9"/>
    <mergeCell ref="A42:G69"/>
    <mergeCell ref="F9:G9"/>
    <mergeCell ref="A12:G12"/>
    <mergeCell ref="A13:E13"/>
    <mergeCell ref="A15:E15"/>
    <mergeCell ref="A21:G21"/>
    <mergeCell ref="C22:D22"/>
    <mergeCell ref="F22:G22"/>
    <mergeCell ref="A24:B25"/>
    <mergeCell ref="C24:G25"/>
    <mergeCell ref="A37:G37"/>
    <mergeCell ref="A38:G38"/>
    <mergeCell ref="A40:G40"/>
    <mergeCell ref="A29:G29"/>
    <mergeCell ref="A35:G35"/>
    <mergeCell ref="A1:E1"/>
    <mergeCell ref="B2:D2"/>
    <mergeCell ref="F2:G2"/>
    <mergeCell ref="B4:D4"/>
    <mergeCell ref="A31:G31"/>
    <mergeCell ref="B6:D6"/>
    <mergeCell ref="A32:G32"/>
    <mergeCell ref="A34:G34"/>
  </mergeCells>
  <dataValidations xWindow="415" yWindow="273" count="12">
    <dataValidation allowBlank="1" showInputMessage="1" showErrorMessage="1" error="Die Vergabenummer wird durch die ZVS vergeben und mitgeteilt." prompt="Die Vergabenummer wird durch die ZVS vergeben und mitgeteilt." sqref="B9:D9" xr:uid="{00000000-0002-0000-2B00-000000000000}"/>
    <dataValidation allowBlank="1" showInputMessage="1" showErrorMessage="1" error="Bitte geben Sie das Revier bzw. den FBB an!" promptTitle="Angabe des Reviers" prompt="Bitte geben Sie das Revier bzw. den FBB an!" sqref="F2:G2" xr:uid="{00000000-0002-0000-2B00-000001000000}"/>
    <dataValidation allowBlank="1" showInputMessage="1" showErrorMessage="1" error="Bitte geben Sie den Namen der Kontaktperson ein!" prompt="Bitte geben Sie den Namen der Kontaktperson (z.B. Revierleitung) ein!" sqref="B4:D4" xr:uid="{00000000-0002-0000-2B00-000002000000}"/>
    <dataValidation allowBlank="1" showInputMessage="1" showErrorMessage="1" error="Bitte geben Sie die Adresse der Kontaktperson (Straße mit Haus-Nr. und PLZ mit Ort) an!" prompt="Bitte geben Sie die Adresse der Kontaktperson (Straße mit Haus-Nr. und PLZ mit Ort) an!" sqref="B6:D6" xr:uid="{00000000-0002-0000-2B00-000003000000}"/>
    <dataValidation allowBlank="1" showInputMessage="1" showErrorMessage="1" promptTitle="Eingabe der Los-Nr." prompt="Bitte vergeben Sie eine fortlaufende Los-Nr.!" sqref="F9" xr:uid="{00000000-0002-0000-2B00-000004000000}"/>
    <dataValidation allowBlank="1" showInputMessage="1" showErrorMessage="1" promptTitle="Revier- und Arbeitsverhältnisse" prompt="- Arbeitsorte? Umsetzzeiten? _x000a_- Einsatzbereiche (NH, LH, Stärkeklassen-/Sortimentsschwerpunkte)?_x000a_- Erschließung/Rückegassenabstände?_x000a_- Gelände, Befahrbarkeit d. Standorte?_x000a_- Besonderheiten?" sqref="A32:G32" xr:uid="{00000000-0002-0000-2B00-000005000000}"/>
    <dataValidation allowBlank="1" showInputMessage="1" showErrorMessage="1" error="Bitte geben Sie an, ob es sachlich begründete Anforderungen an die Maschinenanforderungen gibt, welche über die allgemeingültigen Vorgaben der AGB hinausgehen!" prompt="Bitte geben Sie an, ob es sachlich begründete Anforderungen an die Maschinenanforderungen gibt, welche über die allgemeingültigen Vorgaben der AGB hinausgehen!" sqref="A35:G35" xr:uid="{00000000-0002-0000-2B00-000006000000}"/>
    <dataValidation type="whole" allowBlank="1" showInputMessage="1" showErrorMessage="1" error="Bitte geben Sie die jährliche Optionsmenge des Vertrages an._x000a__x000a_(min. 0; max. 50.000)" promptTitle="jährliche Optionsmenge" prompt="Bitte geben Sie die jährliche Optionsmenge des Vertrages an." sqref="F15" xr:uid="{00000000-0002-0000-2B00-000007000000}">
      <formula1>0</formula1>
      <formula2>50000</formula2>
    </dataValidation>
    <dataValidation type="whole" allowBlank="1" showInputMessage="1" showErrorMessage="1" error="Bitte geben Sie die (jährliche) Garantiemenge an._x000a__x000a_(min. 100, max. 100.000)" promptTitle="Jährliche Garantiemenge" prompt="Bitte geben Sie die (jährliche) Garantiemenge an." sqref="F13" xr:uid="{00000000-0002-0000-2B00-000008000000}">
      <formula1>0</formula1>
      <formula2>200000</formula2>
    </dataValidation>
    <dataValidation allowBlank="1" showInputMessage="1" showErrorMessage="1" prompt="Bitte geben Sie ggf. zeitliche Arbeitsschwerpunkte an, z.B. von Okt.-Feb." sqref="C24" xr:uid="{00000000-0002-0000-2B00-000009000000}"/>
    <dataValidation type="date" allowBlank="1" showInputMessage="1" showErrorMessage="1" error="Bitte geben Sie den Beginn des Vertrages an!" promptTitle="Beginn Vertragslaufzeit" prompt="Bitte geben Sie den Beginn des Vertrages an!" sqref="B22" xr:uid="{00000000-0002-0000-2B00-00000A000000}">
      <formula1>42736</formula1>
      <formula2>54789</formula2>
    </dataValidation>
    <dataValidation allowBlank="1" showInputMessage="1" showErrorMessage="1" error="Bitte geben Sie ggf. weitere Informationen zum Vertrag!" prompt="Bitte geben Sie ggf. weitere Informationen zum Vertrag!" sqref="A38" xr:uid="{00000000-0002-0000-2B00-00000B000000}"/>
  </dataValidations>
  <hyperlinks>
    <hyperlink ref="A40:G40" r:id="rId1" display="Kartenmaterial mit Informationen über den o.a. Forstbetriebsbezirk kann über das Portal waldinfo.nrw (https://www.waldinfo.nrw.de/waldinfo.html) abgerufen werden. Hinweis: Informationen zu Forstamts- und Reviergrenzen lassen sich unter dem Reiter &quot;Katatst" xr:uid="{00000000-0004-0000-2B00-000000000000}"/>
  </hyperlinks>
  <pageMargins left="0.59055118110236215" right="0.59055118110236215" top="0.39370078740157483" bottom="0.39370078740157483" header="0" footer="0"/>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4209" r:id="rId5" name="Button 1">
              <controlPr defaultSize="0" print="0" autoFill="0" autoPict="0" macro="[0]!Makro12">
                <anchor moveWithCells="1" sizeWithCells="1">
                  <from>
                    <xdr:col>7</xdr:col>
                    <xdr:colOff>449580</xdr:colOff>
                    <xdr:row>34</xdr:row>
                    <xdr:rowOff>68580</xdr:rowOff>
                  </from>
                  <to>
                    <xdr:col>10</xdr:col>
                    <xdr:colOff>304800</xdr:colOff>
                    <xdr:row>37</xdr:row>
                    <xdr:rowOff>365760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15" yWindow="273" count="3">
        <x14:dataValidation type="list" allowBlank="1" showInputMessage="1" showErrorMessage="1" error="Bitte wählen Sie ein Forstamt aus!" promptTitle="Angabe des Forstamtes" prompt="Bitte wählen Sie ein Forstamt aus!" xr:uid="{00000000-0002-0000-2B00-00000C000000}">
          <x14:formula1>
            <xm:f>'Steuerlemente Angebot HB'!$A$2:$A$17</xm:f>
          </x14:formula1>
          <xm:sqref>B2:D2</xm:sqref>
        </x14:dataValidation>
        <x14:dataValidation type="list" allowBlank="1" showInputMessage="1" showErrorMessage="1" error="Bitte geben Sie die voraussichtliche Vertragslaufzeit des Vertrages in Monaten an. (Auswahl aus Liste)" promptTitle="voraus. Vertragslaufzeit Vertrag" prompt="Bitte geben Sie die voraussichtliche Vertragslaufzeit des Vertrages in Monaten an. Ob Verlängerungsoptionen bestehen, können Sie unten auswählen." xr:uid="{00000000-0002-0000-2B00-00000D000000}">
          <x14:formula1>
            <xm:f>'Steuerlemente Angebot HB'!$C$2:$C$5</xm:f>
          </x14:formula1>
          <xm:sqref>E22</xm:sqref>
        </x14:dataValidation>
        <x14:dataValidation type="list" allowBlank="1" showInputMessage="1" showErrorMessage="1" error="Bitte geben Sie an, ob für diesen Vertrag jährliche Verlängerungsoptionen bestehen sollen. (Auswahl aus Liste)" promptTitle="Verlängerungsoptionen" prompt="Bitte geben Sie an, ob für diesen Vertrag jährliche Verlängerungsoptionen bestehen sollen. " xr:uid="{00000000-0002-0000-2B00-00000E000000}">
          <x14:formula1>
            <xm:f>'Steuerlemente Angebot HB'!$B$2:$B$3</xm:f>
          </x14:formula1>
          <xm:sqref>D27</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1">
    <pageSetUpPr autoPageBreaks="0"/>
  </sheetPr>
  <dimension ref="A1:H94"/>
  <sheetViews>
    <sheetView showGridLines="0" showZeros="0" showOutlineSymbols="0" topLeftCell="A61" zoomScaleNormal="100" workbookViewId="0">
      <selection activeCell="A82" sqref="A82:B82"/>
    </sheetView>
  </sheetViews>
  <sheetFormatPr baseColWidth="10" defaultColWidth="11.44140625" defaultRowHeight="13.2" x14ac:dyDescent="0.25"/>
  <cols>
    <col min="1" max="1" width="18.44140625" style="205" customWidth="1"/>
    <col min="2" max="2" width="25" style="227" customWidth="1"/>
    <col min="3" max="3" width="26.33203125" style="228" customWidth="1"/>
    <col min="4" max="4" width="25.33203125" style="205" customWidth="1"/>
    <col min="5" max="5" width="2.33203125" style="205" customWidth="1"/>
    <col min="6" max="7" width="16.6640625" style="205" customWidth="1"/>
    <col min="8" max="8" width="10.33203125" style="205" customWidth="1"/>
    <col min="9" max="16384" width="11.44140625" style="205"/>
  </cols>
  <sheetData>
    <row r="1" spans="1:8" ht="34.950000000000003" customHeight="1" x14ac:dyDescent="0.25">
      <c r="A1" s="959" t="s">
        <v>356</v>
      </c>
      <c r="B1" s="959"/>
      <c r="C1" s="959"/>
      <c r="D1" s="204"/>
    </row>
    <row r="2" spans="1:8" ht="13.5" customHeight="1" x14ac:dyDescent="0.3">
      <c r="A2" s="206" t="s">
        <v>357</v>
      </c>
      <c r="B2" s="207"/>
      <c r="C2" s="960">
        <f>'LB Holzbringung RV'!B2</f>
        <v>0</v>
      </c>
      <c r="D2" s="961"/>
      <c r="F2" s="989" t="s">
        <v>358</v>
      </c>
      <c r="G2" s="989"/>
      <c r="H2" s="989"/>
    </row>
    <row r="3" spans="1:8" ht="3" customHeight="1" x14ac:dyDescent="0.3">
      <c r="A3" s="206"/>
      <c r="B3" s="208"/>
      <c r="C3" s="209"/>
      <c r="D3" s="210"/>
    </row>
    <row r="4" spans="1:8" ht="13.5" customHeight="1" x14ac:dyDescent="0.3">
      <c r="A4" s="206" t="s">
        <v>612</v>
      </c>
      <c r="B4" s="211"/>
      <c r="C4" s="960">
        <f>'LB Holzbringung RV'!F2</f>
        <v>0</v>
      </c>
      <c r="D4" s="961"/>
      <c r="F4" s="1738" t="s">
        <v>587</v>
      </c>
      <c r="G4" s="993"/>
      <c r="H4" s="994"/>
    </row>
    <row r="5" spans="1:8" ht="3" customHeight="1" x14ac:dyDescent="0.3">
      <c r="A5" s="206"/>
      <c r="B5" s="212"/>
      <c r="C5" s="209"/>
      <c r="D5" s="210"/>
    </row>
    <row r="6" spans="1:8" ht="13.5" customHeight="1" x14ac:dyDescent="0.3">
      <c r="A6" s="206" t="s">
        <v>207</v>
      </c>
      <c r="B6" s="522">
        <f>'LB Holzbringung RV'!B9</f>
        <v>0</v>
      </c>
      <c r="C6" s="520" t="s">
        <v>56</v>
      </c>
      <c r="D6" s="522">
        <f>'LB Holzbringung RV'!F9</f>
        <v>0</v>
      </c>
      <c r="F6" s="1903" t="s">
        <v>650</v>
      </c>
      <c r="G6" s="1904"/>
      <c r="H6" s="1904"/>
    </row>
    <row r="7" spans="1:8" ht="3" customHeight="1" x14ac:dyDescent="0.3">
      <c r="A7" s="213"/>
      <c r="B7" s="214"/>
      <c r="C7" s="215"/>
      <c r="D7" s="216"/>
    </row>
    <row r="8" spans="1:8" ht="3" customHeight="1" x14ac:dyDescent="0.3">
      <c r="A8" s="217"/>
      <c r="B8" s="208"/>
      <c r="C8" s="218"/>
      <c r="D8" s="219"/>
    </row>
    <row r="9" spans="1:8" ht="13.95" customHeight="1" x14ac:dyDescent="0.25">
      <c r="A9" s="220" t="s">
        <v>359</v>
      </c>
      <c r="B9" s="972"/>
      <c r="C9" s="974"/>
      <c r="D9" s="975"/>
    </row>
    <row r="10" spans="1:8" ht="13.95" customHeight="1" x14ac:dyDescent="0.25">
      <c r="A10" s="976" t="s">
        <v>353</v>
      </c>
      <c r="B10" s="977"/>
      <c r="C10" s="979"/>
      <c r="D10" s="980"/>
    </row>
    <row r="11" spans="1:8" ht="13.95" customHeight="1" x14ac:dyDescent="0.25">
      <c r="A11" s="976"/>
      <c r="B11" s="981"/>
      <c r="C11" s="983"/>
      <c r="D11" s="984"/>
    </row>
    <row r="12" spans="1:8" ht="13.95" customHeight="1" x14ac:dyDescent="0.25">
      <c r="A12" s="221" t="s">
        <v>360</v>
      </c>
      <c r="B12" s="985"/>
      <c r="C12" s="987"/>
      <c r="D12" s="988"/>
    </row>
    <row r="13" spans="1:8" ht="13.95" customHeight="1" x14ac:dyDescent="0.25">
      <c r="A13" s="221" t="s">
        <v>361</v>
      </c>
      <c r="B13" s="968"/>
      <c r="C13" s="970"/>
      <c r="D13" s="971"/>
    </row>
    <row r="14" spans="1:8" ht="3" customHeight="1" x14ac:dyDescent="0.3">
      <c r="A14" s="222"/>
      <c r="B14" s="223"/>
      <c r="C14" s="223"/>
      <c r="D14" s="223"/>
    </row>
    <row r="15" spans="1:8" ht="46.2" customHeight="1" x14ac:dyDescent="0.25">
      <c r="A15" s="998" t="s">
        <v>655</v>
      </c>
      <c r="B15" s="998"/>
      <c r="C15" s="998"/>
      <c r="D15" s="998"/>
    </row>
    <row r="16" spans="1:8" ht="3" customHeight="1" x14ac:dyDescent="0.25">
      <c r="A16" s="224"/>
      <c r="B16" s="224"/>
      <c r="C16" s="224"/>
      <c r="D16" s="224"/>
    </row>
    <row r="17" spans="1:8" ht="13.95" customHeight="1" x14ac:dyDescent="0.25">
      <c r="A17" s="999" t="s">
        <v>362</v>
      </c>
      <c r="B17" s="999"/>
      <c r="C17" s="999"/>
      <c r="D17" s="225"/>
      <c r="F17" s="226"/>
      <c r="G17" s="226"/>
      <c r="H17" s="226"/>
    </row>
    <row r="18" spans="1:8" ht="3" customHeight="1" x14ac:dyDescent="0.3">
      <c r="A18" s="219"/>
      <c r="B18" s="208"/>
      <c r="C18" s="218"/>
      <c r="D18" s="219"/>
      <c r="F18" s="229"/>
      <c r="G18" s="229"/>
      <c r="H18" s="229"/>
    </row>
    <row r="19" spans="1:8" ht="13.95" customHeight="1" x14ac:dyDescent="0.25">
      <c r="A19" s="948" t="s">
        <v>363</v>
      </c>
      <c r="B19" s="949"/>
      <c r="C19" s="949"/>
      <c r="D19" s="950"/>
    </row>
    <row r="20" spans="1:8" s="229" customFormat="1" ht="26.4" customHeight="1" x14ac:dyDescent="0.25">
      <c r="A20" s="1907" t="s">
        <v>364</v>
      </c>
      <c r="B20" s="1908"/>
      <c r="C20" s="230" t="s">
        <v>365</v>
      </c>
      <c r="D20" s="231" t="s">
        <v>366</v>
      </c>
      <c r="F20" s="205"/>
      <c r="G20" s="205"/>
      <c r="H20" s="205"/>
    </row>
    <row r="21" spans="1:8" ht="11.7" customHeight="1" x14ac:dyDescent="0.25">
      <c r="A21" s="232" t="s">
        <v>43</v>
      </c>
      <c r="B21" s="233">
        <v>0.1</v>
      </c>
      <c r="C21" s="234">
        <v>4.17</v>
      </c>
      <c r="D21" s="235">
        <f t="shared" ref="D21:D33" si="0">ROUND($D$17/C21,2)</f>
        <v>0</v>
      </c>
    </row>
    <row r="22" spans="1:8" ht="11.7" customHeight="1" x14ac:dyDescent="0.25">
      <c r="A22" s="236" t="s">
        <v>43</v>
      </c>
      <c r="B22" s="237">
        <v>0.15</v>
      </c>
      <c r="C22" s="234">
        <v>4.8499999999999996</v>
      </c>
      <c r="D22" s="235">
        <f t="shared" si="0"/>
        <v>0</v>
      </c>
    </row>
    <row r="23" spans="1:8" ht="11.7" customHeight="1" x14ac:dyDescent="0.25">
      <c r="A23" s="232" t="s">
        <v>43</v>
      </c>
      <c r="B23" s="233">
        <v>0.2</v>
      </c>
      <c r="C23" s="234">
        <v>5.3</v>
      </c>
      <c r="D23" s="235">
        <f t="shared" si="0"/>
        <v>0</v>
      </c>
    </row>
    <row r="24" spans="1:8" ht="11.7" customHeight="1" x14ac:dyDescent="0.25">
      <c r="A24" s="236" t="s">
        <v>43</v>
      </c>
      <c r="B24" s="237">
        <v>0.25</v>
      </c>
      <c r="C24" s="234">
        <v>5.73</v>
      </c>
      <c r="D24" s="235">
        <f t="shared" si="0"/>
        <v>0</v>
      </c>
    </row>
    <row r="25" spans="1:8" ht="11.7" customHeight="1" x14ac:dyDescent="0.25">
      <c r="A25" s="232" t="s">
        <v>43</v>
      </c>
      <c r="B25" s="233">
        <v>0.3</v>
      </c>
      <c r="C25" s="234">
        <v>6.16</v>
      </c>
      <c r="D25" s="235">
        <f t="shared" si="0"/>
        <v>0</v>
      </c>
    </row>
    <row r="26" spans="1:8" ht="11.7" customHeight="1" x14ac:dyDescent="0.25">
      <c r="A26" s="236" t="s">
        <v>43</v>
      </c>
      <c r="B26" s="237">
        <v>0.4</v>
      </c>
      <c r="C26" s="234">
        <v>6.78</v>
      </c>
      <c r="D26" s="235">
        <f t="shared" si="0"/>
        <v>0</v>
      </c>
    </row>
    <row r="27" spans="1:8" ht="11.7" customHeight="1" x14ac:dyDescent="0.25">
      <c r="A27" s="232" t="s">
        <v>43</v>
      </c>
      <c r="B27" s="233">
        <v>0.5</v>
      </c>
      <c r="C27" s="234">
        <v>7.58</v>
      </c>
      <c r="D27" s="235">
        <f t="shared" si="0"/>
        <v>0</v>
      </c>
    </row>
    <row r="28" spans="1:8" ht="11.7" customHeight="1" x14ac:dyDescent="0.25">
      <c r="A28" s="236" t="s">
        <v>43</v>
      </c>
      <c r="B28" s="237">
        <v>0.75</v>
      </c>
      <c r="C28" s="234">
        <v>8.7200000000000006</v>
      </c>
      <c r="D28" s="235">
        <f t="shared" si="0"/>
        <v>0</v>
      </c>
    </row>
    <row r="29" spans="1:8" ht="11.7" customHeight="1" x14ac:dyDescent="0.25">
      <c r="A29" s="232" t="s">
        <v>43</v>
      </c>
      <c r="B29" s="233">
        <v>1</v>
      </c>
      <c r="C29" s="234">
        <v>10.44</v>
      </c>
      <c r="D29" s="235">
        <f t="shared" si="0"/>
        <v>0</v>
      </c>
    </row>
    <row r="30" spans="1:8" ht="11.7" customHeight="1" x14ac:dyDescent="0.25">
      <c r="A30" s="232" t="s">
        <v>43</v>
      </c>
      <c r="B30" s="233">
        <v>1.5</v>
      </c>
      <c r="C30" s="234">
        <v>10.56</v>
      </c>
      <c r="D30" s="235">
        <f t="shared" si="0"/>
        <v>0</v>
      </c>
    </row>
    <row r="31" spans="1:8" ht="11.7" customHeight="1" x14ac:dyDescent="0.25">
      <c r="A31" s="236" t="s">
        <v>43</v>
      </c>
      <c r="B31" s="237">
        <v>2</v>
      </c>
      <c r="C31" s="234">
        <v>9.93</v>
      </c>
      <c r="D31" s="235">
        <f t="shared" si="0"/>
        <v>0</v>
      </c>
    </row>
    <row r="32" spans="1:8" ht="11.7" customHeight="1" x14ac:dyDescent="0.25">
      <c r="A32" s="232" t="s">
        <v>43</v>
      </c>
      <c r="B32" s="233">
        <v>3</v>
      </c>
      <c r="C32" s="234">
        <v>9.41</v>
      </c>
      <c r="D32" s="235">
        <f t="shared" si="0"/>
        <v>0</v>
      </c>
    </row>
    <row r="33" spans="1:6" ht="11.7" customHeight="1" x14ac:dyDescent="0.25">
      <c r="A33" s="232" t="s">
        <v>43</v>
      </c>
      <c r="B33" s="233">
        <v>4</v>
      </c>
      <c r="C33" s="234">
        <v>9.1199999999999992</v>
      </c>
      <c r="D33" s="235">
        <f t="shared" si="0"/>
        <v>0</v>
      </c>
    </row>
    <row r="34" spans="1:6" ht="11.7" customHeight="1" x14ac:dyDescent="0.25">
      <c r="A34" s="232" t="s">
        <v>367</v>
      </c>
      <c r="B34" s="233">
        <v>4</v>
      </c>
      <c r="C34" s="1909" t="s">
        <v>368</v>
      </c>
      <c r="D34" s="1910"/>
    </row>
    <row r="35" spans="1:6" ht="4.95" customHeight="1" x14ac:dyDescent="0.3">
      <c r="A35" s="238"/>
      <c r="B35" s="239"/>
      <c r="C35" s="240"/>
      <c r="D35" s="241"/>
    </row>
    <row r="36" spans="1:6" ht="25.95" customHeight="1" x14ac:dyDescent="0.25">
      <c r="A36" s="1911" t="s">
        <v>369</v>
      </c>
      <c r="B36" s="949"/>
      <c r="C36" s="949"/>
      <c r="D36" s="950"/>
    </row>
    <row r="37" spans="1:6" ht="26.25" customHeight="1" x14ac:dyDescent="0.25">
      <c r="A37" s="1912" t="s">
        <v>370</v>
      </c>
      <c r="B37" s="1100"/>
      <c r="C37" s="242" t="s">
        <v>371</v>
      </c>
      <c r="D37" s="243" t="s">
        <v>372</v>
      </c>
    </row>
    <row r="38" spans="1:6" ht="12.75" customHeight="1" x14ac:dyDescent="0.25">
      <c r="A38" s="232" t="s">
        <v>43</v>
      </c>
      <c r="B38" s="233">
        <v>3</v>
      </c>
      <c r="C38" s="244">
        <v>12</v>
      </c>
      <c r="D38" s="242">
        <f>ROUND($D$17/C38,2)</f>
        <v>0</v>
      </c>
      <c r="F38" s="245"/>
    </row>
    <row r="39" spans="1:6" ht="4.95" customHeight="1" x14ac:dyDescent="0.25">
      <c r="A39" s="246"/>
      <c r="B39" s="247"/>
      <c r="C39" s="248"/>
      <c r="D39" s="249"/>
      <c r="F39" s="245"/>
    </row>
    <row r="40" spans="1:6" ht="13.95" customHeight="1" x14ac:dyDescent="0.25">
      <c r="A40" s="948" t="s">
        <v>373</v>
      </c>
      <c r="B40" s="949"/>
      <c r="C40" s="949"/>
      <c r="D40" s="950"/>
      <c r="E40" s="245"/>
      <c r="F40" s="245"/>
    </row>
    <row r="41" spans="1:6" ht="13.2" customHeight="1" x14ac:dyDescent="0.25">
      <c r="A41" s="1913" t="s">
        <v>374</v>
      </c>
      <c r="B41" s="1914"/>
      <c r="C41" s="250" t="s">
        <v>375</v>
      </c>
      <c r="D41" s="231" t="s">
        <v>376</v>
      </c>
      <c r="E41" s="245"/>
      <c r="F41" s="245"/>
    </row>
    <row r="42" spans="1:6" ht="12" customHeight="1" x14ac:dyDescent="0.25">
      <c r="A42" s="1915" t="s">
        <v>601</v>
      </c>
      <c r="B42" s="1916"/>
      <c r="C42" s="251" t="s">
        <v>378</v>
      </c>
      <c r="D42" s="252" t="s">
        <v>379</v>
      </c>
      <c r="E42" s="245"/>
      <c r="F42" s="245"/>
    </row>
    <row r="43" spans="1:6" ht="12" customHeight="1" x14ac:dyDescent="0.25">
      <c r="A43" s="1917"/>
      <c r="B43" s="1918"/>
      <c r="C43" s="251" t="s">
        <v>380</v>
      </c>
      <c r="D43" s="252" t="s">
        <v>381</v>
      </c>
      <c r="E43" s="245"/>
      <c r="F43" s="245"/>
    </row>
    <row r="44" spans="1:6" ht="12" customHeight="1" x14ac:dyDescent="0.25">
      <c r="A44" s="1919"/>
      <c r="B44" s="1920"/>
      <c r="C44" s="251" t="s">
        <v>382</v>
      </c>
      <c r="D44" s="252" t="s">
        <v>383</v>
      </c>
      <c r="E44" s="245"/>
      <c r="F44" s="245"/>
    </row>
    <row r="45" spans="1:6" ht="12" customHeight="1" x14ac:dyDescent="0.25">
      <c r="A45" s="1905" t="s">
        <v>78</v>
      </c>
      <c r="B45" s="1906"/>
      <c r="C45" s="251" t="s">
        <v>384</v>
      </c>
      <c r="D45" s="252" t="s">
        <v>385</v>
      </c>
      <c r="E45" s="245"/>
      <c r="F45" s="245"/>
    </row>
    <row r="46" spans="1:6" ht="12" customHeight="1" x14ac:dyDescent="0.25">
      <c r="A46" s="938" t="s">
        <v>604</v>
      </c>
      <c r="B46" s="1078"/>
      <c r="C46" s="251" t="s">
        <v>386</v>
      </c>
      <c r="D46" s="252" t="s">
        <v>385</v>
      </c>
      <c r="E46" s="245"/>
      <c r="F46" s="245"/>
    </row>
    <row r="47" spans="1:6" ht="12" customHeight="1" x14ac:dyDescent="0.25">
      <c r="A47" s="1924"/>
      <c r="B47" s="1925"/>
      <c r="C47" s="251" t="s">
        <v>387</v>
      </c>
      <c r="D47" s="252" t="s">
        <v>379</v>
      </c>
      <c r="E47" s="245"/>
      <c r="F47" s="245"/>
    </row>
    <row r="48" spans="1:6" ht="12" customHeight="1" x14ac:dyDescent="0.25">
      <c r="A48" s="1924"/>
      <c r="B48" s="1925"/>
      <c r="C48" s="251" t="s">
        <v>388</v>
      </c>
      <c r="D48" s="252" t="s">
        <v>381</v>
      </c>
      <c r="E48" s="245"/>
      <c r="F48" s="245"/>
    </row>
    <row r="49" spans="1:8" ht="12" customHeight="1" x14ac:dyDescent="0.25">
      <c r="A49" s="1079"/>
      <c r="B49" s="1080"/>
      <c r="C49" s="251" t="s">
        <v>389</v>
      </c>
      <c r="D49" s="252" t="s">
        <v>390</v>
      </c>
      <c r="E49" s="245"/>
      <c r="F49" s="245"/>
    </row>
    <row r="50" spans="1:8" ht="12" customHeight="1" x14ac:dyDescent="0.25">
      <c r="A50" s="938" t="s">
        <v>605</v>
      </c>
      <c r="B50" s="1078"/>
      <c r="C50" s="251" t="s">
        <v>391</v>
      </c>
      <c r="D50" s="252" t="s">
        <v>385</v>
      </c>
      <c r="E50" s="245"/>
      <c r="F50" s="245"/>
    </row>
    <row r="51" spans="1:8" ht="12" customHeight="1" x14ac:dyDescent="0.25">
      <c r="A51" s="1924"/>
      <c r="B51" s="1925"/>
      <c r="C51" s="251" t="s">
        <v>392</v>
      </c>
      <c r="D51" s="252" t="s">
        <v>379</v>
      </c>
      <c r="E51" s="245"/>
      <c r="F51" s="245"/>
    </row>
    <row r="52" spans="1:8" ht="12" customHeight="1" x14ac:dyDescent="0.25">
      <c r="A52" s="1924"/>
      <c r="B52" s="1925"/>
      <c r="C52" s="251" t="s">
        <v>393</v>
      </c>
      <c r="D52" s="252" t="s">
        <v>381</v>
      </c>
      <c r="E52" s="245"/>
      <c r="F52" s="245"/>
    </row>
    <row r="53" spans="1:8" ht="12" customHeight="1" x14ac:dyDescent="0.25">
      <c r="A53" s="1079"/>
      <c r="B53" s="1080"/>
      <c r="C53" s="251" t="s">
        <v>394</v>
      </c>
      <c r="D53" s="252" t="s">
        <v>390</v>
      </c>
      <c r="E53" s="245"/>
      <c r="F53" s="245"/>
    </row>
    <row r="54" spans="1:8" ht="12" customHeight="1" x14ac:dyDescent="0.25">
      <c r="A54" s="967" t="s">
        <v>395</v>
      </c>
      <c r="B54" s="967"/>
      <c r="C54" s="251" t="s">
        <v>396</v>
      </c>
      <c r="D54" s="252" t="s">
        <v>381</v>
      </c>
      <c r="E54" s="245"/>
      <c r="F54" s="245"/>
    </row>
    <row r="55" spans="1:8" ht="12" customHeight="1" x14ac:dyDescent="0.25">
      <c r="A55" s="1011" t="s">
        <v>596</v>
      </c>
      <c r="B55" s="1013"/>
      <c r="C55" s="251"/>
      <c r="D55" s="252" t="s">
        <v>397</v>
      </c>
      <c r="E55" s="245"/>
      <c r="F55" s="245"/>
    </row>
    <row r="56" spans="1:8" ht="12" customHeight="1" x14ac:dyDescent="0.25">
      <c r="A56" s="1011" t="s">
        <v>398</v>
      </c>
      <c r="B56" s="1013"/>
      <c r="C56" s="251" t="s">
        <v>399</v>
      </c>
      <c r="D56" s="252" t="s">
        <v>385</v>
      </c>
      <c r="E56" s="245"/>
      <c r="F56" s="245"/>
    </row>
    <row r="57" spans="1:8" ht="12" customHeight="1" x14ac:dyDescent="0.25">
      <c r="A57" s="1905" t="s">
        <v>400</v>
      </c>
      <c r="B57" s="1906"/>
      <c r="C57" s="251" t="s">
        <v>401</v>
      </c>
      <c r="D57" s="252" t="s">
        <v>402</v>
      </c>
      <c r="E57" s="245"/>
      <c r="F57" s="245"/>
    </row>
    <row r="58" spans="1:8" ht="12" customHeight="1" x14ac:dyDescent="0.25">
      <c r="A58" s="965" t="s">
        <v>403</v>
      </c>
      <c r="B58" s="965"/>
      <c r="C58" s="251" t="s">
        <v>404</v>
      </c>
      <c r="D58" s="252" t="s">
        <v>405</v>
      </c>
      <c r="E58" s="245"/>
      <c r="F58" s="245"/>
    </row>
    <row r="59" spans="1:8" ht="12" customHeight="1" x14ac:dyDescent="0.25">
      <c r="A59" s="938" t="s">
        <v>609</v>
      </c>
      <c r="B59" s="940"/>
      <c r="C59" s="252" t="s">
        <v>597</v>
      </c>
      <c r="D59" s="252" t="s">
        <v>379</v>
      </c>
      <c r="E59" s="245"/>
      <c r="F59" s="245"/>
    </row>
    <row r="60" spans="1:8" ht="12" customHeight="1" x14ac:dyDescent="0.25">
      <c r="A60" s="1921"/>
      <c r="B60" s="1922"/>
      <c r="C60" s="252" t="s">
        <v>406</v>
      </c>
      <c r="D60" s="252" t="s">
        <v>407</v>
      </c>
      <c r="E60" s="245"/>
      <c r="F60" s="245"/>
    </row>
    <row r="61" spans="1:8" ht="12" customHeight="1" x14ac:dyDescent="0.25">
      <c r="A61" s="1921"/>
      <c r="B61" s="1922"/>
      <c r="C61" s="252" t="s">
        <v>378</v>
      </c>
      <c r="D61" s="252" t="s">
        <v>408</v>
      </c>
      <c r="E61" s="245"/>
      <c r="F61" s="245"/>
    </row>
    <row r="62" spans="1:8" ht="12" customHeight="1" x14ac:dyDescent="0.25">
      <c r="A62" s="1005" t="s">
        <v>409</v>
      </c>
      <c r="B62" s="1013"/>
      <c r="C62" s="253"/>
      <c r="D62" s="254" t="s">
        <v>410</v>
      </c>
      <c r="E62" s="245"/>
      <c r="F62" s="245"/>
    </row>
    <row r="63" spans="1:8" ht="10.95" customHeight="1" x14ac:dyDescent="0.3">
      <c r="A63" s="938" t="s">
        <v>920</v>
      </c>
      <c r="B63" s="939"/>
      <c r="C63" s="766" t="s">
        <v>789</v>
      </c>
      <c r="D63" s="666">
        <v>0.75</v>
      </c>
      <c r="E63"/>
      <c r="G63" s="245"/>
      <c r="H63" s="245"/>
    </row>
    <row r="64" spans="1:8" ht="10.95" customHeight="1" x14ac:dyDescent="0.3">
      <c r="A64" s="1921"/>
      <c r="B64" s="1923"/>
      <c r="C64" s="766" t="s">
        <v>810</v>
      </c>
      <c r="D64" s="666">
        <f>D63*0.6</f>
        <v>0.44999999999999996</v>
      </c>
      <c r="E64"/>
      <c r="G64" s="245"/>
      <c r="H64" s="245"/>
    </row>
    <row r="65" spans="1:8" ht="10.95" customHeight="1" x14ac:dyDescent="0.3">
      <c r="A65" s="941"/>
      <c r="B65" s="942"/>
      <c r="C65" s="767" t="s">
        <v>809</v>
      </c>
      <c r="D65" s="666">
        <v>85</v>
      </c>
      <c r="E65"/>
      <c r="G65" s="245"/>
      <c r="H65" s="245"/>
    </row>
    <row r="66" spans="1:8" ht="10.95" customHeight="1" x14ac:dyDescent="0.3">
      <c r="A66" s="938" t="s">
        <v>921</v>
      </c>
      <c r="B66" s="939"/>
      <c r="C66" s="767" t="s">
        <v>807</v>
      </c>
      <c r="D66" s="666">
        <v>1</v>
      </c>
      <c r="E66"/>
      <c r="G66" s="245"/>
    </row>
    <row r="67" spans="1:8" ht="10.95" customHeight="1" x14ac:dyDescent="0.3">
      <c r="A67" s="941"/>
      <c r="B67" s="942"/>
      <c r="C67" s="767" t="s">
        <v>806</v>
      </c>
      <c r="D67" s="666">
        <v>0.6</v>
      </c>
      <c r="E67"/>
      <c r="G67" s="245"/>
      <c r="H67" s="245"/>
    </row>
    <row r="68" spans="1:8" ht="4.95" customHeight="1" x14ac:dyDescent="0.3">
      <c r="A68" s="257"/>
      <c r="B68" s="257"/>
      <c r="C68" s="258"/>
      <c r="D68" s="258"/>
      <c r="E68" s="245"/>
      <c r="F68" s="255"/>
      <c r="G68" s="256"/>
      <c r="H68" s="256"/>
    </row>
    <row r="69" spans="1:8" s="256" customFormat="1" ht="8.6999999999999993" customHeight="1" x14ac:dyDescent="0.25">
      <c r="A69" s="951" t="s">
        <v>411</v>
      </c>
      <c r="B69" s="952"/>
      <c r="C69" s="952"/>
      <c r="D69" s="952"/>
      <c r="E69" s="255"/>
      <c r="F69" s="255"/>
    </row>
    <row r="70" spans="1:8" s="256" customFormat="1" ht="8.6999999999999993" customHeight="1" x14ac:dyDescent="0.25">
      <c r="A70" s="951" t="s">
        <v>412</v>
      </c>
      <c r="B70" s="952"/>
      <c r="C70" s="952"/>
      <c r="D70" s="952"/>
      <c r="E70" s="255"/>
      <c r="F70" s="255"/>
    </row>
    <row r="71" spans="1:8" s="256" customFormat="1" ht="8.6999999999999993" customHeight="1" x14ac:dyDescent="0.25">
      <c r="A71" s="1070" t="s">
        <v>413</v>
      </c>
      <c r="B71" s="1070"/>
      <c r="C71" s="1070"/>
      <c r="D71" s="1070"/>
      <c r="E71" s="255"/>
      <c r="F71" s="205"/>
      <c r="G71" s="205"/>
      <c r="H71" s="205"/>
    </row>
    <row r="72" spans="1:8" s="256" customFormat="1" ht="8.6999999999999993" customHeight="1" x14ac:dyDescent="0.25">
      <c r="A72" s="1070" t="s">
        <v>607</v>
      </c>
      <c r="B72" s="1070"/>
      <c r="C72" s="1070"/>
      <c r="D72" s="1070"/>
      <c r="E72" s="255"/>
      <c r="F72" s="205"/>
      <c r="G72" s="205"/>
      <c r="H72" s="205"/>
    </row>
    <row r="73" spans="1:8" s="256" customFormat="1" ht="16.95" customHeight="1" x14ac:dyDescent="0.25">
      <c r="A73" s="946" t="s">
        <v>598</v>
      </c>
      <c r="B73" s="946"/>
      <c r="C73" s="946"/>
      <c r="D73" s="946"/>
      <c r="E73" s="255"/>
      <c r="F73" s="245"/>
      <c r="G73" s="205"/>
      <c r="H73" s="205"/>
    </row>
    <row r="74" spans="1:8" s="256" customFormat="1" ht="8.6999999999999993" customHeight="1" x14ac:dyDescent="0.25">
      <c r="A74" s="1927" t="s">
        <v>922</v>
      </c>
      <c r="B74" s="946"/>
      <c r="C74" s="946"/>
      <c r="D74" s="946"/>
      <c r="E74" s="255"/>
      <c r="F74" s="245"/>
      <c r="G74" s="205"/>
      <c r="H74" s="205"/>
    </row>
    <row r="75" spans="1:8" ht="3" customHeight="1" x14ac:dyDescent="0.3">
      <c r="A75" s="219"/>
      <c r="B75" s="208"/>
      <c r="C75" s="218"/>
      <c r="D75" s="219"/>
      <c r="F75" s="245"/>
    </row>
    <row r="76" spans="1:8" ht="15" customHeight="1" x14ac:dyDescent="0.3">
      <c r="A76" s="948" t="s">
        <v>923</v>
      </c>
      <c r="B76" s="949"/>
      <c r="C76" s="949"/>
      <c r="D76" s="950"/>
      <c r="E76"/>
      <c r="F76"/>
    </row>
    <row r="77" spans="1:8" ht="12" customHeight="1" x14ac:dyDescent="0.3">
      <c r="A77" s="1928" t="s">
        <v>801</v>
      </c>
      <c r="B77" s="1929"/>
      <c r="C77" s="1930"/>
      <c r="D77" s="665">
        <v>85</v>
      </c>
      <c r="E77"/>
      <c r="F77"/>
    </row>
    <row r="78" spans="1:8" ht="12" customHeight="1" x14ac:dyDescent="0.3">
      <c r="A78" s="1928" t="s">
        <v>800</v>
      </c>
      <c r="B78" s="1929"/>
      <c r="C78" s="1930"/>
      <c r="D78" s="769">
        <v>100</v>
      </c>
      <c r="E78"/>
      <c r="F78"/>
    </row>
    <row r="79" spans="1:8" ht="12" customHeight="1" x14ac:dyDescent="0.3">
      <c r="A79" s="1928" t="s">
        <v>799</v>
      </c>
      <c r="B79" s="1929"/>
      <c r="C79" s="1930"/>
      <c r="D79" s="769">
        <v>40</v>
      </c>
      <c r="E79"/>
      <c r="F79"/>
    </row>
    <row r="80" spans="1:8" ht="9" customHeight="1" x14ac:dyDescent="0.3">
      <c r="A80" s="956" t="s">
        <v>798</v>
      </c>
      <c r="B80" s="956"/>
      <c r="C80" s="956"/>
      <c r="D80" s="956"/>
      <c r="E80"/>
      <c r="F80"/>
    </row>
    <row r="81" spans="1:6" ht="3" customHeight="1" x14ac:dyDescent="0.3">
      <c r="A81" s="219"/>
      <c r="B81" s="208"/>
      <c r="C81" s="218"/>
      <c r="D81" s="219"/>
      <c r="F81" s="245"/>
    </row>
    <row r="82" spans="1:6" ht="14.4" x14ac:dyDescent="0.3">
      <c r="A82" s="957"/>
      <c r="B82" s="958"/>
      <c r="C82" s="259"/>
      <c r="D82" s="260"/>
      <c r="E82" s="245"/>
      <c r="F82" s="245"/>
    </row>
    <row r="83" spans="1:6" x14ac:dyDescent="0.25">
      <c r="A83" s="1926" t="s">
        <v>22</v>
      </c>
      <c r="B83" s="1926"/>
      <c r="C83" s="261"/>
      <c r="D83" s="262" t="s">
        <v>414</v>
      </c>
      <c r="E83" s="245"/>
      <c r="F83" s="245"/>
    </row>
    <row r="84" spans="1:6" x14ac:dyDescent="0.25">
      <c r="A84" s="953" t="str">
        <f>'LB Holzbringung RV'!A70:G70</f>
        <v>Version 16.03.2023</v>
      </c>
      <c r="B84" s="953"/>
      <c r="C84" s="953"/>
      <c r="D84" s="953"/>
      <c r="E84" s="245"/>
      <c r="F84" s="245"/>
    </row>
    <row r="85" spans="1:6" x14ac:dyDescent="0.25">
      <c r="A85" s="245"/>
      <c r="B85" s="263"/>
      <c r="C85" s="264"/>
      <c r="D85" s="245"/>
      <c r="E85" s="245"/>
      <c r="F85" s="245"/>
    </row>
    <row r="86" spans="1:6" x14ac:dyDescent="0.25">
      <c r="A86" s="245"/>
      <c r="B86" s="263"/>
      <c r="C86" s="264"/>
      <c r="D86" s="245"/>
      <c r="E86" s="245"/>
      <c r="F86" s="245"/>
    </row>
    <row r="87" spans="1:6" x14ac:dyDescent="0.25">
      <c r="A87" s="245"/>
      <c r="B87" s="263"/>
      <c r="C87" s="264"/>
      <c r="D87" s="245"/>
      <c r="E87" s="245"/>
      <c r="F87" s="245"/>
    </row>
    <row r="88" spans="1:6" x14ac:dyDescent="0.25">
      <c r="A88" s="245"/>
      <c r="B88" s="263"/>
      <c r="C88" s="264"/>
      <c r="D88" s="245"/>
      <c r="E88" s="245"/>
      <c r="F88" s="245"/>
    </row>
    <row r="89" spans="1:6" x14ac:dyDescent="0.25">
      <c r="A89" s="245"/>
      <c r="B89" s="263"/>
      <c r="C89" s="264"/>
      <c r="D89" s="245"/>
      <c r="E89" s="245"/>
      <c r="F89" s="245"/>
    </row>
    <row r="90" spans="1:6" x14ac:dyDescent="0.25">
      <c r="A90" s="245"/>
      <c r="B90" s="263"/>
      <c r="C90" s="264"/>
      <c r="D90" s="245"/>
      <c r="E90" s="245"/>
      <c r="F90" s="245"/>
    </row>
    <row r="91" spans="1:6" x14ac:dyDescent="0.25">
      <c r="A91" s="245"/>
      <c r="B91" s="263"/>
      <c r="C91" s="264"/>
      <c r="D91" s="245"/>
      <c r="E91" s="245"/>
      <c r="F91" s="245"/>
    </row>
    <row r="92" spans="1:6" x14ac:dyDescent="0.25">
      <c r="A92" s="245"/>
      <c r="B92" s="263"/>
      <c r="C92" s="264"/>
      <c r="D92" s="245"/>
      <c r="E92" s="245"/>
      <c r="F92" s="245"/>
    </row>
    <row r="93" spans="1:6" x14ac:dyDescent="0.25">
      <c r="A93" s="245"/>
      <c r="B93" s="263"/>
      <c r="C93" s="264"/>
      <c r="D93" s="245"/>
      <c r="E93" s="245"/>
    </row>
    <row r="94" spans="1:6" x14ac:dyDescent="0.25">
      <c r="A94" s="245"/>
      <c r="B94" s="263"/>
      <c r="C94" s="264"/>
      <c r="D94" s="245"/>
      <c r="E94" s="245"/>
    </row>
  </sheetData>
  <sheetProtection algorithmName="SHA-512" hashValue="9o00dbEU2LYqr+nN9KenNUla7qWvZrwO/xg/H38c/FQkdbrbCIklHS5K9H4uF/nEtKD6aLXGK65F1HdshwCAeg==" saltValue="HDKGrYTNpH350Lll3US/SA==" spinCount="100000" sheet="1" objects="1" scenarios="1" selectLockedCells="1"/>
  <mergeCells count="48">
    <mergeCell ref="A83:B83"/>
    <mergeCell ref="A84:D84"/>
    <mergeCell ref="A72:D72"/>
    <mergeCell ref="A74:D74"/>
    <mergeCell ref="A70:D70"/>
    <mergeCell ref="A71:D71"/>
    <mergeCell ref="A73:D73"/>
    <mergeCell ref="A82:B82"/>
    <mergeCell ref="A76:D76"/>
    <mergeCell ref="A80:D80"/>
    <mergeCell ref="A78:C78"/>
    <mergeCell ref="A77:C77"/>
    <mergeCell ref="A79:C79"/>
    <mergeCell ref="A46:B49"/>
    <mergeCell ref="A50:B53"/>
    <mergeCell ref="A54:B54"/>
    <mergeCell ref="A55:B55"/>
    <mergeCell ref="A56:B56"/>
    <mergeCell ref="A57:B57"/>
    <mergeCell ref="A58:B58"/>
    <mergeCell ref="A59:B61"/>
    <mergeCell ref="A62:B62"/>
    <mergeCell ref="A69:D69"/>
    <mergeCell ref="A63:B65"/>
    <mergeCell ref="A66:B67"/>
    <mergeCell ref="A45:B45"/>
    <mergeCell ref="A15:D15"/>
    <mergeCell ref="A17:C17"/>
    <mergeCell ref="A19:D19"/>
    <mergeCell ref="A20:B20"/>
    <mergeCell ref="C34:D34"/>
    <mergeCell ref="A36:D36"/>
    <mergeCell ref="A37:B37"/>
    <mergeCell ref="A40:D40"/>
    <mergeCell ref="A41:B41"/>
    <mergeCell ref="A42:B44"/>
    <mergeCell ref="B13:D13"/>
    <mergeCell ref="A1:C1"/>
    <mergeCell ref="C2:D2"/>
    <mergeCell ref="F2:H2"/>
    <mergeCell ref="C4:D4"/>
    <mergeCell ref="F4:H4"/>
    <mergeCell ref="B9:D9"/>
    <mergeCell ref="A10:A11"/>
    <mergeCell ref="B10:D10"/>
    <mergeCell ref="B11:D11"/>
    <mergeCell ref="B12:D12"/>
    <mergeCell ref="F6:H6"/>
  </mergeCells>
  <dataValidations count="5">
    <dataValidation allowBlank="1" showInputMessage="1" showErrorMessage="1" error="Bitte geben Sie Ihre Steuernummer an!" promptTitle="Steuernummer" prompt="Bitte geben Sie Ihre Steuernummer an!" sqref="B13:D13" xr:uid="{00000000-0002-0000-2C00-000000000000}"/>
    <dataValidation allowBlank="1" showInputMessage="1" showErrorMessage="1" error="Bitte geben Sie Ihre Telefonnummer, Email-Adresse und ggf. Fax-Nummer an!" promptTitle="Telefon, Email, ggf. Fax" prompt="Bitte geben Sie Ihre Telefonnummer, Email-Adresse und ggf. Fax-Nummer an!" sqref="B12:D12" xr:uid="{00000000-0002-0000-2C00-000001000000}"/>
    <dataValidation allowBlank="1" showInputMessage="1" showErrorMessage="1" error="Bitte geben Sie PLZ und Ort an!" prompt="Bitte geben Sie PLZ und Ort an!" sqref="B11:D11" xr:uid="{00000000-0002-0000-2C00-000002000000}"/>
    <dataValidation allowBlank="1" showInputMessage="1" showErrorMessage="1" error="Bitte geben Sie Straße und Hausnummer an!" promptTitle="Adresse" prompt="Bitte geben Sie Straße und Hausnummer an!" sqref="B10:D10" xr:uid="{00000000-0002-0000-2C00-000003000000}"/>
    <dataValidation allowBlank="1" showInputMessage="1" showErrorMessage="1" error="Bitte geben Sie den Namen des Unternehmens ein!" prompt="Bitte geben Sie den Namen des Unternehmens ein!" sqref="B9:D9" xr:uid="{00000000-0002-0000-2C00-000004000000}"/>
  </dataValidations>
  <printOptions horizontalCentered="1"/>
  <pageMargins left="0.59055118110236227" right="0.59055118110236227" top="0.39370078740157483" bottom="0.39370078740157483" header="0" footer="0"/>
  <pageSetup paperSize="9" scale="80" fitToHeight="2" orientation="portrait" r:id="rId1"/>
  <headerFooter alignWithMargins="0"/>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2"/>
  <dimension ref="A1:D17"/>
  <sheetViews>
    <sheetView workbookViewId="0">
      <selection activeCell="B3" sqref="B3"/>
    </sheetView>
  </sheetViews>
  <sheetFormatPr baseColWidth="10" defaultColWidth="11.5546875" defaultRowHeight="14.4" x14ac:dyDescent="0.3"/>
  <cols>
    <col min="1" max="1" width="36.88671875" style="203" customWidth="1"/>
    <col min="2" max="2" width="11.5546875" style="203"/>
    <col min="3" max="3" width="12.6640625" style="203" customWidth="1"/>
    <col min="4" max="4" width="19.109375" style="203" customWidth="1"/>
    <col min="5" max="16384" width="11.5546875" style="203"/>
  </cols>
  <sheetData>
    <row r="1" spans="1:4" x14ac:dyDescent="0.3">
      <c r="A1" s="265" t="s">
        <v>415</v>
      </c>
      <c r="C1" s="266" t="s">
        <v>990</v>
      </c>
      <c r="D1" s="266"/>
    </row>
    <row r="2" spans="1:4" x14ac:dyDescent="0.3">
      <c r="A2" s="203" t="s">
        <v>55</v>
      </c>
      <c r="B2" s="828" t="s">
        <v>100</v>
      </c>
      <c r="C2" s="853">
        <v>3</v>
      </c>
      <c r="D2" s="268"/>
    </row>
    <row r="3" spans="1:4" x14ac:dyDescent="0.3">
      <c r="A3" s="203" t="s">
        <v>341</v>
      </c>
      <c r="B3" s="828" t="s">
        <v>66</v>
      </c>
      <c r="C3" s="853">
        <v>6</v>
      </c>
      <c r="D3" s="268"/>
    </row>
    <row r="4" spans="1:4" x14ac:dyDescent="0.3">
      <c r="A4" s="203" t="s">
        <v>25</v>
      </c>
      <c r="C4" s="854">
        <v>9</v>
      </c>
      <c r="D4" s="268"/>
    </row>
    <row r="5" spans="1:4" x14ac:dyDescent="0.3">
      <c r="A5" s="203" t="s">
        <v>26</v>
      </c>
      <c r="C5" s="853">
        <v>12</v>
      </c>
      <c r="D5" s="270"/>
    </row>
    <row r="6" spans="1:4" x14ac:dyDescent="0.3">
      <c r="A6" s="203" t="s">
        <v>342</v>
      </c>
      <c r="C6" s="267"/>
      <c r="D6" s="270"/>
    </row>
    <row r="7" spans="1:4" x14ac:dyDescent="0.3">
      <c r="A7" s="203" t="s">
        <v>343</v>
      </c>
      <c r="C7" s="267"/>
      <c r="D7" s="270"/>
    </row>
    <row r="8" spans="1:4" x14ac:dyDescent="0.3">
      <c r="A8" s="203" t="s">
        <v>21</v>
      </c>
      <c r="C8" s="267"/>
      <c r="D8" s="270"/>
    </row>
    <row r="9" spans="1:4" x14ac:dyDescent="0.3">
      <c r="A9" s="203" t="s">
        <v>27</v>
      </c>
      <c r="C9" s="267"/>
      <c r="D9" s="270"/>
    </row>
    <row r="10" spans="1:4" x14ac:dyDescent="0.3">
      <c r="A10" s="828" t="s">
        <v>969</v>
      </c>
      <c r="C10" s="267"/>
      <c r="D10" s="270"/>
    </row>
    <row r="11" spans="1:4" x14ac:dyDescent="0.3">
      <c r="A11" s="203" t="s">
        <v>28</v>
      </c>
    </row>
    <row r="12" spans="1:4" x14ac:dyDescent="0.3">
      <c r="A12" s="203" t="s">
        <v>344</v>
      </c>
    </row>
    <row r="13" spans="1:4" x14ac:dyDescent="0.3">
      <c r="A13" s="203" t="s">
        <v>29</v>
      </c>
    </row>
    <row r="14" spans="1:4" x14ac:dyDescent="0.3">
      <c r="A14" s="203" t="s">
        <v>345</v>
      </c>
    </row>
    <row r="15" spans="1:4" x14ac:dyDescent="0.3">
      <c r="A15" s="203" t="s">
        <v>30</v>
      </c>
    </row>
    <row r="16" spans="1:4" x14ac:dyDescent="0.3">
      <c r="A16" s="203" t="s">
        <v>31</v>
      </c>
    </row>
    <row r="17" spans="1:1" x14ac:dyDescent="0.3">
      <c r="A17" s="203" t="s">
        <v>346</v>
      </c>
    </row>
  </sheetData>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3">
    <pageSetUpPr fitToPage="1"/>
  </sheetPr>
  <dimension ref="A1:Q90"/>
  <sheetViews>
    <sheetView showGridLines="0" showZeros="0" showOutlineSymbols="0" topLeftCell="D1" zoomScale="110" zoomScaleNormal="110" workbookViewId="0">
      <selection activeCell="J2" sqref="J2:N3"/>
    </sheetView>
  </sheetViews>
  <sheetFormatPr baseColWidth="10" defaultColWidth="11.44140625" defaultRowHeight="13.2" x14ac:dyDescent="0.25"/>
  <cols>
    <col min="1" max="1" width="19.33203125" style="272" customWidth="1"/>
    <col min="2" max="2" width="18" style="334" customWidth="1"/>
    <col min="3" max="3" width="17.6640625" style="334" customWidth="1"/>
    <col min="4" max="4" width="13.6640625" style="274" customWidth="1"/>
    <col min="5" max="5" width="13.6640625" style="272" customWidth="1"/>
    <col min="6" max="6" width="11.109375" style="272" bestFit="1" customWidth="1"/>
    <col min="7" max="7" width="12.33203125" style="272" customWidth="1"/>
    <col min="8" max="8" width="9.33203125" style="272" customWidth="1"/>
    <col min="9" max="9" width="1.44140625" style="272" customWidth="1"/>
    <col min="10" max="10" width="16.6640625" style="272" customWidth="1"/>
    <col min="11" max="15" width="10.6640625" style="272" customWidth="1"/>
    <col min="16" max="16" width="11.6640625" style="272" customWidth="1"/>
    <col min="17" max="16384" width="11.44140625" style="272"/>
  </cols>
  <sheetData>
    <row r="1" spans="1:17" ht="34.950000000000003" customHeight="1" thickTop="1" x14ac:dyDescent="0.25">
      <c r="A1" s="1952" t="s">
        <v>417</v>
      </c>
      <c r="B1" s="1952"/>
      <c r="C1" s="1952"/>
      <c r="D1" s="1952"/>
      <c r="E1" s="1952"/>
      <c r="F1" s="271"/>
      <c r="G1" s="271"/>
      <c r="H1" s="271"/>
      <c r="J1" s="1780" t="s">
        <v>418</v>
      </c>
      <c r="K1" s="1781"/>
      <c r="L1" s="1781"/>
      <c r="M1" s="1781"/>
      <c r="N1" s="1782"/>
      <c r="O1" s="273"/>
      <c r="P1" s="273"/>
      <c r="Q1" s="270"/>
    </row>
    <row r="2" spans="1:17" ht="12.45" customHeight="1" x14ac:dyDescent="0.25">
      <c r="A2" s="604" t="s">
        <v>340</v>
      </c>
      <c r="B2" s="1953">
        <f>'Angebot Holzbringung'!C2</f>
        <v>0</v>
      </c>
      <c r="C2" s="1954"/>
      <c r="D2" s="648"/>
      <c r="E2" s="604" t="s">
        <v>614</v>
      </c>
      <c r="F2" s="1953">
        <f>'Angebot Holzbringung'!C4</f>
        <v>0</v>
      </c>
      <c r="G2" s="1955"/>
      <c r="H2" s="1954"/>
      <c r="J2" s="1090" t="s">
        <v>464</v>
      </c>
      <c r="K2" s="1091"/>
      <c r="L2" s="1091"/>
      <c r="M2" s="1091"/>
      <c r="N2" s="1092"/>
      <c r="O2" s="275"/>
      <c r="P2" s="275"/>
      <c r="Q2" s="270"/>
    </row>
    <row r="3" spans="1:17" ht="3" customHeight="1" thickBot="1" x14ac:dyDescent="0.3">
      <c r="A3" s="276"/>
      <c r="B3" s="277"/>
      <c r="C3" s="278"/>
      <c r="D3" s="278"/>
      <c r="E3" s="278"/>
      <c r="F3" s="278"/>
      <c r="G3" s="278"/>
      <c r="H3" s="278"/>
      <c r="J3" s="1093"/>
      <c r="K3" s="1094"/>
      <c r="L3" s="1094"/>
      <c r="M3" s="1094"/>
      <c r="N3" s="1095"/>
      <c r="O3" s="275"/>
      <c r="P3" s="275"/>
      <c r="Q3" s="270"/>
    </row>
    <row r="4" spans="1:17" ht="12.45" customHeight="1" thickTop="1" x14ac:dyDescent="0.25">
      <c r="A4" s="276" t="s">
        <v>419</v>
      </c>
      <c r="B4" s="1114"/>
      <c r="C4" s="1115"/>
      <c r="D4" s="307"/>
      <c r="E4" s="604" t="s">
        <v>420</v>
      </c>
      <c r="F4" s="1730"/>
      <c r="G4" s="1956"/>
      <c r="H4" s="1957"/>
      <c r="J4" s="1958" t="s">
        <v>610</v>
      </c>
      <c r="K4" s="1959"/>
      <c r="L4" s="1959"/>
      <c r="M4" s="1959"/>
      <c r="N4" s="1959"/>
    </row>
    <row r="5" spans="1:17" ht="3" customHeight="1" x14ac:dyDescent="0.25">
      <c r="A5" s="280"/>
      <c r="B5" s="280"/>
      <c r="C5" s="280"/>
      <c r="D5" s="649"/>
      <c r="E5" s="276"/>
      <c r="F5" s="276"/>
      <c r="G5" s="276"/>
      <c r="H5" s="276"/>
      <c r="J5" s="1960"/>
      <c r="K5" s="1960"/>
      <c r="L5" s="1960"/>
      <c r="M5" s="1960"/>
      <c r="N5" s="1960"/>
    </row>
    <row r="6" spans="1:17" ht="12.45" customHeight="1" x14ac:dyDescent="0.25">
      <c r="A6" s="283" t="s">
        <v>207</v>
      </c>
      <c r="B6" s="523">
        <f>'Angebot Holzbringung'!B6</f>
        <v>0</v>
      </c>
      <c r="C6" s="521" t="s">
        <v>56</v>
      </c>
      <c r="D6" s="524">
        <f>'Angebot Holzbringung'!D6</f>
        <v>0</v>
      </c>
      <c r="E6" s="604" t="s">
        <v>359</v>
      </c>
      <c r="F6" s="1961">
        <f>'Angebot Holzbringung'!B9</f>
        <v>0</v>
      </c>
      <c r="G6" s="1955"/>
      <c r="H6" s="1954"/>
      <c r="J6" s="1960"/>
      <c r="K6" s="1960"/>
      <c r="L6" s="1960"/>
      <c r="M6" s="1960"/>
      <c r="N6" s="1960"/>
    </row>
    <row r="7" spans="1:17" ht="3" customHeight="1" thickBot="1" x14ac:dyDescent="0.3">
      <c r="A7" s="284"/>
      <c r="B7" s="650"/>
      <c r="C7" s="650"/>
      <c r="D7" s="650"/>
      <c r="E7" s="650"/>
      <c r="F7" s="650"/>
      <c r="G7" s="650"/>
      <c r="H7" s="650"/>
      <c r="J7" s="275"/>
      <c r="K7" s="275"/>
      <c r="L7" s="275"/>
      <c r="M7" s="275"/>
      <c r="N7" s="275"/>
      <c r="O7" s="275"/>
      <c r="P7" s="275"/>
      <c r="Q7" s="270"/>
    </row>
    <row r="8" spans="1:17" ht="3" customHeight="1" x14ac:dyDescent="0.25">
      <c r="A8" s="280"/>
      <c r="B8" s="280"/>
      <c r="C8" s="286"/>
      <c r="D8" s="307"/>
      <c r="E8" s="307"/>
      <c r="F8" s="307"/>
      <c r="G8" s="307"/>
      <c r="H8" s="307"/>
      <c r="J8" s="275"/>
      <c r="K8" s="275"/>
      <c r="L8" s="275"/>
      <c r="M8" s="275"/>
      <c r="N8" s="275"/>
      <c r="O8" s="275"/>
      <c r="P8" s="275"/>
      <c r="Q8" s="270"/>
    </row>
    <row r="9" spans="1:17" ht="13.95" customHeight="1" x14ac:dyDescent="0.25">
      <c r="A9" s="1962" t="s">
        <v>421</v>
      </c>
      <c r="B9" s="1963"/>
      <c r="C9" s="1963"/>
      <c r="D9" s="1963"/>
      <c r="E9" s="1963"/>
      <c r="F9" s="1101">
        <f>'Angebot Holzbringung'!D17</f>
        <v>0</v>
      </c>
      <c r="G9" s="1102"/>
      <c r="H9" s="1103"/>
      <c r="J9" s="275"/>
      <c r="K9" s="275"/>
      <c r="L9" s="275"/>
      <c r="M9" s="275"/>
      <c r="N9" s="275"/>
      <c r="O9" s="275"/>
      <c r="P9" s="275"/>
    </row>
    <row r="10" spans="1:17" ht="3" customHeight="1" x14ac:dyDescent="0.25">
      <c r="A10" s="345"/>
      <c r="B10" s="277"/>
      <c r="C10" s="277"/>
      <c r="D10" s="344"/>
      <c r="E10" s="345"/>
      <c r="F10" s="345"/>
      <c r="G10" s="345"/>
      <c r="H10" s="345"/>
      <c r="O10" s="275"/>
      <c r="P10" s="275"/>
    </row>
    <row r="11" spans="1:17" ht="13.95" customHeight="1" x14ac:dyDescent="0.25">
      <c r="A11" s="1747" t="s">
        <v>422</v>
      </c>
      <c r="B11" s="1747"/>
      <c r="C11" s="1747"/>
      <c r="D11" s="1747"/>
      <c r="E11" s="1747"/>
      <c r="F11" s="1747"/>
      <c r="G11" s="1747"/>
      <c r="H11" s="1747"/>
      <c r="O11" s="275"/>
      <c r="P11" s="275"/>
      <c r="Q11" s="275"/>
    </row>
    <row r="12" spans="1:17" ht="19.2" customHeight="1" x14ac:dyDescent="0.25">
      <c r="A12" s="1941" t="s">
        <v>374</v>
      </c>
      <c r="B12" s="1942"/>
      <c r="C12" s="291" t="s">
        <v>375</v>
      </c>
      <c r="D12" s="292" t="s">
        <v>376</v>
      </c>
      <c r="E12" s="293" t="s">
        <v>423</v>
      </c>
      <c r="F12" s="1943" t="s">
        <v>277</v>
      </c>
      <c r="G12" s="1944"/>
      <c r="H12" s="1945"/>
      <c r="O12" s="275"/>
      <c r="P12" s="275"/>
      <c r="Q12" s="275"/>
    </row>
    <row r="13" spans="1:17" ht="12.45" customHeight="1" x14ac:dyDescent="0.25">
      <c r="A13" s="1946" t="s">
        <v>602</v>
      </c>
      <c r="B13" s="1947"/>
      <c r="C13" s="294" t="s">
        <v>378</v>
      </c>
      <c r="D13" s="295" t="s">
        <v>379</v>
      </c>
      <c r="E13" s="296"/>
      <c r="F13" s="1932"/>
      <c r="G13" s="1932"/>
      <c r="H13" s="1932"/>
      <c r="O13" s="275"/>
      <c r="P13" s="275"/>
      <c r="Q13" s="275"/>
    </row>
    <row r="14" spans="1:17" ht="12.45" customHeight="1" x14ac:dyDescent="0.25">
      <c r="A14" s="1948"/>
      <c r="B14" s="1949"/>
      <c r="C14" s="294" t="s">
        <v>380</v>
      </c>
      <c r="D14" s="295" t="s">
        <v>381</v>
      </c>
      <c r="E14" s="296"/>
      <c r="F14" s="1932"/>
      <c r="G14" s="1932"/>
      <c r="H14" s="1932"/>
    </row>
    <row r="15" spans="1:17" ht="12.45" customHeight="1" x14ac:dyDescent="0.25">
      <c r="A15" s="1950"/>
      <c r="B15" s="1951"/>
      <c r="C15" s="294" t="s">
        <v>382</v>
      </c>
      <c r="D15" s="295" t="s">
        <v>383</v>
      </c>
      <c r="E15" s="296"/>
      <c r="F15" s="1932"/>
      <c r="G15" s="1932"/>
      <c r="H15" s="1932"/>
    </row>
    <row r="16" spans="1:17" ht="12.45" customHeight="1" x14ac:dyDescent="0.25">
      <c r="A16" s="1933" t="s">
        <v>78</v>
      </c>
      <c r="B16" s="1934"/>
      <c r="C16" s="294" t="s">
        <v>424</v>
      </c>
      <c r="D16" s="295" t="s">
        <v>385</v>
      </c>
      <c r="E16" s="296"/>
      <c r="F16" s="1932"/>
      <c r="G16" s="1932"/>
      <c r="H16" s="1932"/>
    </row>
    <row r="17" spans="1:17" ht="12.45" customHeight="1" x14ac:dyDescent="0.25">
      <c r="A17" s="1935" t="s">
        <v>603</v>
      </c>
      <c r="B17" s="1936"/>
      <c r="C17" s="294" t="s">
        <v>386</v>
      </c>
      <c r="D17" s="295" t="s">
        <v>385</v>
      </c>
      <c r="E17" s="296"/>
      <c r="F17" s="1932"/>
      <c r="G17" s="1932"/>
      <c r="H17" s="1932"/>
    </row>
    <row r="18" spans="1:17" ht="12.45" customHeight="1" x14ac:dyDescent="0.25">
      <c r="A18" s="1937"/>
      <c r="B18" s="1938"/>
      <c r="C18" s="294" t="s">
        <v>387</v>
      </c>
      <c r="D18" s="295" t="s">
        <v>379</v>
      </c>
      <c r="E18" s="296"/>
      <c r="F18" s="1932"/>
      <c r="G18" s="1932"/>
      <c r="H18" s="1932"/>
      <c r="O18" s="270"/>
      <c r="P18" s="270"/>
      <c r="Q18" s="270"/>
    </row>
    <row r="19" spans="1:17" ht="12.45" customHeight="1" x14ac:dyDescent="0.25">
      <c r="A19" s="1937"/>
      <c r="B19" s="1938"/>
      <c r="C19" s="294" t="s">
        <v>388</v>
      </c>
      <c r="D19" s="295" t="s">
        <v>381</v>
      </c>
      <c r="E19" s="296"/>
      <c r="F19" s="1932"/>
      <c r="G19" s="1932"/>
      <c r="H19" s="1932"/>
    </row>
    <row r="20" spans="1:17" ht="12.45" customHeight="1" x14ac:dyDescent="0.25">
      <c r="A20" s="1939"/>
      <c r="B20" s="1940"/>
      <c r="C20" s="294" t="s">
        <v>389</v>
      </c>
      <c r="D20" s="295" t="s">
        <v>390</v>
      </c>
      <c r="E20" s="296"/>
      <c r="F20" s="1932"/>
      <c r="G20" s="1932"/>
      <c r="H20" s="1932"/>
    </row>
    <row r="21" spans="1:17" ht="12.45" customHeight="1" x14ac:dyDescent="0.25">
      <c r="A21" s="1935" t="s">
        <v>965</v>
      </c>
      <c r="B21" s="1936"/>
      <c r="C21" s="294" t="s">
        <v>391</v>
      </c>
      <c r="D21" s="295" t="s">
        <v>385</v>
      </c>
      <c r="E21" s="296"/>
      <c r="F21" s="1932"/>
      <c r="G21" s="1932"/>
      <c r="H21" s="1932"/>
    </row>
    <row r="22" spans="1:17" ht="12.45" customHeight="1" x14ac:dyDescent="0.25">
      <c r="A22" s="1937"/>
      <c r="B22" s="1938"/>
      <c r="C22" s="294" t="s">
        <v>392</v>
      </c>
      <c r="D22" s="295" t="s">
        <v>379</v>
      </c>
      <c r="E22" s="296"/>
      <c r="F22" s="1932"/>
      <c r="G22" s="1932"/>
      <c r="H22" s="1932"/>
    </row>
    <row r="23" spans="1:17" ht="12.45" customHeight="1" x14ac:dyDescent="0.25">
      <c r="A23" s="1937"/>
      <c r="B23" s="1938"/>
      <c r="C23" s="294" t="s">
        <v>393</v>
      </c>
      <c r="D23" s="295" t="s">
        <v>381</v>
      </c>
      <c r="E23" s="296"/>
      <c r="F23" s="1932"/>
      <c r="G23" s="1932"/>
      <c r="H23" s="1932"/>
    </row>
    <row r="24" spans="1:17" ht="12.45" customHeight="1" x14ac:dyDescent="0.25">
      <c r="A24" s="1939"/>
      <c r="B24" s="1940"/>
      <c r="C24" s="294" t="s">
        <v>394</v>
      </c>
      <c r="D24" s="295" t="s">
        <v>390</v>
      </c>
      <c r="E24" s="296"/>
      <c r="F24" s="1932"/>
      <c r="G24" s="1932"/>
      <c r="H24" s="1932"/>
    </row>
    <row r="25" spans="1:17" ht="12.45" customHeight="1" x14ac:dyDescent="0.25">
      <c r="A25" s="1931" t="s">
        <v>395</v>
      </c>
      <c r="B25" s="1931"/>
      <c r="C25" s="297" t="s">
        <v>425</v>
      </c>
      <c r="D25" s="295" t="s">
        <v>381</v>
      </c>
      <c r="E25" s="296"/>
      <c r="F25" s="1932"/>
      <c r="G25" s="1932"/>
      <c r="H25" s="1932"/>
    </row>
    <row r="26" spans="1:17" ht="12.45" customHeight="1" x14ac:dyDescent="0.25">
      <c r="A26" s="1964" t="s">
        <v>596</v>
      </c>
      <c r="B26" s="1965"/>
      <c r="C26" s="297"/>
      <c r="D26" s="295" t="s">
        <v>397</v>
      </c>
      <c r="E26" s="296"/>
      <c r="F26" s="1932"/>
      <c r="G26" s="1932"/>
      <c r="H26" s="1932"/>
    </row>
    <row r="27" spans="1:17" ht="12.45" customHeight="1" x14ac:dyDescent="0.25">
      <c r="A27" s="1964" t="s">
        <v>426</v>
      </c>
      <c r="B27" s="1965"/>
      <c r="C27" s="297" t="s">
        <v>399</v>
      </c>
      <c r="D27" s="295" t="s">
        <v>385</v>
      </c>
      <c r="E27" s="296"/>
      <c r="F27" s="1932"/>
      <c r="G27" s="1932"/>
      <c r="H27" s="1932"/>
    </row>
    <row r="28" spans="1:17" ht="12.45" customHeight="1" x14ac:dyDescent="0.25">
      <c r="A28" s="1933" t="s">
        <v>400</v>
      </c>
      <c r="B28" s="1934"/>
      <c r="C28" s="297" t="s">
        <v>427</v>
      </c>
      <c r="D28" s="295" t="s">
        <v>402</v>
      </c>
      <c r="E28" s="296"/>
      <c r="F28" s="1932"/>
      <c r="G28" s="1932"/>
      <c r="H28" s="1932"/>
    </row>
    <row r="29" spans="1:17" ht="12.45" customHeight="1" x14ac:dyDescent="0.25">
      <c r="A29" s="1966" t="s">
        <v>403</v>
      </c>
      <c r="B29" s="1966"/>
      <c r="C29" s="297" t="s">
        <v>428</v>
      </c>
      <c r="D29" s="295" t="s">
        <v>429</v>
      </c>
      <c r="E29" s="296"/>
      <c r="F29" s="1932"/>
      <c r="G29" s="1932"/>
      <c r="H29" s="1932"/>
    </row>
    <row r="30" spans="1:17" ht="12.45" customHeight="1" x14ac:dyDescent="0.25">
      <c r="A30" s="1935" t="s">
        <v>608</v>
      </c>
      <c r="B30" s="1967"/>
      <c r="C30" s="298" t="s">
        <v>597</v>
      </c>
      <c r="D30" s="295" t="s">
        <v>379</v>
      </c>
      <c r="E30" s="296"/>
      <c r="F30" s="1932"/>
      <c r="G30" s="1932"/>
      <c r="H30" s="1932"/>
    </row>
    <row r="31" spans="1:17" ht="12.45" customHeight="1" x14ac:dyDescent="0.25">
      <c r="A31" s="1968"/>
      <c r="B31" s="1969"/>
      <c r="C31" s="298" t="s">
        <v>406</v>
      </c>
      <c r="D31" s="295" t="s">
        <v>407</v>
      </c>
      <c r="E31" s="296"/>
      <c r="F31" s="1932"/>
      <c r="G31" s="1932"/>
      <c r="H31" s="1932"/>
    </row>
    <row r="32" spans="1:17" ht="12.45" customHeight="1" x14ac:dyDescent="0.25">
      <c r="A32" s="1968"/>
      <c r="B32" s="1969"/>
      <c r="C32" s="298" t="s">
        <v>378</v>
      </c>
      <c r="D32" s="295" t="s">
        <v>408</v>
      </c>
      <c r="E32" s="296"/>
      <c r="F32" s="1932"/>
      <c r="G32" s="1932"/>
      <c r="H32" s="1932"/>
    </row>
    <row r="33" spans="1:8" ht="12.45" customHeight="1" x14ac:dyDescent="0.25">
      <c r="A33" s="1964" t="s">
        <v>409</v>
      </c>
      <c r="B33" s="1965"/>
      <c r="C33" s="605"/>
      <c r="D33" s="299" t="s">
        <v>430</v>
      </c>
      <c r="E33" s="296"/>
      <c r="F33" s="1932"/>
      <c r="G33" s="1932"/>
      <c r="H33" s="1932"/>
    </row>
    <row r="34" spans="1:8" ht="12.45" customHeight="1" x14ac:dyDescent="0.25">
      <c r="A34" s="1970" t="s">
        <v>431</v>
      </c>
      <c r="B34" s="1970"/>
      <c r="C34" s="1970"/>
      <c r="D34" s="1971"/>
      <c r="E34" s="300">
        <f>SUM(E13:E33)</f>
        <v>0</v>
      </c>
      <c r="F34" s="1932"/>
      <c r="G34" s="1932"/>
      <c r="H34" s="1932"/>
    </row>
    <row r="35" spans="1:8" ht="4.95" customHeight="1" x14ac:dyDescent="0.25">
      <c r="A35" s="429"/>
      <c r="B35" s="429"/>
      <c r="C35" s="429"/>
      <c r="D35" s="429"/>
      <c r="E35" s="651"/>
      <c r="F35" s="652"/>
      <c r="G35" s="652"/>
      <c r="H35" s="652"/>
    </row>
    <row r="36" spans="1:8" ht="40.200000000000003" customHeight="1" x14ac:dyDescent="0.25">
      <c r="A36" s="1992" t="s">
        <v>599</v>
      </c>
      <c r="B36" s="1753" t="s">
        <v>791</v>
      </c>
      <c r="C36" s="1753"/>
      <c r="D36" s="1753"/>
      <c r="E36" s="771" t="s">
        <v>432</v>
      </c>
      <c r="F36" s="1972" t="s">
        <v>927</v>
      </c>
      <c r="G36" s="1972"/>
      <c r="H36" s="609" t="s">
        <v>433</v>
      </c>
    </row>
    <row r="37" spans="1:8" ht="12.45" customHeight="1" x14ac:dyDescent="0.25">
      <c r="A37" s="1993"/>
      <c r="B37" s="1991" t="s">
        <v>789</v>
      </c>
      <c r="C37" s="1991"/>
      <c r="D37" s="617">
        <f>'Angebot Holzbringung'!D63</f>
        <v>0.75</v>
      </c>
      <c r="E37" s="1016"/>
      <c r="F37" s="770" t="s">
        <v>354</v>
      </c>
      <c r="G37" s="435"/>
      <c r="H37" s="1995">
        <f>ROUND((ROUND(G37,2)*E37*D37)+(ROUND(G38,2)*E37*D38),2)+(G39*E37*D39)</f>
        <v>0</v>
      </c>
    </row>
    <row r="38" spans="1:8" ht="12.45" customHeight="1" x14ac:dyDescent="0.25">
      <c r="A38" s="1993"/>
      <c r="B38" s="1991" t="s">
        <v>790</v>
      </c>
      <c r="C38" s="1991"/>
      <c r="D38" s="617">
        <f>'Angebot Holzbringung'!D64</f>
        <v>0.44999999999999996</v>
      </c>
      <c r="E38" s="1016"/>
      <c r="F38" s="770" t="s">
        <v>792</v>
      </c>
      <c r="G38" s="435"/>
      <c r="H38" s="1995"/>
    </row>
    <row r="39" spans="1:8" ht="12.45" customHeight="1" x14ac:dyDescent="0.25">
      <c r="A39" s="1994"/>
      <c r="B39" s="1991" t="s">
        <v>809</v>
      </c>
      <c r="C39" s="1991"/>
      <c r="D39" s="617">
        <f>'Angebot Holzbringung'!D65</f>
        <v>85</v>
      </c>
      <c r="E39" s="1016"/>
      <c r="F39" s="770" t="s">
        <v>87</v>
      </c>
      <c r="G39" s="435"/>
      <c r="H39" s="1995"/>
    </row>
    <row r="40" spans="1:8" s="205" customFormat="1" ht="31.2" customHeight="1" x14ac:dyDescent="0.25">
      <c r="A40" s="1038" t="s">
        <v>926</v>
      </c>
      <c r="B40" s="1014" t="s">
        <v>791</v>
      </c>
      <c r="C40" s="1014"/>
      <c r="D40" s="1014"/>
      <c r="E40" s="768" t="s">
        <v>892</v>
      </c>
      <c r="F40" s="1017" t="s">
        <v>891</v>
      </c>
      <c r="G40" s="1017"/>
      <c r="H40" s="231" t="s">
        <v>433</v>
      </c>
    </row>
    <row r="41" spans="1:8" s="205" customFormat="1" ht="12" customHeight="1" x14ac:dyDescent="0.25">
      <c r="A41" s="1038"/>
      <c r="B41" s="1991" t="s">
        <v>890</v>
      </c>
      <c r="C41" s="1991"/>
      <c r="D41" s="732">
        <f>'Angebot Holzbringung'!D66</f>
        <v>1</v>
      </c>
      <c r="E41" s="1016"/>
      <c r="F41" s="731" t="s">
        <v>354</v>
      </c>
      <c r="G41" s="730"/>
      <c r="H41" s="1036">
        <f>ROUND((ROUND(G41,2)*E41*D41)+(ROUND(G42,2)*E41*D42),2)</f>
        <v>0</v>
      </c>
    </row>
    <row r="42" spans="1:8" s="205" customFormat="1" ht="12" customHeight="1" x14ac:dyDescent="0.25">
      <c r="A42" s="1038"/>
      <c r="B42" s="1991" t="s">
        <v>806</v>
      </c>
      <c r="C42" s="1991"/>
      <c r="D42" s="732">
        <f>'Angebot Holzbringung'!D67</f>
        <v>0.6</v>
      </c>
      <c r="E42" s="1016"/>
      <c r="F42" s="731" t="s">
        <v>889</v>
      </c>
      <c r="G42" s="730"/>
      <c r="H42" s="1036"/>
    </row>
    <row r="43" spans="1:8" s="303" customFormat="1" ht="8.6999999999999993" customHeight="1" x14ac:dyDescent="0.25">
      <c r="A43" s="1973" t="s">
        <v>434</v>
      </c>
      <c r="B43" s="1973"/>
      <c r="C43" s="1973"/>
      <c r="D43" s="1973"/>
      <c r="E43" s="1973"/>
      <c r="F43" s="1973"/>
      <c r="G43" s="1973"/>
      <c r="H43" s="1973"/>
    </row>
    <row r="44" spans="1:8" s="303" customFormat="1" ht="8.6999999999999993" customHeight="1" x14ac:dyDescent="0.25">
      <c r="A44" s="1973" t="s">
        <v>435</v>
      </c>
      <c r="B44" s="1973"/>
      <c r="C44" s="1973"/>
      <c r="D44" s="1973"/>
      <c r="E44" s="1973"/>
      <c r="F44" s="1973"/>
      <c r="G44" s="1973"/>
      <c r="H44" s="1973"/>
    </row>
    <row r="45" spans="1:8" s="303" customFormat="1" ht="8.6999999999999993" customHeight="1" x14ac:dyDescent="0.25">
      <c r="A45" s="1974" t="s">
        <v>436</v>
      </c>
      <c r="B45" s="1974"/>
      <c r="C45" s="1974"/>
      <c r="D45" s="1974"/>
      <c r="E45" s="1974"/>
      <c r="F45" s="1974"/>
      <c r="G45" s="1974"/>
      <c r="H45" s="1974"/>
    </row>
    <row r="46" spans="1:8" s="303" customFormat="1" ht="8.6999999999999993" customHeight="1" x14ac:dyDescent="0.25">
      <c r="A46" s="1974" t="s">
        <v>606</v>
      </c>
      <c r="B46" s="1974"/>
      <c r="C46" s="1974"/>
      <c r="D46" s="1974"/>
      <c r="E46" s="1974"/>
      <c r="F46" s="1974"/>
      <c r="G46" s="1974"/>
      <c r="H46" s="1974"/>
    </row>
    <row r="47" spans="1:8" s="303" customFormat="1" ht="16.95" customHeight="1" x14ac:dyDescent="0.25">
      <c r="A47" s="1975" t="s">
        <v>600</v>
      </c>
      <c r="B47" s="1975"/>
      <c r="C47" s="1975"/>
      <c r="D47" s="1975"/>
      <c r="E47" s="1975"/>
      <c r="F47" s="1975"/>
      <c r="G47" s="1975"/>
      <c r="H47" s="1975"/>
    </row>
    <row r="48" spans="1:8" s="303" customFormat="1" ht="8.6999999999999993" customHeight="1" x14ac:dyDescent="0.25">
      <c r="A48" s="1975" t="s">
        <v>925</v>
      </c>
      <c r="B48" s="1975"/>
      <c r="C48" s="1975"/>
      <c r="D48" s="1975"/>
      <c r="E48" s="1975"/>
      <c r="F48" s="1975"/>
      <c r="G48" s="1975"/>
      <c r="H48" s="1975"/>
    </row>
    <row r="49" spans="1:16" ht="3" customHeight="1" x14ac:dyDescent="0.25">
      <c r="A49" s="345"/>
      <c r="B49" s="277"/>
      <c r="C49" s="277"/>
      <c r="D49" s="344"/>
      <c r="E49" s="345"/>
      <c r="F49" s="345"/>
      <c r="G49" s="345"/>
      <c r="H49" s="345"/>
    </row>
    <row r="50" spans="1:16" ht="13.95" customHeight="1" x14ac:dyDescent="0.25">
      <c r="A50" s="1808" t="s">
        <v>363</v>
      </c>
      <c r="B50" s="1809"/>
      <c r="C50" s="1809"/>
      <c r="D50" s="1809"/>
      <c r="E50" s="1809"/>
      <c r="F50" s="1809"/>
      <c r="G50" s="1809"/>
      <c r="H50" s="1810"/>
    </row>
    <row r="51" spans="1:16" s="307" customFormat="1" ht="42" customHeight="1" x14ac:dyDescent="0.25">
      <c r="A51" s="2002" t="s">
        <v>437</v>
      </c>
      <c r="B51" s="2003"/>
      <c r="C51" s="304" t="s">
        <v>438</v>
      </c>
      <c r="D51" s="609" t="s">
        <v>439</v>
      </c>
      <c r="E51" s="603" t="s">
        <v>440</v>
      </c>
      <c r="F51" s="603" t="s">
        <v>441</v>
      </c>
      <c r="G51" s="306" t="s">
        <v>442</v>
      </c>
      <c r="H51" s="603" t="s">
        <v>443</v>
      </c>
      <c r="J51" s="272"/>
      <c r="K51" s="272"/>
      <c r="L51" s="272"/>
      <c r="M51" s="272"/>
      <c r="N51" s="272"/>
      <c r="O51" s="270"/>
      <c r="P51" s="270"/>
    </row>
    <row r="52" spans="1:16" ht="12.45" customHeight="1" x14ac:dyDescent="0.25">
      <c r="A52" s="611" t="s">
        <v>43</v>
      </c>
      <c r="B52" s="640">
        <v>0.1</v>
      </c>
      <c r="C52" s="641">
        <v>4.17</v>
      </c>
      <c r="D52" s="294">
        <f t="shared" ref="D52:D64" si="0">ROUND($F$9/C52,2)</f>
        <v>0</v>
      </c>
      <c r="E52" s="2004">
        <f>E34</f>
        <v>0</v>
      </c>
      <c r="F52" s="642">
        <f>ROUND(D52+(D52*$E$52),2)</f>
        <v>0</v>
      </c>
      <c r="G52" s="635"/>
      <c r="H52" s="643">
        <f>ROUND(ROUND(G52,2)*F52,2)</f>
        <v>0</v>
      </c>
      <c r="O52" s="270"/>
      <c r="P52" s="270"/>
    </row>
    <row r="53" spans="1:16" ht="12.45" customHeight="1" x14ac:dyDescent="0.25">
      <c r="A53" s="608" t="s">
        <v>43</v>
      </c>
      <c r="B53" s="607">
        <v>0.15</v>
      </c>
      <c r="C53" s="641">
        <v>4.8499999999999996</v>
      </c>
      <c r="D53" s="294">
        <f t="shared" si="0"/>
        <v>0</v>
      </c>
      <c r="E53" s="2005"/>
      <c r="F53" s="642">
        <f t="shared" ref="F53:F64" si="1">ROUND(D53+(D53*$E$52),2)</f>
        <v>0</v>
      </c>
      <c r="G53" s="635"/>
      <c r="H53" s="643">
        <f t="shared" ref="H53:H64" si="2">ROUND(ROUND(G53,2)*F53,2)</f>
        <v>0</v>
      </c>
      <c r="O53" s="270"/>
      <c r="P53" s="270"/>
    </row>
    <row r="54" spans="1:16" ht="12.45" customHeight="1" x14ac:dyDescent="0.25">
      <c r="A54" s="644" t="s">
        <v>43</v>
      </c>
      <c r="B54" s="645">
        <v>0.2</v>
      </c>
      <c r="C54" s="641">
        <v>5.3</v>
      </c>
      <c r="D54" s="294">
        <f t="shared" si="0"/>
        <v>0</v>
      </c>
      <c r="E54" s="2005"/>
      <c r="F54" s="642">
        <f t="shared" si="1"/>
        <v>0</v>
      </c>
      <c r="G54" s="635"/>
      <c r="H54" s="643">
        <f t="shared" si="2"/>
        <v>0</v>
      </c>
      <c r="O54" s="270"/>
      <c r="P54" s="270"/>
    </row>
    <row r="55" spans="1:16" ht="12.45" customHeight="1" x14ac:dyDescent="0.25">
      <c r="A55" s="608" t="s">
        <v>43</v>
      </c>
      <c r="B55" s="607">
        <v>0.25</v>
      </c>
      <c r="C55" s="641">
        <v>5.73</v>
      </c>
      <c r="D55" s="294">
        <f t="shared" si="0"/>
        <v>0</v>
      </c>
      <c r="E55" s="2005"/>
      <c r="F55" s="642">
        <f t="shared" si="1"/>
        <v>0</v>
      </c>
      <c r="G55" s="635"/>
      <c r="H55" s="643">
        <f t="shared" si="2"/>
        <v>0</v>
      </c>
      <c r="O55" s="270"/>
      <c r="P55" s="270"/>
    </row>
    <row r="56" spans="1:16" ht="12.45" customHeight="1" x14ac:dyDescent="0.25">
      <c r="A56" s="644" t="s">
        <v>43</v>
      </c>
      <c r="B56" s="645">
        <v>0.3</v>
      </c>
      <c r="C56" s="641">
        <v>6.16</v>
      </c>
      <c r="D56" s="294">
        <f t="shared" si="0"/>
        <v>0</v>
      </c>
      <c r="E56" s="2005"/>
      <c r="F56" s="642">
        <f t="shared" si="1"/>
        <v>0</v>
      </c>
      <c r="G56" s="635"/>
      <c r="H56" s="643">
        <f t="shared" si="2"/>
        <v>0</v>
      </c>
      <c r="O56" s="270"/>
      <c r="P56" s="270"/>
    </row>
    <row r="57" spans="1:16" ht="12.45" customHeight="1" x14ac:dyDescent="0.25">
      <c r="A57" s="608" t="s">
        <v>43</v>
      </c>
      <c r="B57" s="607">
        <v>0.4</v>
      </c>
      <c r="C57" s="641">
        <v>6.78</v>
      </c>
      <c r="D57" s="294">
        <f t="shared" si="0"/>
        <v>0</v>
      </c>
      <c r="E57" s="2005"/>
      <c r="F57" s="642">
        <f t="shared" si="1"/>
        <v>0</v>
      </c>
      <c r="G57" s="635"/>
      <c r="H57" s="643">
        <f t="shared" si="2"/>
        <v>0</v>
      </c>
      <c r="O57" s="270"/>
      <c r="P57" s="270"/>
    </row>
    <row r="58" spans="1:16" ht="12.45" customHeight="1" x14ac:dyDescent="0.25">
      <c r="A58" s="644" t="s">
        <v>43</v>
      </c>
      <c r="B58" s="645">
        <v>0.5</v>
      </c>
      <c r="C58" s="641">
        <v>7.58</v>
      </c>
      <c r="D58" s="294">
        <f t="shared" si="0"/>
        <v>0</v>
      </c>
      <c r="E58" s="2005"/>
      <c r="F58" s="642">
        <f t="shared" si="1"/>
        <v>0</v>
      </c>
      <c r="G58" s="635"/>
      <c r="H58" s="643">
        <f t="shared" si="2"/>
        <v>0</v>
      </c>
      <c r="O58" s="270"/>
      <c r="P58" s="270"/>
    </row>
    <row r="59" spans="1:16" ht="12.45" customHeight="1" x14ac:dyDescent="0.25">
      <c r="A59" s="608" t="s">
        <v>43</v>
      </c>
      <c r="B59" s="607">
        <v>0.75</v>
      </c>
      <c r="C59" s="641">
        <v>8.7200000000000006</v>
      </c>
      <c r="D59" s="294">
        <f t="shared" si="0"/>
        <v>0</v>
      </c>
      <c r="E59" s="2005"/>
      <c r="F59" s="642">
        <f t="shared" si="1"/>
        <v>0</v>
      </c>
      <c r="G59" s="635"/>
      <c r="H59" s="643">
        <f t="shared" si="2"/>
        <v>0</v>
      </c>
    </row>
    <row r="60" spans="1:16" ht="12.45" customHeight="1" x14ac:dyDescent="0.25">
      <c r="A60" s="608" t="s">
        <v>43</v>
      </c>
      <c r="B60" s="607">
        <v>1</v>
      </c>
      <c r="C60" s="641">
        <v>10.44</v>
      </c>
      <c r="D60" s="294">
        <f t="shared" si="0"/>
        <v>0</v>
      </c>
      <c r="E60" s="2005"/>
      <c r="F60" s="642">
        <f t="shared" si="1"/>
        <v>0</v>
      </c>
      <c r="G60" s="635"/>
      <c r="H60" s="643">
        <f t="shared" si="2"/>
        <v>0</v>
      </c>
    </row>
    <row r="61" spans="1:16" ht="12.45" customHeight="1" x14ac:dyDescent="0.25">
      <c r="A61" s="608" t="s">
        <v>43</v>
      </c>
      <c r="B61" s="607">
        <v>1.5</v>
      </c>
      <c r="C61" s="641">
        <v>10.56</v>
      </c>
      <c r="D61" s="294">
        <f t="shared" si="0"/>
        <v>0</v>
      </c>
      <c r="E61" s="2005"/>
      <c r="F61" s="642">
        <f t="shared" si="1"/>
        <v>0</v>
      </c>
      <c r="G61" s="635"/>
      <c r="H61" s="643">
        <f t="shared" si="2"/>
        <v>0</v>
      </c>
    </row>
    <row r="62" spans="1:16" ht="12.45" customHeight="1" x14ac:dyDescent="0.25">
      <c r="A62" s="608" t="s">
        <v>43</v>
      </c>
      <c r="B62" s="607">
        <v>2</v>
      </c>
      <c r="C62" s="641">
        <v>9.93</v>
      </c>
      <c r="D62" s="294">
        <f t="shared" si="0"/>
        <v>0</v>
      </c>
      <c r="E62" s="2005"/>
      <c r="F62" s="642">
        <f t="shared" si="1"/>
        <v>0</v>
      </c>
      <c r="G62" s="635"/>
      <c r="H62" s="643">
        <f t="shared" si="2"/>
        <v>0</v>
      </c>
    </row>
    <row r="63" spans="1:16" ht="12.45" customHeight="1" x14ac:dyDescent="0.25">
      <c r="A63" s="608" t="s">
        <v>43</v>
      </c>
      <c r="B63" s="607">
        <v>3</v>
      </c>
      <c r="C63" s="641">
        <v>9.41</v>
      </c>
      <c r="D63" s="294">
        <f t="shared" si="0"/>
        <v>0</v>
      </c>
      <c r="E63" s="2005"/>
      <c r="F63" s="642">
        <f t="shared" si="1"/>
        <v>0</v>
      </c>
      <c r="G63" s="635"/>
      <c r="H63" s="643">
        <f t="shared" si="2"/>
        <v>0</v>
      </c>
    </row>
    <row r="64" spans="1:16" ht="12.45" customHeight="1" x14ac:dyDescent="0.25">
      <c r="A64" s="608" t="s">
        <v>43</v>
      </c>
      <c r="B64" s="607">
        <v>4</v>
      </c>
      <c r="C64" s="646">
        <v>9.1199999999999992</v>
      </c>
      <c r="D64" s="647">
        <f t="shared" si="0"/>
        <v>0</v>
      </c>
      <c r="E64" s="2006"/>
      <c r="F64" s="642">
        <f t="shared" si="1"/>
        <v>0</v>
      </c>
      <c r="G64" s="635"/>
      <c r="H64" s="643">
        <f t="shared" si="2"/>
        <v>0</v>
      </c>
    </row>
    <row r="65" spans="1:10" s="308" customFormat="1" ht="12.45" customHeight="1" x14ac:dyDescent="0.25">
      <c r="A65" s="608" t="s">
        <v>367</v>
      </c>
      <c r="B65" s="607">
        <v>4</v>
      </c>
      <c r="C65" s="2007" t="s">
        <v>368</v>
      </c>
      <c r="D65" s="2008"/>
      <c r="E65" s="2008"/>
      <c r="F65" s="2008"/>
      <c r="G65" s="2009"/>
      <c r="H65" s="2010"/>
    </row>
    <row r="66" spans="1:10" ht="4.95" customHeight="1" x14ac:dyDescent="0.25">
      <c r="A66" s="653"/>
      <c r="B66" s="433"/>
      <c r="C66" s="433"/>
      <c r="D66" s="309"/>
      <c r="E66" s="310"/>
      <c r="F66" s="345"/>
      <c r="G66" s="345"/>
      <c r="H66" s="345"/>
    </row>
    <row r="67" spans="1:10" ht="25.95" customHeight="1" x14ac:dyDescent="0.25">
      <c r="A67" s="2011" t="s">
        <v>444</v>
      </c>
      <c r="B67" s="2012"/>
      <c r="C67" s="2012"/>
      <c r="D67" s="2012"/>
      <c r="E67" s="2012"/>
      <c r="F67" s="2012"/>
      <c r="G67" s="2012"/>
      <c r="H67" s="2013"/>
    </row>
    <row r="68" spans="1:10" ht="40.950000000000003" customHeight="1" x14ac:dyDescent="0.25">
      <c r="A68" s="1855" t="s">
        <v>445</v>
      </c>
      <c r="B68" s="2014"/>
      <c r="C68" s="636" t="s">
        <v>446</v>
      </c>
      <c r="D68" s="637" t="s">
        <v>447</v>
      </c>
      <c r="E68" s="603" t="s">
        <v>448</v>
      </c>
      <c r="F68" s="603" t="s">
        <v>449</v>
      </c>
      <c r="G68" s="311" t="s">
        <v>450</v>
      </c>
      <c r="H68" s="603" t="s">
        <v>443</v>
      </c>
    </row>
    <row r="69" spans="1:10" ht="12.45" customHeight="1" x14ac:dyDescent="0.25">
      <c r="A69" s="608" t="s">
        <v>43</v>
      </c>
      <c r="B69" s="607">
        <v>3</v>
      </c>
      <c r="C69" s="312">
        <v>12</v>
      </c>
      <c r="D69" s="313">
        <f>ROUND($F$9/C69,2)</f>
        <v>0</v>
      </c>
      <c r="E69" s="638">
        <f>E34</f>
        <v>0</v>
      </c>
      <c r="F69" s="606">
        <f>ROUND(D69+(D69*E69),2)</f>
        <v>0</v>
      </c>
      <c r="G69" s="635"/>
      <c r="H69" s="639">
        <f>ROUND(ROUND(G69,2)*F69,2)</f>
        <v>0</v>
      </c>
    </row>
    <row r="70" spans="1:10" ht="4.95" customHeight="1" x14ac:dyDescent="0.25">
      <c r="A70" s="345"/>
      <c r="B70" s="277"/>
      <c r="C70" s="277"/>
      <c r="D70" s="344"/>
      <c r="E70" s="345"/>
      <c r="F70" s="345"/>
      <c r="G70" s="345"/>
      <c r="H70" s="345"/>
    </row>
    <row r="71" spans="1:10" s="315" customFormat="1" ht="13.2" customHeight="1" x14ac:dyDescent="0.3">
      <c r="A71" s="621" t="s">
        <v>451</v>
      </c>
      <c r="B71" s="622"/>
      <c r="C71" s="622"/>
      <c r="D71" s="623"/>
      <c r="E71" s="624"/>
      <c r="F71" s="2001">
        <f>H37</f>
        <v>0</v>
      </c>
      <c r="G71" s="2001"/>
      <c r="H71" s="314" t="s">
        <v>45</v>
      </c>
    </row>
    <row r="72" spans="1:10" s="315" customFormat="1" ht="13.2" customHeight="1" x14ac:dyDescent="0.3">
      <c r="A72" s="772" t="s">
        <v>880</v>
      </c>
      <c r="B72" s="773"/>
      <c r="C72" s="773"/>
      <c r="D72" s="774"/>
      <c r="E72" s="775"/>
      <c r="F72" s="1996">
        <f>H41</f>
        <v>0</v>
      </c>
      <c r="G72" s="1996"/>
      <c r="H72" s="625" t="s">
        <v>45</v>
      </c>
    </row>
    <row r="73" spans="1:10" ht="13.2" customHeight="1" x14ac:dyDescent="0.25">
      <c r="A73" s="1999" t="s">
        <v>452</v>
      </c>
      <c r="B73" s="2000"/>
      <c r="C73" s="2000"/>
      <c r="D73" s="618">
        <f>G52+G53+G54+G55+G56+G57+G58+G59+G60+G61+G62+G63+G64</f>
        <v>0</v>
      </c>
      <c r="E73" s="619" t="s">
        <v>453</v>
      </c>
      <c r="F73" s="1996">
        <f>SUM(H52:H64)</f>
        <v>0</v>
      </c>
      <c r="G73" s="1996"/>
      <c r="H73" s="625" t="s">
        <v>45</v>
      </c>
    </row>
    <row r="74" spans="1:10" ht="13.2" customHeight="1" thickBot="1" x14ac:dyDescent="0.3">
      <c r="A74" s="1978" t="s">
        <v>454</v>
      </c>
      <c r="B74" s="1979"/>
      <c r="C74" s="1979"/>
      <c r="D74" s="616">
        <f>G69</f>
        <v>0</v>
      </c>
      <c r="E74" s="620" t="s">
        <v>455</v>
      </c>
      <c r="F74" s="1980">
        <f>H69</f>
        <v>0</v>
      </c>
      <c r="G74" s="1980"/>
      <c r="H74" s="565" t="s">
        <v>45</v>
      </c>
    </row>
    <row r="75" spans="1:10" ht="13.5" customHeight="1" thickTop="1" x14ac:dyDescent="0.25">
      <c r="A75" s="316" t="s">
        <v>456</v>
      </c>
      <c r="B75" s="626"/>
      <c r="C75" s="626"/>
      <c r="D75" s="627"/>
      <c r="E75" s="628"/>
      <c r="F75" s="1981">
        <f>SUM(F71:G74)</f>
        <v>0</v>
      </c>
      <c r="G75" s="1981"/>
      <c r="H75" s="610" t="s">
        <v>45</v>
      </c>
    </row>
    <row r="76" spans="1:10" ht="1.95" customHeight="1" thickBot="1" x14ac:dyDescent="0.3">
      <c r="A76" s="321"/>
      <c r="B76" s="629"/>
      <c r="C76" s="629"/>
      <c r="D76" s="630"/>
      <c r="E76" s="631"/>
      <c r="F76" s="631"/>
      <c r="G76" s="631"/>
      <c r="H76" s="632"/>
    </row>
    <row r="77" spans="1:10" ht="13.5" hidden="1" customHeight="1" x14ac:dyDescent="0.3">
      <c r="A77" s="1987" t="s">
        <v>654</v>
      </c>
      <c r="B77" s="326"/>
      <c r="C77" s="1997" t="s">
        <v>875</v>
      </c>
      <c r="D77" s="1998"/>
      <c r="E77" s="822">
        <f>'Angebot Holzbringung'!D77</f>
        <v>85</v>
      </c>
      <c r="F77" s="1982">
        <f>B77*E77</f>
        <v>0</v>
      </c>
      <c r="G77" s="1982"/>
      <c r="H77" s="564" t="s">
        <v>45</v>
      </c>
      <c r="J77"/>
    </row>
    <row r="78" spans="1:10" ht="13.5" hidden="1" customHeight="1" x14ac:dyDescent="0.25">
      <c r="A78" s="1987"/>
      <c r="B78" s="326"/>
      <c r="C78" s="1997" t="s">
        <v>876</v>
      </c>
      <c r="D78" s="1998"/>
      <c r="E78" s="822">
        <f>'Angebot Holzbringung'!D78</f>
        <v>100</v>
      </c>
      <c r="F78" s="1982">
        <f>B78*E78</f>
        <v>0</v>
      </c>
      <c r="G78" s="1982"/>
      <c r="H78" s="564" t="s">
        <v>45</v>
      </c>
    </row>
    <row r="79" spans="1:10" ht="13.5" hidden="1" customHeight="1" thickBot="1" x14ac:dyDescent="0.3">
      <c r="A79" s="1988"/>
      <c r="B79" s="563"/>
      <c r="C79" s="1997" t="s">
        <v>874</v>
      </c>
      <c r="D79" s="1998"/>
      <c r="E79" s="823">
        <f>'Angebot Holzbringung'!D79</f>
        <v>40</v>
      </c>
      <c r="F79" s="1989">
        <f>B79*E79</f>
        <v>0</v>
      </c>
      <c r="G79" s="1989"/>
      <c r="H79" s="565" t="s">
        <v>45</v>
      </c>
    </row>
    <row r="80" spans="1:10" ht="13.5" hidden="1" customHeight="1" thickTop="1" x14ac:dyDescent="0.25">
      <c r="A80" s="316" t="s">
        <v>457</v>
      </c>
      <c r="B80" s="566"/>
      <c r="C80" s="567"/>
      <c r="D80" s="566"/>
      <c r="E80" s="633"/>
      <c r="F80" s="1990">
        <f>SUM(F77:G79)</f>
        <v>0</v>
      </c>
      <c r="G80" s="1990"/>
      <c r="H80" s="634" t="s">
        <v>45</v>
      </c>
    </row>
    <row r="81" spans="1:8" ht="28.95" hidden="1" customHeight="1" thickBot="1" x14ac:dyDescent="0.3">
      <c r="A81" s="328" t="s">
        <v>656</v>
      </c>
      <c r="B81" s="1983"/>
      <c r="C81" s="1984"/>
      <c r="D81" s="1984"/>
      <c r="E81" s="1984"/>
      <c r="F81" s="1984"/>
      <c r="G81" s="1984"/>
      <c r="H81" s="1985"/>
    </row>
    <row r="82" spans="1:8" ht="15.45" customHeight="1" thickTop="1" x14ac:dyDescent="0.25">
      <c r="A82" s="329" t="s">
        <v>459</v>
      </c>
      <c r="B82" s="330"/>
      <c r="C82" s="330"/>
      <c r="D82" s="331"/>
      <c r="E82" s="332"/>
      <c r="F82" s="1986">
        <f>SUBTOTAL(109,F75,F80)</f>
        <v>0</v>
      </c>
      <c r="G82" s="1986"/>
      <c r="H82" s="333" t="s">
        <v>45</v>
      </c>
    </row>
    <row r="83" spans="1:8" ht="7.95" customHeight="1" x14ac:dyDescent="0.25">
      <c r="A83" s="1976" t="str">
        <f>'Angebot Holzbringung'!A84</f>
        <v>Version 16.03.2023</v>
      </c>
      <c r="B83" s="1976"/>
      <c r="C83" s="1976"/>
      <c r="D83" s="1976"/>
      <c r="E83" s="1976"/>
      <c r="F83" s="1976"/>
      <c r="G83" s="1976"/>
      <c r="H83" s="1976"/>
    </row>
    <row r="84" spans="1:8" x14ac:dyDescent="0.25">
      <c r="A84" s="307"/>
      <c r="B84" s="654"/>
      <c r="C84" s="654"/>
      <c r="D84" s="648"/>
      <c r="E84" s="307"/>
      <c r="F84" s="307"/>
      <c r="G84" s="307"/>
      <c r="H84" s="307"/>
    </row>
    <row r="85" spans="1:8" x14ac:dyDescent="0.25">
      <c r="A85" s="307"/>
      <c r="B85" s="1977" t="s">
        <v>460</v>
      </c>
      <c r="C85" s="1977"/>
      <c r="D85" s="1977"/>
      <c r="E85" s="1977"/>
      <c r="F85" s="1977"/>
      <c r="G85" s="307"/>
      <c r="H85" s="307"/>
    </row>
    <row r="86" spans="1:8" x14ac:dyDescent="0.25">
      <c r="A86" s="307"/>
      <c r="B86" s="1977"/>
      <c r="C86" s="1977"/>
      <c r="D86" s="1977"/>
      <c r="E86" s="1977"/>
      <c r="F86" s="1977"/>
      <c r="G86" s="307"/>
      <c r="H86" s="307"/>
    </row>
    <row r="87" spans="1:8" x14ac:dyDescent="0.25">
      <c r="A87" s="307"/>
      <c r="B87" s="1977"/>
      <c r="C87" s="1977"/>
      <c r="D87" s="1977"/>
      <c r="E87" s="1977"/>
      <c r="F87" s="1977"/>
      <c r="G87" s="307"/>
      <c r="H87" s="307"/>
    </row>
    <row r="88" spans="1:8" x14ac:dyDescent="0.25">
      <c r="A88" s="307"/>
      <c r="B88" s="1977"/>
      <c r="C88" s="1977"/>
      <c r="D88" s="1977"/>
      <c r="E88" s="1977"/>
      <c r="F88" s="1977"/>
      <c r="G88" s="307"/>
      <c r="H88" s="307"/>
    </row>
    <row r="89" spans="1:8" x14ac:dyDescent="0.25">
      <c r="A89" s="307"/>
      <c r="B89" s="1977"/>
      <c r="C89" s="1977"/>
      <c r="D89" s="1977"/>
      <c r="E89" s="1977"/>
      <c r="F89" s="1977"/>
      <c r="G89" s="307"/>
      <c r="H89" s="307"/>
    </row>
    <row r="90" spans="1:8" x14ac:dyDescent="0.25">
      <c r="A90" s="307"/>
      <c r="B90" s="654"/>
      <c r="C90" s="654"/>
      <c r="D90" s="648"/>
      <c r="E90" s="307"/>
      <c r="F90" s="307"/>
      <c r="G90" s="307"/>
      <c r="H90" s="307"/>
    </row>
  </sheetData>
  <sheetProtection algorithmName="SHA-512" hashValue="j6mfPjtMKgj5FaEqZHLHJa2l2EWkj59eiND1oEToxKJbtxF85noJzGRzFvyMbE1Fs3fz3CeGp440X67oQVvVew==" saltValue="TN/bfa1GzEAVOOeCnKqDLw==" spinCount="100000" sheet="1" objects="1" scenarios="1" selectLockedCells="1"/>
  <mergeCells count="94">
    <mergeCell ref="F71:G71"/>
    <mergeCell ref="A51:B51"/>
    <mergeCell ref="E52:E64"/>
    <mergeCell ref="C65:H65"/>
    <mergeCell ref="A67:H67"/>
    <mergeCell ref="A68:B68"/>
    <mergeCell ref="F72:G72"/>
    <mergeCell ref="C77:D77"/>
    <mergeCell ref="C78:D78"/>
    <mergeCell ref="C79:D79"/>
    <mergeCell ref="A73:C73"/>
    <mergeCell ref="F73:G73"/>
    <mergeCell ref="B39:C39"/>
    <mergeCell ref="E37:E39"/>
    <mergeCell ref="A36:A39"/>
    <mergeCell ref="H37:H39"/>
    <mergeCell ref="A40:A42"/>
    <mergeCell ref="B40:D40"/>
    <mergeCell ref="F40:G40"/>
    <mergeCell ref="B41:C41"/>
    <mergeCell ref="E41:E42"/>
    <mergeCell ref="H41:H42"/>
    <mergeCell ref="B42:C42"/>
    <mergeCell ref="B37:C37"/>
    <mergeCell ref="B38:C38"/>
    <mergeCell ref="A83:H83"/>
    <mergeCell ref="B85:F89"/>
    <mergeCell ref="A74:C74"/>
    <mergeCell ref="F74:G74"/>
    <mergeCell ref="F75:G75"/>
    <mergeCell ref="F77:G77"/>
    <mergeCell ref="B81:H81"/>
    <mergeCell ref="F82:G82"/>
    <mergeCell ref="A77:A79"/>
    <mergeCell ref="F78:G78"/>
    <mergeCell ref="F79:G79"/>
    <mergeCell ref="F80:G80"/>
    <mergeCell ref="A43:H43"/>
    <mergeCell ref="A44:H44"/>
    <mergeCell ref="A45:H45"/>
    <mergeCell ref="A47:H47"/>
    <mergeCell ref="A50:H50"/>
    <mergeCell ref="A46:H46"/>
    <mergeCell ref="A48:H48"/>
    <mergeCell ref="A33:B33"/>
    <mergeCell ref="F33:H33"/>
    <mergeCell ref="A34:D34"/>
    <mergeCell ref="F34:H34"/>
    <mergeCell ref="B36:D36"/>
    <mergeCell ref="F36:G36"/>
    <mergeCell ref="A29:B29"/>
    <mergeCell ref="F29:H29"/>
    <mergeCell ref="A30:B32"/>
    <mergeCell ref="F30:H30"/>
    <mergeCell ref="F31:H31"/>
    <mergeCell ref="F32:H32"/>
    <mergeCell ref="A26:B26"/>
    <mergeCell ref="F26:H26"/>
    <mergeCell ref="A27:B27"/>
    <mergeCell ref="F27:H27"/>
    <mergeCell ref="A28:B28"/>
    <mergeCell ref="F28:H28"/>
    <mergeCell ref="B4:C4"/>
    <mergeCell ref="F4:H4"/>
    <mergeCell ref="J4:N6"/>
    <mergeCell ref="F6:H6"/>
    <mergeCell ref="A9:E9"/>
    <mergeCell ref="F9:H9"/>
    <mergeCell ref="A1:E1"/>
    <mergeCell ref="J1:N1"/>
    <mergeCell ref="B2:C2"/>
    <mergeCell ref="F2:H2"/>
    <mergeCell ref="J2:N3"/>
    <mergeCell ref="A11:H11"/>
    <mergeCell ref="A12:B12"/>
    <mergeCell ref="F12:H12"/>
    <mergeCell ref="A13:B15"/>
    <mergeCell ref="F13:H13"/>
    <mergeCell ref="F14:H14"/>
    <mergeCell ref="F15:H15"/>
    <mergeCell ref="A25:B25"/>
    <mergeCell ref="F25:H25"/>
    <mergeCell ref="A16:B16"/>
    <mergeCell ref="F16:H16"/>
    <mergeCell ref="A17:B20"/>
    <mergeCell ref="F17:H17"/>
    <mergeCell ref="F18:H18"/>
    <mergeCell ref="F19:H19"/>
    <mergeCell ref="F20:H20"/>
    <mergeCell ref="A21:B24"/>
    <mergeCell ref="F21:H21"/>
    <mergeCell ref="F22:H22"/>
    <mergeCell ref="F23:H23"/>
    <mergeCell ref="F24:H24"/>
  </mergeCells>
  <dataValidations count="13">
    <dataValidation allowBlank="1" showInputMessage="1" showErrorMessage="1" promptTitle="Angabe des Waldortes" prompt="Bitte geben Sie den Waldort, ggf. die betreffenden Abteilungen und Unterabteilungen, an!" sqref="B4" xr:uid="{00000000-0002-0000-2E00-000000000000}"/>
    <dataValidation allowBlank="1" showInputMessage="1" showErrorMessage="1" promptTitle="Maßnahme" prompt="Bitte geben Sie die abzurechnende Maßnahme an! _x000a_(Ggf. mit Baumarten, Durchführungszeitraum, etc.)" sqref="F4" xr:uid="{00000000-0002-0000-2E00-000001000000}"/>
    <dataValidation type="decimal" allowBlank="1" showInputMessage="1" showErrorMessage="1" error="Bitte tragen Sie die Summe der geleisteten Maschinenarbeitsstunden ein!" promptTitle="Summe MAS" prompt="Bitte tragen Sie die Summe der geleisteten Maschinenarbeitsstunden ein!" sqref="B80" xr:uid="{00000000-0002-0000-2E00-000002000000}">
      <formula1>0</formula1>
      <formula2>2000</formula2>
    </dataValidation>
    <dataValidation type="whole" allowBlank="1" showInputMessage="1" showErrorMessage="1" error="Bitte geben Sie an wie viele Achsen der abzurechnenden Maschine mit Bändern ausgestattet waren (1-2)!" prompt="Bitte geben Sie an wie viele Achsen der abzurechnenden Maschine mit Bändern ausgestattet waren!" sqref="E37" xr:uid="{00000000-0002-0000-2E00-000003000000}">
      <formula1>1</formula1>
      <formula2>2</formula2>
    </dataValidation>
    <dataValidation allowBlank="1" showInputMessage="1" showErrorMessage="1" error="Bitte geben Sie die mit Bändern gerückte Holzmenge in fm o.R. an!" promptTitle="fm o.R." prompt="Bitte geben Sie die mit Bändern gerückte Holzmenge in fm o.R. an!" sqref="G37" xr:uid="{00000000-0002-0000-2E00-000004000000}"/>
    <dataValidation allowBlank="1" showInputMessage="1" showErrorMessage="1" error="Bitte geben Sie die mit Bändern gerückte Holzmenge in rm m.R. an!" promptTitle="rm m.R." prompt="Bitte geben Sie die mit Bändern gerückte Holzmenge in rm m.R. an!" sqref="G38" xr:uid="{00000000-0002-0000-2E00-000005000000}"/>
    <dataValidation type="whole" allowBlank="1" showInputMessage="1" showErrorMessage="1" error="Bitte geben Sie an, wie häufig Bänder montiert wurden!" prompt="Bitte geben Sie an, wie häufig Bänder montiert wurden!" sqref="G39" xr:uid="{00000000-0002-0000-2E00-000006000000}">
      <formula1>0</formula1>
      <formula2>100</formula2>
    </dataValidation>
    <dataValidation allowBlank="1" showInputMessage="1" showErrorMessage="1" error="Bitte geben Sie die mit Traktionswinde geerntete Holzmenge in fm o.R. an!" promptTitle="rm m.R." prompt="Bitte geben Sie die mit Traktionswinde geerntete Holzmenge in rm m.R. an!" sqref="G42" xr:uid="{00000000-0002-0000-2E00-000007000000}"/>
    <dataValidation allowBlank="1" showInputMessage="1" showErrorMessage="1" error="Bitte geben Sie die mit Traktionswinde geerntete Holzmenge in fm o.R. an!" promptTitle="fm o.R." prompt="Bitte geben Sie die mit Traktionswinde geerntete Holzmenge in fm o.R. an!" sqref="G41" xr:uid="{00000000-0002-0000-2E00-000008000000}"/>
    <dataValidation type="whole" allowBlank="1" showInputMessage="1" showErrorMessage="1" error="Bitte geben Sie die Anzahl der Maschinen an, die bei der Maßnahme mit einer Traktionswinde ausgestattet waren!_x000a_(1-2)" prompt="Bitte geben Sie die Anzahl der Maschinen an, die bei der Maßnahme mit einer Traktionswinde ausgestattet waren!" sqref="E41:E42" xr:uid="{00000000-0002-0000-2E00-000009000000}">
      <formula1>0</formula1>
      <formula2>2</formula2>
    </dataValidation>
    <dataValidation type="decimal" allowBlank="1" showInputMessage="1" showErrorMessage="1" error="Bitte tragen Sie die Summe der geleisteten Maschinenarbeitsstunden eines Seilschleppers ein!" promptTitle="Summe MAS Seilschlepper" prompt="Bitte tragen Sie die Summe der geleisteten Maschinenarbeitsstunden eines Seilschleppers ein!" sqref="B77" xr:uid="{00000000-0002-0000-2E00-00000A000000}">
      <formula1>0</formula1>
      <formula2>2000</formula2>
    </dataValidation>
    <dataValidation type="decimal" allowBlank="1" showInputMessage="1" showErrorMessage="1" error="Bitte tragen Sie die Summe der geleisteten Maschinenarbeitsstunden eines Forwarders ein!" promptTitle="Summe MAS Forwarder" prompt="Bitte tragen Sie die Summe der geleisteten Maschinenarbeitsstunden eines Forwarders ein!" sqref="B78" xr:uid="{00000000-0002-0000-2E00-00000B000000}">
      <formula1>0</formula1>
      <formula2>2000</formula2>
    </dataValidation>
    <dataValidation type="decimal" allowBlank="1" showInputMessage="1" showErrorMessage="1" error="Bitte tragen Sie die Summe der geleisteten Forstwirt-Std. ein!" promptTitle="Summe Forstwirt-Std." prompt="Bitte tragen Sie die Summe der geleisteten Forstwirt-Std. ein!" sqref="B79" xr:uid="{00000000-0002-0000-2E00-00000C000000}">
      <formula1>0</formula1>
      <formula2>2000</formula2>
    </dataValidation>
  </dataValidations>
  <printOptions horizontalCentered="1"/>
  <pageMargins left="0.59055118110236227" right="0.59055118110236227" top="0.39370078740157483" bottom="0.39370078740157483" header="0" footer="0"/>
  <pageSetup paperSize="9" scale="70" orientation="portrait" r:id="rId1"/>
  <headerFooter alignWithMargins="0"/>
  <ignoredErrors>
    <ignoredError sqref="E77:E79"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error="Bitte wählen Sie die Lohnform aus! _x000a__x000a_(Auswahl aus Liste)" promptTitle="Wahl der Lohnform" prompt="Bitte wählen Sie die Lohnform aus! _x000a__x000a_(Auswahl aus Liste)" xr:uid="{00000000-0002-0000-2E00-00000D000000}">
          <x14:formula1>
            <xm:f>'Steuerelemente Abrechnung HB'!$D$2:$D$4</xm:f>
          </x14:formula1>
          <xm:sqref>J2:N3</xm:sqref>
        </x14:dataValidation>
        <x14:dataValidation type="list" allowBlank="1" showInputMessage="1" showErrorMessage="1" error="Bitte geben Sie die Abschlagshöhe an! _x000a__x000a_Negatives Vorzeichen verwenden!" prompt="Bitte geben Sie die Abschlagshöhe an! _x000a__x000a_Negatives Vorzeichen verwenden!" xr:uid="{00000000-0002-0000-2E00-00000E000000}">
          <x14:formula1>
            <xm:f>'Steuerelemente Abrechnung HB'!$C$3</xm:f>
          </x14:formula1>
          <xm:sqref>E32</xm:sqref>
        </x14:dataValidation>
        <x14:dataValidation type="list" allowBlank="1" showInputMessage="1" showErrorMessage="1" error="Bitte geben Sie die Abschlagshöhe an! _x000a__x000a_Negatives Vorzeichen verwenden!" prompt="Bitte geben Sie die Abschlagshöhe an! _x000a__x000a_Negatives Vorzeichen verwenden!" xr:uid="{00000000-0002-0000-2E00-00000F000000}">
          <x14:formula1>
            <xm:f>'Steuerelemente Abrechnung HB'!$C$4</xm:f>
          </x14:formula1>
          <xm:sqref>E31</xm:sqref>
        </x14:dataValidation>
        <x14:dataValidation type="list" allowBlank="1" showInputMessage="1" showErrorMessage="1" error="Bitte geben Sie die Zuschlagshöhe an!" prompt="Bitte geben Sie die Zuschlagshöhe an!" xr:uid="{00000000-0002-0000-2E00-000010000000}">
          <x14:formula1>
            <xm:f>'Steuerelemente Abrechnung HB'!$C$5:$C$7</xm:f>
          </x14:formula1>
          <xm:sqref>E29</xm:sqref>
        </x14:dataValidation>
        <x14:dataValidation type="list" allowBlank="1" showInputMessage="1" showErrorMessage="1" error="Bitte geben Sie die Zuschlagshöhe an!" prompt="Bitte geben Sie die Zuschlagshöhe an!" xr:uid="{00000000-0002-0000-2E00-000011000000}">
          <x14:formula1>
            <xm:f>'Steuerelemente Abrechnung HB'!$C$5:$C$10</xm:f>
          </x14:formula1>
          <xm:sqref>E28</xm:sqref>
        </x14:dataValidation>
        <x14:dataValidation type="list" allowBlank="1" showInputMessage="1" showErrorMessage="1" error="Bitte geben Sie die Abschlagshöhe an! _x000a__x000a_Negatives Vorzeichen verwenden!" prompt="Bitte geben Sie die Abschlagshöhe an! _x000a__x000a_Negatives Vorzeichen verwenden!" xr:uid="{00000000-0002-0000-2E00-000012000000}">
          <x14:formula1>
            <xm:f>'Steuerelemente Abrechnung HB'!$C$2</xm:f>
          </x14:formula1>
          <xm:sqref>E26</xm:sqref>
        </x14:dataValidation>
        <x14:dataValidation type="list" allowBlank="1" showInputMessage="1" showErrorMessage="1" error="Bitte geben Sie die Zuschlagshöhe an!" prompt="Bitte geben Sie die Zuschlagshöhe an!" xr:uid="{00000000-0002-0000-2E00-000013000000}">
          <x14:formula1>
            <xm:f>'Steuerelemente Abrechnung HB'!$C$5:$C$8</xm:f>
          </x14:formula1>
          <xm:sqref>E33</xm:sqref>
        </x14:dataValidation>
        <x14:dataValidation type="list" allowBlank="1" showInputMessage="1" showErrorMessage="1" error="Bitte geben Sie die Zuschlagshöhe an!" prompt="Bitte geben Sie die Zuschlagshöhe an!" xr:uid="{00000000-0002-0000-2E00-000014000000}">
          <x14:formula1>
            <xm:f>'Steuerelemente Abrechnung HB'!$C$10</xm:f>
          </x14:formula1>
          <xm:sqref>E15</xm:sqref>
        </x14:dataValidation>
        <x14:dataValidation type="list" allowBlank="1" showInputMessage="1" showErrorMessage="1" error="Bitte geben Sie die Zuschlagshöhe an!" prompt="Bitte geben Sie die Zuschlagshöhe an!" xr:uid="{00000000-0002-0000-2E00-000015000000}">
          <x14:formula1>
            <xm:f>'Steuerelemente Abrechnung HB'!$C$8</xm:f>
          </x14:formula1>
          <xm:sqref>E20 E24</xm:sqref>
        </x14:dataValidation>
        <x14:dataValidation type="list" allowBlank="1" showInputMessage="1" showErrorMessage="1" error="Bitte geben Sie die Zuschlagshöhe an!" prompt="Bitte geben Sie die Zuschlagshöhe an!" xr:uid="{00000000-0002-0000-2E00-000016000000}">
          <x14:formula1>
            <xm:f>'Steuerelemente Abrechnung HB'!$C$5</xm:f>
          </x14:formula1>
          <xm:sqref>E16:E17 E27 E21</xm:sqref>
        </x14:dataValidation>
        <x14:dataValidation type="list" allowBlank="1" showInputMessage="1" showErrorMessage="1" error="Bitte geben Sie die Zuschlagshöhe an!" prompt="Bitte geben Sie die Zuschlagshöhe an!" xr:uid="{00000000-0002-0000-2E00-000017000000}">
          <x14:formula1>
            <xm:f>'Steuerelemente Abrechnung HB'!$C$7</xm:f>
          </x14:formula1>
          <xm:sqref>E14 E25 E23 E19</xm:sqref>
        </x14:dataValidation>
        <x14:dataValidation type="list" allowBlank="1" showInputMessage="1" showErrorMessage="1" error="Bitte geben Sie die Zuschlagshöhe an!" prompt="Bitte geben Sie die Zuschlagshöhe an!" xr:uid="{00000000-0002-0000-2E00-000018000000}">
          <x14:formula1>
            <xm:f>'Steuerelemente Abrechnung HB'!$C$6</xm:f>
          </x14:formula1>
          <xm:sqref>E13 E30 E22 E18</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50"/>
  <dimension ref="A1:I63"/>
  <sheetViews>
    <sheetView showGridLines="0" workbookViewId="0">
      <selection activeCell="A8" sqref="A8:G8"/>
    </sheetView>
  </sheetViews>
  <sheetFormatPr baseColWidth="10" defaultColWidth="11.5546875" defaultRowHeight="14.4" x14ac:dyDescent="0.3"/>
  <cols>
    <col min="1" max="1" width="13.6640625" style="203" customWidth="1"/>
    <col min="2" max="4" width="12.33203125" style="203" customWidth="1"/>
    <col min="5" max="5" width="8.6640625" style="203" customWidth="1"/>
    <col min="6" max="6" width="12.6640625" style="203" customWidth="1"/>
    <col min="7" max="7" width="18" style="203" customWidth="1"/>
    <col min="8" max="16384" width="11.5546875" style="203"/>
  </cols>
  <sheetData>
    <row r="1" spans="1:9" ht="21.6" customHeight="1" x14ac:dyDescent="0.3">
      <c r="A1" s="2019" t="s">
        <v>630</v>
      </c>
      <c r="B1" s="2019"/>
      <c r="C1" s="2019"/>
      <c r="D1" s="2019"/>
      <c r="E1" s="2019"/>
      <c r="F1" s="340"/>
      <c r="G1" s="340"/>
      <c r="H1" s="340"/>
    </row>
    <row r="2" spans="1:9" ht="19.95" customHeight="1" x14ac:dyDescent="0.3">
      <c r="A2" s="2020"/>
      <c r="B2" s="2021"/>
      <c r="C2" s="2021"/>
      <c r="D2" s="2021"/>
      <c r="E2" s="2022"/>
      <c r="F2" s="451"/>
      <c r="G2" s="451"/>
      <c r="H2" s="340"/>
    </row>
    <row r="3" spans="1:9" ht="3" customHeight="1" x14ac:dyDescent="0.3">
      <c r="A3" s="452"/>
      <c r="B3" s="452"/>
      <c r="C3" s="452"/>
      <c r="D3" s="452"/>
      <c r="E3" s="452"/>
      <c r="F3" s="451"/>
      <c r="G3" s="451"/>
      <c r="H3" s="340"/>
    </row>
    <row r="4" spans="1:9" x14ac:dyDescent="0.3">
      <c r="A4" s="453" t="s">
        <v>340</v>
      </c>
      <c r="B4" s="1892"/>
      <c r="C4" s="1893"/>
      <c r="D4" s="1894"/>
      <c r="E4" s="453" t="s">
        <v>613</v>
      </c>
      <c r="F4" s="1895"/>
      <c r="G4" s="1894"/>
      <c r="H4" s="340"/>
    </row>
    <row r="5" spans="1:9" ht="3" customHeight="1" x14ac:dyDescent="0.3">
      <c r="A5" s="454"/>
      <c r="B5" s="454"/>
      <c r="C5" s="454"/>
      <c r="D5" s="454"/>
      <c r="E5" s="454"/>
      <c r="F5" s="454"/>
      <c r="G5" s="454"/>
      <c r="H5" s="340"/>
    </row>
    <row r="6" spans="1:9" x14ac:dyDescent="0.3">
      <c r="A6" s="453" t="s">
        <v>627</v>
      </c>
      <c r="B6" s="1895"/>
      <c r="C6" s="1893"/>
      <c r="D6" s="1894"/>
      <c r="E6"/>
      <c r="F6"/>
      <c r="G6"/>
      <c r="H6" s="340"/>
    </row>
    <row r="7" spans="1:9" ht="3" customHeight="1" x14ac:dyDescent="0.3">
      <c r="A7" s="454"/>
      <c r="B7" s="454"/>
      <c r="C7" s="454"/>
      <c r="D7" s="454"/>
      <c r="E7"/>
      <c r="F7"/>
      <c r="G7"/>
      <c r="H7" s="340"/>
    </row>
    <row r="8" spans="1:9" x14ac:dyDescent="0.3">
      <c r="A8" s="453" t="s">
        <v>353</v>
      </c>
      <c r="B8" s="1897"/>
      <c r="C8" s="1898"/>
      <c r="D8" s="1899"/>
      <c r="E8"/>
      <c r="F8"/>
      <c r="G8"/>
      <c r="H8" s="340"/>
    </row>
    <row r="9" spans="1:9" ht="3" customHeight="1" thickBot="1" x14ac:dyDescent="0.35">
      <c r="A9" s="453"/>
      <c r="B9" s="340"/>
      <c r="C9" s="340"/>
      <c r="D9" s="340"/>
      <c r="E9" s="340"/>
      <c r="F9" s="340"/>
      <c r="G9" s="340"/>
      <c r="H9" s="340"/>
    </row>
    <row r="10" spans="1:9" ht="3" customHeight="1" x14ac:dyDescent="0.3">
      <c r="A10" s="455"/>
      <c r="B10" s="455"/>
      <c r="C10" s="455"/>
      <c r="D10" s="455"/>
      <c r="E10" s="455"/>
      <c r="F10" s="455"/>
      <c r="G10" s="455"/>
      <c r="H10" s="340"/>
    </row>
    <row r="11" spans="1:9" ht="14.4" customHeight="1" x14ac:dyDescent="0.3">
      <c r="A11" s="453" t="s">
        <v>207</v>
      </c>
      <c r="B11" s="2016"/>
      <c r="C11" s="2017"/>
      <c r="D11" s="2018"/>
      <c r="E11" s="453" t="s">
        <v>611</v>
      </c>
      <c r="F11" s="1730"/>
      <c r="G11" s="1731"/>
      <c r="H11" s="340"/>
    </row>
    <row r="12" spans="1:9" ht="3" customHeight="1" thickBot="1" x14ac:dyDescent="0.35">
      <c r="A12" s="454"/>
      <c r="B12" s="454"/>
      <c r="C12" s="454"/>
      <c r="D12" s="454"/>
      <c r="E12" s="454"/>
      <c r="F12" s="454"/>
      <c r="G12" s="454"/>
      <c r="H12" s="340"/>
    </row>
    <row r="13" spans="1:9" ht="3" customHeight="1" x14ac:dyDescent="0.3">
      <c r="A13" s="455"/>
      <c r="B13" s="455"/>
      <c r="C13" s="455"/>
      <c r="D13" s="455"/>
      <c r="E13" s="455"/>
      <c r="F13" s="455"/>
      <c r="G13" s="455"/>
      <c r="H13" s="340"/>
    </row>
    <row r="14" spans="1:9" ht="15" customHeight="1" x14ac:dyDescent="0.3">
      <c r="A14" s="916" t="s">
        <v>285</v>
      </c>
      <c r="B14" s="916"/>
      <c r="C14" s="916"/>
      <c r="D14" s="916"/>
      <c r="E14" s="916"/>
      <c r="F14" s="916"/>
      <c r="G14" s="916"/>
      <c r="H14" s="659"/>
      <c r="I14"/>
    </row>
    <row r="15" spans="1:9" ht="27.9" customHeight="1" x14ac:dyDescent="0.3">
      <c r="A15" s="924" t="s">
        <v>980</v>
      </c>
      <c r="B15" s="925"/>
      <c r="C15" s="925"/>
      <c r="D15" s="925"/>
      <c r="E15" s="926"/>
      <c r="F15" s="339"/>
      <c r="G15" s="856"/>
      <c r="H15" s="659"/>
      <c r="I15"/>
    </row>
    <row r="16" spans="1:9" ht="3" customHeight="1" x14ac:dyDescent="0.3">
      <c r="A16" s="851"/>
      <c r="B16" s="851"/>
      <c r="C16" s="851"/>
      <c r="D16" s="851"/>
      <c r="E16" s="835"/>
      <c r="F16" s="77"/>
      <c r="G16" s="340"/>
      <c r="H16" s="659"/>
      <c r="I16"/>
    </row>
    <row r="17" spans="1:9" ht="27.9" customHeight="1" x14ac:dyDescent="0.3">
      <c r="A17" s="924" t="s">
        <v>981</v>
      </c>
      <c r="B17" s="924"/>
      <c r="C17" s="924"/>
      <c r="D17" s="924"/>
      <c r="E17" s="927"/>
      <c r="F17" s="339"/>
      <c r="G17" s="857">
        <f>G15</f>
        <v>0</v>
      </c>
      <c r="H17" s="659"/>
      <c r="I17"/>
    </row>
    <row r="18" spans="1:9" ht="3" customHeight="1" thickBot="1" x14ac:dyDescent="0.35">
      <c r="A18" s="836"/>
      <c r="B18" s="836"/>
      <c r="C18" s="836"/>
      <c r="D18" s="836"/>
      <c r="E18" s="836"/>
      <c r="F18" s="836"/>
      <c r="G18" s="836"/>
      <c r="H18" s="659"/>
      <c r="I18"/>
    </row>
    <row r="19" spans="1:9" ht="15" customHeight="1" thickTop="1" x14ac:dyDescent="0.3">
      <c r="A19" s="837" t="s">
        <v>978</v>
      </c>
      <c r="B19" s="454"/>
      <c r="C19" s="454"/>
      <c r="D19" s="454"/>
      <c r="E19" s="454"/>
      <c r="F19" s="838">
        <f>IF(D29="ja",(F15*4)+F17*4,F15+F17)</f>
        <v>0</v>
      </c>
      <c r="G19" s="857">
        <f>G17</f>
        <v>0</v>
      </c>
      <c r="H19" s="855" t="s">
        <v>983</v>
      </c>
      <c r="I19"/>
    </row>
    <row r="20" spans="1:9" ht="3" customHeight="1" x14ac:dyDescent="0.3">
      <c r="A20" s="837"/>
      <c r="B20" s="454"/>
      <c r="C20" s="454"/>
      <c r="D20" s="454"/>
      <c r="E20" s="454"/>
      <c r="F20" s="838"/>
      <c r="G20" s="839"/>
      <c r="H20" s="659"/>
      <c r="I20"/>
    </row>
    <row r="21" spans="1:9" ht="3" customHeight="1" thickBot="1" x14ac:dyDescent="0.35">
      <c r="A21" s="840"/>
      <c r="B21" s="840"/>
      <c r="C21" s="840"/>
      <c r="D21" s="840"/>
      <c r="E21" s="840"/>
      <c r="F21" s="840"/>
      <c r="G21" s="840"/>
      <c r="H21" s="659"/>
      <c r="I21"/>
    </row>
    <row r="22" spans="1:9" ht="3" customHeight="1" x14ac:dyDescent="0.3">
      <c r="A22" s="454"/>
      <c r="B22" s="454"/>
      <c r="C22" s="454"/>
      <c r="D22" s="454"/>
      <c r="E22" s="454"/>
      <c r="F22" s="454"/>
      <c r="G22" s="454"/>
      <c r="H22" s="659"/>
      <c r="I22"/>
    </row>
    <row r="23" spans="1:9" ht="15" customHeight="1" x14ac:dyDescent="0.3">
      <c r="A23" s="916" t="s">
        <v>973</v>
      </c>
      <c r="B23" s="916"/>
      <c r="C23" s="916"/>
      <c r="D23" s="916"/>
      <c r="E23" s="916"/>
      <c r="F23" s="916"/>
      <c r="G23" s="916"/>
      <c r="H23" s="77"/>
      <c r="I23"/>
    </row>
    <row r="24" spans="1:9" ht="15" customHeight="1" x14ac:dyDescent="0.3">
      <c r="A24" s="841" t="s">
        <v>970</v>
      </c>
      <c r="B24" s="528"/>
      <c r="C24" s="928" t="s">
        <v>971</v>
      </c>
      <c r="D24" s="928"/>
      <c r="E24" s="830"/>
      <c r="F24" s="929" t="s">
        <v>972</v>
      </c>
      <c r="G24" s="930"/>
      <c r="H24" s="77"/>
      <c r="I24"/>
    </row>
    <row r="25" spans="1:9" ht="3" customHeight="1" x14ac:dyDescent="0.3">
      <c r="A25" s="454"/>
      <c r="B25" s="842"/>
      <c r="C25" s="852"/>
      <c r="D25" s="77"/>
      <c r="E25" s="77"/>
      <c r="F25" s="77"/>
      <c r="G25" s="454"/>
      <c r="H25" s="77"/>
      <c r="I25"/>
    </row>
    <row r="26" spans="1:9" ht="15" customHeight="1" x14ac:dyDescent="0.3">
      <c r="A26" s="908" t="s">
        <v>355</v>
      </c>
      <c r="B26" s="909"/>
      <c r="C26" s="910"/>
      <c r="D26" s="911"/>
      <c r="E26" s="911"/>
      <c r="F26" s="911"/>
      <c r="G26" s="912"/>
      <c r="H26" s="77"/>
      <c r="I26"/>
    </row>
    <row r="27" spans="1:9" ht="15" customHeight="1" x14ac:dyDescent="0.3">
      <c r="A27" s="908"/>
      <c r="B27" s="909"/>
      <c r="C27" s="913"/>
      <c r="D27" s="914"/>
      <c r="E27" s="914"/>
      <c r="F27" s="914"/>
      <c r="G27" s="915"/>
      <c r="H27" s="77"/>
      <c r="I27"/>
    </row>
    <row r="28" spans="1:9" ht="3" customHeight="1" x14ac:dyDescent="0.3">
      <c r="A28" s="454"/>
      <c r="B28" s="340"/>
      <c r="C28" s="340"/>
      <c r="D28" s="340"/>
      <c r="E28" s="340"/>
      <c r="F28" s="340"/>
      <c r="G28" s="340"/>
      <c r="H28" s="77"/>
      <c r="I28"/>
    </row>
    <row r="29" spans="1:9" ht="15" customHeight="1" x14ac:dyDescent="0.3">
      <c r="A29" s="837" t="s">
        <v>979</v>
      </c>
      <c r="B29" s="340"/>
      <c r="C29" s="340"/>
      <c r="D29" s="528"/>
      <c r="E29" s="340"/>
      <c r="F29" s="340"/>
      <c r="G29" s="340"/>
      <c r="H29" s="77"/>
      <c r="I29"/>
    </row>
    <row r="30" spans="1:9" ht="3" customHeight="1" x14ac:dyDescent="0.3">
      <c r="A30" s="454"/>
      <c r="B30" s="454"/>
      <c r="C30" s="454"/>
      <c r="D30" s="454"/>
      <c r="E30" s="454"/>
      <c r="F30" s="454"/>
      <c r="G30" s="454"/>
      <c r="H30" s="77"/>
      <c r="I30"/>
    </row>
    <row r="31" spans="1:9" ht="48.75" customHeight="1" x14ac:dyDescent="0.3">
      <c r="A31" s="935" t="s">
        <v>975</v>
      </c>
      <c r="B31" s="936"/>
      <c r="C31" s="936"/>
      <c r="D31" s="936"/>
      <c r="E31" s="936"/>
      <c r="F31" s="936"/>
      <c r="G31" s="936"/>
      <c r="H31" s="77"/>
      <c r="I31"/>
    </row>
    <row r="32" spans="1:9" ht="3" customHeight="1" thickBot="1" x14ac:dyDescent="0.35">
      <c r="A32" s="840"/>
      <c r="B32" s="840"/>
      <c r="C32" s="840"/>
      <c r="D32" s="840"/>
      <c r="E32" s="840"/>
      <c r="F32" s="840"/>
      <c r="G32" s="840"/>
      <c r="H32" s="77"/>
      <c r="I32"/>
    </row>
    <row r="33" spans="1:9" ht="15" customHeight="1" x14ac:dyDescent="0.3">
      <c r="A33" s="2015" t="s">
        <v>992</v>
      </c>
      <c r="B33" s="916"/>
      <c r="C33" s="916"/>
      <c r="D33" s="916"/>
      <c r="E33" s="916"/>
      <c r="F33" s="916"/>
      <c r="G33" s="916"/>
      <c r="H33" s="77"/>
      <c r="I33"/>
    </row>
    <row r="34" spans="1:9" ht="360" customHeight="1" x14ac:dyDescent="0.3">
      <c r="A34" s="932"/>
      <c r="B34" s="933"/>
      <c r="C34" s="933"/>
      <c r="D34" s="933"/>
      <c r="E34" s="933"/>
      <c r="F34" s="933"/>
      <c r="G34" s="934"/>
      <c r="H34" s="77"/>
      <c r="I34"/>
    </row>
    <row r="35" spans="1:9" ht="3" customHeight="1" x14ac:dyDescent="0.3">
      <c r="A35" s="340"/>
      <c r="B35" s="340"/>
      <c r="C35" s="340"/>
      <c r="D35" s="340"/>
      <c r="E35" s="340"/>
      <c r="F35" s="340"/>
      <c r="G35" s="340"/>
      <c r="H35" s="77"/>
      <c r="I35"/>
    </row>
    <row r="36" spans="1:9" ht="15" customHeight="1" x14ac:dyDescent="0.3">
      <c r="A36" s="916" t="s">
        <v>987</v>
      </c>
      <c r="B36" s="916"/>
      <c r="C36" s="916"/>
      <c r="D36" s="916"/>
      <c r="E36" s="916"/>
      <c r="F36" s="916"/>
      <c r="G36" s="916"/>
      <c r="H36" s="77"/>
      <c r="I36"/>
    </row>
    <row r="37" spans="1:9" ht="30" customHeight="1" x14ac:dyDescent="0.3">
      <c r="A37" s="932"/>
      <c r="B37" s="933"/>
      <c r="C37" s="933"/>
      <c r="D37" s="933"/>
      <c r="E37" s="933"/>
      <c r="F37" s="933"/>
      <c r="G37" s="934"/>
      <c r="H37" s="77"/>
      <c r="I37"/>
    </row>
    <row r="38" spans="1:9" ht="3" customHeight="1" x14ac:dyDescent="0.3">
      <c r="A38" s="340"/>
      <c r="B38" s="340"/>
      <c r="C38" s="340"/>
      <c r="D38" s="340"/>
      <c r="E38" s="340"/>
      <c r="F38" s="340"/>
      <c r="G38" s="340"/>
      <c r="H38" s="77"/>
      <c r="I38"/>
    </row>
    <row r="39" spans="1:9" ht="15" customHeight="1" x14ac:dyDescent="0.3">
      <c r="A39" s="916" t="s">
        <v>167</v>
      </c>
      <c r="B39" s="916"/>
      <c r="C39" s="916"/>
      <c r="D39" s="916"/>
      <c r="E39" s="916"/>
      <c r="F39" s="916"/>
      <c r="G39" s="916"/>
      <c r="H39" s="77"/>
      <c r="I39"/>
    </row>
    <row r="40" spans="1:9" ht="30" customHeight="1" x14ac:dyDescent="0.3">
      <c r="A40" s="932"/>
      <c r="B40" s="933"/>
      <c r="C40" s="933"/>
      <c r="D40" s="933"/>
      <c r="E40" s="933"/>
      <c r="F40" s="933"/>
      <c r="G40" s="934"/>
      <c r="H40" s="77"/>
      <c r="I40"/>
    </row>
    <row r="41" spans="1:9" ht="3" customHeight="1" thickBot="1" x14ac:dyDescent="0.35">
      <c r="A41" s="844"/>
      <c r="B41" s="844"/>
      <c r="C41" s="844"/>
      <c r="D41" s="844"/>
      <c r="E41" s="844"/>
      <c r="F41" s="844"/>
      <c r="G41" s="844"/>
      <c r="H41" s="77"/>
      <c r="I41"/>
    </row>
    <row r="42" spans="1:9" ht="50.25" customHeight="1" x14ac:dyDescent="0.3">
      <c r="A42" s="931" t="s">
        <v>993</v>
      </c>
      <c r="B42" s="931"/>
      <c r="C42" s="931"/>
      <c r="D42" s="931"/>
      <c r="E42" s="931"/>
      <c r="F42" s="931"/>
      <c r="G42" s="931"/>
      <c r="H42" s="77"/>
      <c r="I42"/>
    </row>
    <row r="43" spans="1:9" ht="3" customHeight="1" thickBot="1" x14ac:dyDescent="0.35">
      <c r="A43" s="340"/>
      <c r="B43" s="340"/>
      <c r="C43" s="340"/>
      <c r="D43" s="340"/>
      <c r="E43" s="340"/>
      <c r="F43" s="340"/>
      <c r="G43" s="340"/>
      <c r="H43" s="340"/>
    </row>
    <row r="44" spans="1:9" ht="18.45" customHeight="1" x14ac:dyDescent="0.3">
      <c r="A44" s="1901" t="s">
        <v>991</v>
      </c>
      <c r="B44" s="1901"/>
      <c r="C44" s="1901"/>
      <c r="D44" s="1901"/>
      <c r="E44" s="1901"/>
      <c r="F44" s="1901"/>
      <c r="G44" s="1901"/>
      <c r="H44" s="340"/>
    </row>
    <row r="45" spans="1:9" ht="18.45" customHeight="1" x14ac:dyDescent="0.3">
      <c r="A45" s="1902"/>
      <c r="B45" s="1902"/>
      <c r="C45" s="1902"/>
      <c r="D45" s="1902"/>
      <c r="E45" s="1902"/>
      <c r="F45" s="1902"/>
      <c r="G45" s="1902"/>
      <c r="H45" s="340"/>
    </row>
    <row r="46" spans="1:9" ht="18.45" customHeight="1" x14ac:dyDescent="0.3">
      <c r="A46" s="1902"/>
      <c r="B46" s="1902"/>
      <c r="C46" s="1902"/>
      <c r="D46" s="1902"/>
      <c r="E46" s="1902"/>
      <c r="F46" s="1902"/>
      <c r="G46" s="1902"/>
      <c r="H46" s="340"/>
    </row>
    <row r="47" spans="1:9" ht="18.45" customHeight="1" x14ac:dyDescent="0.3">
      <c r="A47" s="1902"/>
      <c r="B47" s="1902"/>
      <c r="C47" s="1902"/>
      <c r="D47" s="1902"/>
      <c r="E47" s="1902"/>
      <c r="F47" s="1902"/>
      <c r="G47" s="1902"/>
      <c r="H47" s="340"/>
    </row>
    <row r="48" spans="1:9" ht="18.45" customHeight="1" x14ac:dyDescent="0.3">
      <c r="A48" s="1902"/>
      <c r="B48" s="1902"/>
      <c r="C48" s="1902"/>
      <c r="D48" s="1902"/>
      <c r="E48" s="1902"/>
      <c r="F48" s="1902"/>
      <c r="G48" s="1902"/>
      <c r="H48" s="340"/>
    </row>
    <row r="49" spans="1:8" ht="18.45" customHeight="1" x14ac:dyDescent="0.3">
      <c r="A49" s="1902"/>
      <c r="B49" s="1902"/>
      <c r="C49" s="1902"/>
      <c r="D49" s="1902"/>
      <c r="E49" s="1902"/>
      <c r="F49" s="1902"/>
      <c r="G49" s="1902"/>
      <c r="H49" s="340"/>
    </row>
    <row r="50" spans="1:8" ht="18.45" customHeight="1" x14ac:dyDescent="0.3">
      <c r="A50" s="1902"/>
      <c r="B50" s="1902"/>
      <c r="C50" s="1902"/>
      <c r="D50" s="1902"/>
      <c r="E50" s="1902"/>
      <c r="F50" s="1902"/>
      <c r="G50" s="1902"/>
      <c r="H50" s="340"/>
    </row>
    <row r="51" spans="1:8" ht="18.45" customHeight="1" x14ac:dyDescent="0.3">
      <c r="A51" s="1902"/>
      <c r="B51" s="1902"/>
      <c r="C51" s="1902"/>
      <c r="D51" s="1902"/>
      <c r="E51" s="1902"/>
      <c r="F51" s="1902"/>
      <c r="G51" s="1902"/>
      <c r="H51" s="340"/>
    </row>
    <row r="52" spans="1:8" ht="18.45" customHeight="1" x14ac:dyDescent="0.3">
      <c r="A52" s="1902"/>
      <c r="B52" s="1902"/>
      <c r="C52" s="1902"/>
      <c r="D52" s="1902"/>
      <c r="E52" s="1902"/>
      <c r="F52" s="1902"/>
      <c r="G52" s="1902"/>
      <c r="H52" s="340"/>
    </row>
    <row r="53" spans="1:8" ht="18.45" customHeight="1" x14ac:dyDescent="0.3">
      <c r="A53" s="1902"/>
      <c r="B53" s="1902"/>
      <c r="C53" s="1902"/>
      <c r="D53" s="1902"/>
      <c r="E53" s="1902"/>
      <c r="F53" s="1902"/>
      <c r="G53" s="1902"/>
      <c r="H53" s="340"/>
    </row>
    <row r="54" spans="1:8" ht="18.45" customHeight="1" x14ac:dyDescent="0.3">
      <c r="A54" s="1902"/>
      <c r="B54" s="1902"/>
      <c r="C54" s="1902"/>
      <c r="D54" s="1902"/>
      <c r="E54" s="1902"/>
      <c r="F54" s="1902"/>
      <c r="G54" s="1902"/>
      <c r="H54" s="340"/>
    </row>
    <row r="55" spans="1:8" ht="18.45" customHeight="1" x14ac:dyDescent="0.3">
      <c r="A55" s="1902"/>
      <c r="B55" s="1902"/>
      <c r="C55" s="1902"/>
      <c r="D55" s="1902"/>
      <c r="E55" s="1902"/>
      <c r="F55" s="1902"/>
      <c r="G55" s="1902"/>
      <c r="H55" s="340"/>
    </row>
    <row r="56" spans="1:8" ht="18.45" customHeight="1" x14ac:dyDescent="0.3">
      <c r="A56" s="1902"/>
      <c r="B56" s="1902"/>
      <c r="C56" s="1902"/>
      <c r="D56" s="1902"/>
      <c r="E56" s="1902"/>
      <c r="F56" s="1902"/>
      <c r="G56" s="1902"/>
      <c r="H56" s="340"/>
    </row>
    <row r="57" spans="1:8" ht="18.45" customHeight="1" x14ac:dyDescent="0.3">
      <c r="A57" s="1902"/>
      <c r="B57" s="1902"/>
      <c r="C57" s="1902"/>
      <c r="D57" s="1902"/>
      <c r="E57" s="1902"/>
      <c r="F57" s="1902"/>
      <c r="G57" s="1902"/>
      <c r="H57" s="340"/>
    </row>
    <row r="58" spans="1:8" ht="18.45" customHeight="1" x14ac:dyDescent="0.3">
      <c r="A58" s="1902"/>
      <c r="B58" s="1902"/>
      <c r="C58" s="1902"/>
      <c r="D58" s="1902"/>
      <c r="E58" s="1902"/>
      <c r="F58" s="1902"/>
      <c r="G58" s="1902"/>
      <c r="H58" s="340"/>
    </row>
    <row r="59" spans="1:8" ht="18.45" customHeight="1" x14ac:dyDescent="0.3">
      <c r="A59" s="1902"/>
      <c r="B59" s="1902"/>
      <c r="C59" s="1902"/>
      <c r="D59" s="1902"/>
      <c r="E59" s="1902"/>
      <c r="F59" s="1902"/>
      <c r="G59" s="1902"/>
      <c r="H59" s="340"/>
    </row>
    <row r="60" spans="1:8" ht="18.45" customHeight="1" x14ac:dyDescent="0.3">
      <c r="A60" s="1902"/>
      <c r="B60" s="1902"/>
      <c r="C60" s="1902"/>
      <c r="D60" s="1902"/>
      <c r="E60" s="1902"/>
      <c r="F60" s="1902"/>
      <c r="G60" s="1902"/>
      <c r="H60" s="340"/>
    </row>
    <row r="61" spans="1:8" ht="10.199999999999999" customHeight="1" x14ac:dyDescent="0.3">
      <c r="A61" s="1729" t="str">
        <f>Startseite!A4</f>
        <v>Version 16.03.2023</v>
      </c>
      <c r="B61" s="1729"/>
      <c r="C61" s="1729"/>
      <c r="D61" s="1729"/>
      <c r="E61" s="1729"/>
      <c r="F61" s="1729"/>
      <c r="G61" s="1729"/>
      <c r="H61" s="340"/>
    </row>
    <row r="62" spans="1:8" x14ac:dyDescent="0.3">
      <c r="A62" s="340"/>
      <c r="B62" s="340"/>
      <c r="C62" s="340"/>
      <c r="D62" s="340"/>
      <c r="E62" s="340"/>
      <c r="F62" s="340"/>
      <c r="G62" s="340"/>
      <c r="H62" s="340"/>
    </row>
    <row r="63" spans="1:8" x14ac:dyDescent="0.3">
      <c r="A63" s="340"/>
      <c r="B63" s="340"/>
      <c r="C63" s="340"/>
      <c r="D63" s="340"/>
      <c r="E63" s="340"/>
      <c r="F63" s="340"/>
      <c r="G63" s="340"/>
      <c r="H63" s="340"/>
    </row>
  </sheetData>
  <sheetProtection algorithmName="SHA-512" hashValue="Kna3HMl6cF+6O+3S0qzH2YrXAZPhFCqn28cgxAmISTqpjk7qzUD12G1lwnhYryk9ChpQEUwiR6wryz5uTXqH3Q==" saltValue="oNHRqH9/MYhatLZDsAZE4A==" spinCount="100000" sheet="1" objects="1" scenarios="1" selectLockedCells="1"/>
  <mergeCells count="26">
    <mergeCell ref="B11:D11"/>
    <mergeCell ref="F11:G11"/>
    <mergeCell ref="A14:G14"/>
    <mergeCell ref="A15:E15"/>
    <mergeCell ref="A1:E1"/>
    <mergeCell ref="A2:E2"/>
    <mergeCell ref="B4:D4"/>
    <mergeCell ref="B8:D8"/>
    <mergeCell ref="F4:G4"/>
    <mergeCell ref="B6:D6"/>
    <mergeCell ref="A44:G60"/>
    <mergeCell ref="A61:G61"/>
    <mergeCell ref="A31:G31"/>
    <mergeCell ref="A33:G33"/>
    <mergeCell ref="A34:G34"/>
    <mergeCell ref="A36:G36"/>
    <mergeCell ref="A37:G37"/>
    <mergeCell ref="A39:G39"/>
    <mergeCell ref="A40:G40"/>
    <mergeCell ref="A42:G42"/>
    <mergeCell ref="A17:E17"/>
    <mergeCell ref="A23:G23"/>
    <mergeCell ref="C24:D24"/>
    <mergeCell ref="F24:G24"/>
    <mergeCell ref="A26:B27"/>
    <mergeCell ref="C26:G27"/>
  </mergeCells>
  <conditionalFormatting sqref="G17">
    <cfRule type="cellIs" dxfId="1" priority="2" operator="equal">
      <formula>0</formula>
    </cfRule>
  </conditionalFormatting>
  <conditionalFormatting sqref="G19">
    <cfRule type="cellIs" dxfId="0" priority="1" operator="equal">
      <formula>0</formula>
    </cfRule>
  </conditionalFormatting>
  <dataValidations count="14">
    <dataValidation allowBlank="1" showInputMessage="1" showErrorMessage="1" error="Bitte geben Sie einen Titel/eine Überschrift für diese Leistungsbeschreibung ein!" promptTitle="Titel/Überschrift" prompt="Bitte geben Sie einen Titel/eine Überschrift für diese Leistungsbeschreibung ein!" sqref="A2:E2" xr:uid="{00000000-0002-0000-2F00-000000000000}"/>
    <dataValidation allowBlank="1" showInputMessage="1" showErrorMessage="1" error="Die Vergabenummer wird durch die ZVS vergeben und mitgeteilt." prompt="Die Vergabenummer wird durch die ZVS vergeben und mitgeteilt." sqref="B11:D11" xr:uid="{00000000-0002-0000-2F00-000001000000}"/>
    <dataValidation allowBlank="1" showInputMessage="1" showErrorMessage="1" error="Bitte geben Sie das Revier bzw. den FBB an!" promptTitle="Angabe des Reviers" prompt="Bitte geben Sie das Revier bzw. den FBB an!" sqref="F4:G4" xr:uid="{00000000-0002-0000-2F00-000002000000}"/>
    <dataValidation allowBlank="1" showInputMessage="1" showErrorMessage="1" error="Bitte geben Sie den Namen der Kontaktperson ein!" prompt="Bitte geben Sie den Namen der Kontaktperson (z.B. Revierleitung) ein!" sqref="B6:D6" xr:uid="{00000000-0002-0000-2F00-000003000000}"/>
    <dataValidation allowBlank="1" showInputMessage="1" showErrorMessage="1" error="Bitte geben Sie die Adresse der Kontaktperson (Straße mit Haus-Nr. und PLZ mit Ort) an!" prompt="Bitte geben Sie die Adresse der Kontaktperson (Straße mit Haus-Nr. und PLZ mit Ort) an!" sqref="B8:D8" xr:uid="{00000000-0002-0000-2F00-000004000000}"/>
    <dataValidation allowBlank="1" showInputMessage="1" showErrorMessage="1" promptTitle="Eingabe der Los-Nr." prompt="Bitte vergeben Sie eine fortlaufende Los-Nr.!" sqref="F11" xr:uid="{00000000-0002-0000-2F00-000005000000}"/>
    <dataValidation type="whole" allowBlank="1" showInputMessage="1" showErrorMessage="1" error="Bitte geben Sie die jährliche Optionsmenge des Vertrages an._x000a__x000a_(min. 0; max. 50.000)" promptTitle="jährliche Optionsmenge" prompt="Bitte geben Sie die jährliche Optionsmenge des Vertrages an." sqref="F17" xr:uid="{00000000-0002-0000-2F00-000006000000}">
      <formula1>0</formula1>
      <formula2>50000</formula2>
    </dataValidation>
    <dataValidation type="whole" allowBlank="1" showInputMessage="1" showErrorMessage="1" error="Bitte geben Sie die (jährliche) Garantiemenge an._x000a__x000a_(min. 100, max. 100.000)" promptTitle="Jährliche Garantiemenge" prompt="Bitte geben Sie die (jährliche) Garantiemenge an." sqref="F15" xr:uid="{00000000-0002-0000-2F00-000007000000}">
      <formula1>0</formula1>
      <formula2>200000</formula2>
    </dataValidation>
    <dataValidation allowBlank="1" showInputMessage="1" showErrorMessage="1" error="Bitte geben Sie die Einheit an, in der die Mengenangabe erfolgt; z.B. lfdm, MAS, Stück, fm, to, etc." promptTitle="Einheit" prompt="Bitte geben Sie die Einheit an, in der die Mengenangabe erfolgt; z.B. lfdm, MAS, Stück, fm, to, etc." sqref="G15" xr:uid="{00000000-0002-0000-2F00-000008000000}"/>
    <dataValidation allowBlank="1" showInputMessage="1" showErrorMessage="1" error="Bitte geben Sie ggf. weitere Informationen zum Vertrag!" prompt="Bitte geben Sie ggf. weitere Informationen zum Vertrag!" sqref="A40" xr:uid="{00000000-0002-0000-2F00-000009000000}"/>
    <dataValidation type="date" allowBlank="1" showInputMessage="1" showErrorMessage="1" error="Bitte geben Sie den Beginn des Vertrages an!" promptTitle="Beginn Vertragslaufzeit" prompt="Bitte geben Sie den Beginn des Vertrages an!" sqref="B24" xr:uid="{00000000-0002-0000-2F00-00000A000000}">
      <formula1>42736</formula1>
      <formula2>54789</formula2>
    </dataValidation>
    <dataValidation allowBlank="1" showInputMessage="1" showErrorMessage="1" prompt="Bitte geben Sie ggf. zeitliche Arbeitsschwerpunkte an, z.B. von Okt.-Feb." sqref="C26" xr:uid="{00000000-0002-0000-2F00-00000B000000}"/>
    <dataValidation allowBlank="1" showInputMessage="1" showErrorMessage="1" error="Bitte geben Sie an, ob es sachlich begründete Anforderungen an die Maschinenanforderungen gibt, welche über die allgemeingültigen Vorgaben der AGB hinausgehen!" prompt="Bitte geben Sie an, ob es sachlich begründete Anforderungen an die Maschinenanforderungen gibt, welche über die allgemeingültigen Vorgaben der AGB hinausgehen!" sqref="A37:G37" xr:uid="{00000000-0002-0000-2F00-00000C000000}"/>
    <dataValidation allowBlank="1" showInputMessage="1" showErrorMessage="1" error="Bitte beschreiben Sie die erforderliche Leistung und die entsprechenden kalkulationsrelevanten zugehörigen Arbeitsverhältnisse möglichst erschöpfend." promptTitle="Leistung und Arbeitsverhältnisse" prompt="Bitte beschreiben Sie die erforderliche Leistung und die entsprechenden kalkulationsrelevanten zugehörigen Arbeitsverhältnisse möglichst erschöpfend." sqref="A34:G34" xr:uid="{00000000-0002-0000-2F00-00000D000000}"/>
  </dataValidations>
  <hyperlinks>
    <hyperlink ref="A42:G42" r:id="rId1" display="Kartenmaterial mit Informationen über den o.a. Forstbetriebsbezirk kann über das Portal waldinfo.nrw (https://www.waldinfo.nrw.de/waldinfo.html) abgerufen werden. Hinweis: Informationen zu Forstamts- und Reviergrenzen lassen sich unter dem Reiter &quot;Katatst" xr:uid="{00000000-0004-0000-2F00-000000000000}"/>
  </hyperlinks>
  <pageMargins left="0.59055118110236215" right="0.59055118110236215" top="0.39370078740157483" bottom="0.39370078740157483" header="0" footer="0"/>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7281" r:id="rId5" name="Button 1">
              <controlPr defaultSize="0" print="0" autoFill="0" autoPict="0" macro="[0]!Makro13">
                <anchor moveWithCells="1" sizeWithCells="1">
                  <from>
                    <xdr:col>7</xdr:col>
                    <xdr:colOff>495300</xdr:colOff>
                    <xdr:row>35</xdr:row>
                    <xdr:rowOff>137160</xdr:rowOff>
                  </from>
                  <to>
                    <xdr:col>10</xdr:col>
                    <xdr:colOff>350520</xdr:colOff>
                    <xdr:row>40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error="Bitte wählen Sie ein Forstamt aus!" promptTitle="Angabe des Forstamtes" prompt="Bitte wählen Sie ein Forstamt aus!" xr:uid="{00000000-0002-0000-2F00-00000E000000}">
          <x14:formula1>
            <xm:f>'Steuerlemente Angebot Sonstiges'!$A$2:$A$17</xm:f>
          </x14:formula1>
          <xm:sqref>B4:D4</xm:sqref>
        </x14:dataValidation>
        <x14:dataValidation type="list" allowBlank="1" showInputMessage="1" showErrorMessage="1" error="Bitte geben Sie an, ob für diesen Vertrag jährliche Verlängerungsoptionen bestehen sollen. (Auswahl aus Liste)" promptTitle="Verlängerungsoptionen" prompt="Bitte geben Sie an, ob für diesen Vertrag jährliche Verlängerungsoptionen bestehen sollen. " xr:uid="{00000000-0002-0000-2F00-00000F000000}">
          <x14:formula1>
            <xm:f>'Steuerlemente Angebot Sonstiges'!$B$2:$B$3</xm:f>
          </x14:formula1>
          <xm:sqref>D29</xm:sqref>
        </x14:dataValidation>
        <x14:dataValidation type="list" allowBlank="1" showInputMessage="1" showErrorMessage="1" error="Bitte geben Sie die voraussichtliche Vertragslaufzeit des Vertrages in Monaten an. (Auswahl aus Liste)" promptTitle="voraus. Vertragslaufzeit Vertrag" prompt="Bitte geben Sie die voraussichtliche Vertragslaufzeit des Vertrages in Monaten an. Ob Verlängerungsoptionen bestehen, können Sie unten auswählen." xr:uid="{00000000-0002-0000-2F00-000010000000}">
          <x14:formula1>
            <xm:f>'Steuerlemente Angebot Sonstiges'!$C$2:$C$5</xm:f>
          </x14:formula1>
          <xm:sqref>E24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51">
    <pageSetUpPr autoPageBreaks="0"/>
  </sheetPr>
  <dimension ref="A1:H34"/>
  <sheetViews>
    <sheetView showGridLines="0" showZeros="0" showOutlineSymbols="0" zoomScaleNormal="100" workbookViewId="0">
      <selection activeCell="A8" sqref="A8:G8"/>
    </sheetView>
  </sheetViews>
  <sheetFormatPr baseColWidth="10" defaultColWidth="11.44140625" defaultRowHeight="13.2" x14ac:dyDescent="0.25"/>
  <cols>
    <col min="1" max="1" width="18.44140625" style="205" customWidth="1"/>
    <col min="2" max="2" width="25" style="227" customWidth="1"/>
    <col min="3" max="3" width="26.33203125" style="228" customWidth="1"/>
    <col min="4" max="4" width="25.33203125" style="205" customWidth="1"/>
    <col min="5" max="5" width="2.33203125" style="205" customWidth="1"/>
    <col min="6" max="16384" width="11.44140625" style="205"/>
  </cols>
  <sheetData>
    <row r="1" spans="1:8" ht="34.950000000000003" customHeight="1" x14ac:dyDescent="0.25">
      <c r="A1" s="457" t="s">
        <v>565</v>
      </c>
      <c r="B1" s="2025">
        <f>'LB Sonstiges RV'!A2</f>
        <v>0</v>
      </c>
      <c r="C1" s="2025"/>
      <c r="D1" s="204"/>
    </row>
    <row r="2" spans="1:8" ht="13.95" customHeight="1" x14ac:dyDescent="0.3">
      <c r="A2" s="206" t="s">
        <v>357</v>
      </c>
      <c r="B2" s="207"/>
      <c r="C2" s="960">
        <f>'LB Sonstiges RV'!B4</f>
        <v>0</v>
      </c>
      <c r="D2" s="961"/>
      <c r="F2" s="989" t="s">
        <v>358</v>
      </c>
      <c r="G2" s="989"/>
      <c r="H2" s="989"/>
    </row>
    <row r="3" spans="1:8" ht="3" customHeight="1" x14ac:dyDescent="0.3">
      <c r="A3" s="206"/>
      <c r="B3" s="208"/>
      <c r="C3" s="209"/>
      <c r="D3" s="210"/>
    </row>
    <row r="4" spans="1:8" ht="13.95" customHeight="1" x14ac:dyDescent="0.3">
      <c r="A4" s="206" t="s">
        <v>612</v>
      </c>
      <c r="B4" s="211"/>
      <c r="C4" s="960">
        <f>'LB Sonstiges RV'!F4</f>
        <v>0</v>
      </c>
      <c r="D4" s="961"/>
      <c r="F4" s="1738" t="s">
        <v>587</v>
      </c>
      <c r="G4" s="993"/>
      <c r="H4" s="994"/>
    </row>
    <row r="5" spans="1:8" ht="3" customHeight="1" x14ac:dyDescent="0.3">
      <c r="A5" s="206"/>
      <c r="B5" s="212"/>
      <c r="C5" s="209"/>
      <c r="D5" s="210"/>
    </row>
    <row r="6" spans="1:8" ht="13.95" customHeight="1" x14ac:dyDescent="0.3">
      <c r="A6" s="206" t="s">
        <v>207</v>
      </c>
      <c r="B6" s="522">
        <f>'LB Sonstiges RV'!B11</f>
        <v>0</v>
      </c>
      <c r="C6" s="525" t="s">
        <v>56</v>
      </c>
      <c r="D6" s="522">
        <f>'LB Sonstiges RV'!F11</f>
        <v>0</v>
      </c>
      <c r="F6"/>
      <c r="G6"/>
      <c r="H6"/>
    </row>
    <row r="7" spans="1:8" ht="3" customHeight="1" x14ac:dyDescent="0.3">
      <c r="A7" s="213"/>
      <c r="B7" s="214"/>
      <c r="C7" s="215"/>
      <c r="D7" s="216"/>
    </row>
    <row r="8" spans="1:8" ht="3" customHeight="1" x14ac:dyDescent="0.3">
      <c r="A8" s="217"/>
      <c r="B8" s="208"/>
      <c r="C8" s="218"/>
      <c r="D8" s="219"/>
    </row>
    <row r="9" spans="1:8" ht="13.95" customHeight="1" x14ac:dyDescent="0.25">
      <c r="A9" s="220" t="s">
        <v>359</v>
      </c>
      <c r="B9" s="972"/>
      <c r="C9" s="974"/>
      <c r="D9" s="975"/>
    </row>
    <row r="10" spans="1:8" ht="13.95" customHeight="1" x14ac:dyDescent="0.25">
      <c r="A10" s="976" t="s">
        <v>353</v>
      </c>
      <c r="B10" s="977"/>
      <c r="C10" s="979"/>
      <c r="D10" s="980"/>
    </row>
    <row r="11" spans="1:8" ht="13.95" customHeight="1" x14ac:dyDescent="0.25">
      <c r="A11" s="976"/>
      <c r="B11" s="981"/>
      <c r="C11" s="983"/>
      <c r="D11" s="984"/>
    </row>
    <row r="12" spans="1:8" ht="13.95" customHeight="1" x14ac:dyDescent="0.25">
      <c r="A12" s="221" t="s">
        <v>360</v>
      </c>
      <c r="B12" s="985"/>
      <c r="C12" s="987"/>
      <c r="D12" s="988"/>
    </row>
    <row r="13" spans="1:8" ht="13.95" customHeight="1" x14ac:dyDescent="0.25">
      <c r="A13" s="221" t="s">
        <v>361</v>
      </c>
      <c r="B13" s="968"/>
      <c r="C13" s="970"/>
      <c r="D13" s="971"/>
    </row>
    <row r="14" spans="1:8" ht="4.95" customHeight="1" x14ac:dyDescent="0.3">
      <c r="A14" s="222"/>
      <c r="B14" s="223"/>
      <c r="C14" s="223"/>
      <c r="D14" s="223"/>
    </row>
    <row r="15" spans="1:8" ht="34.950000000000003" customHeight="1" x14ac:dyDescent="0.25">
      <c r="A15" s="998" t="s">
        <v>619</v>
      </c>
      <c r="B15" s="998"/>
      <c r="C15" s="998"/>
      <c r="D15" s="998"/>
    </row>
    <row r="16" spans="1:8" ht="4.95" customHeight="1" x14ac:dyDescent="0.25">
      <c r="A16" s="335"/>
      <c r="B16" s="335"/>
      <c r="C16" s="335"/>
      <c r="D16" s="335"/>
    </row>
    <row r="17" spans="1:8" ht="13.95" customHeight="1" x14ac:dyDescent="0.25">
      <c r="A17" s="999" t="s">
        <v>566</v>
      </c>
      <c r="B17" s="999"/>
      <c r="C17" s="999"/>
      <c r="D17" s="225"/>
      <c r="F17" s="226"/>
      <c r="G17" s="226"/>
      <c r="H17" s="226"/>
    </row>
    <row r="18" spans="1:8" ht="3" customHeight="1" x14ac:dyDescent="0.25"/>
    <row r="19" spans="1:8" s="226" customFormat="1" ht="25.2" customHeight="1" x14ac:dyDescent="0.25">
      <c r="A19" s="2023" t="s">
        <v>647</v>
      </c>
      <c r="B19" s="2024"/>
      <c r="C19" s="2024"/>
      <c r="D19" s="545"/>
      <c r="F19" s="205"/>
      <c r="G19" s="205"/>
      <c r="H19" s="205"/>
    </row>
    <row r="20" spans="1:8" ht="3" customHeight="1" x14ac:dyDescent="0.3">
      <c r="A20" s="219"/>
      <c r="B20" s="208"/>
      <c r="C20" s="218"/>
      <c r="D20" s="219"/>
      <c r="F20" s="229"/>
      <c r="G20" s="229"/>
      <c r="H20" s="229"/>
    </row>
    <row r="21" spans="1:8" ht="3" customHeight="1" x14ac:dyDescent="0.3">
      <c r="A21" s="219"/>
      <c r="B21" s="208"/>
      <c r="C21" s="218"/>
      <c r="D21" s="219"/>
      <c r="F21" s="245"/>
    </row>
    <row r="22" spans="1:8" ht="15" customHeight="1" x14ac:dyDescent="0.3">
      <c r="A22" s="957"/>
      <c r="B22" s="958"/>
      <c r="C22" s="259"/>
      <c r="D22" s="336"/>
      <c r="E22" s="245"/>
      <c r="F22" s="245"/>
    </row>
    <row r="23" spans="1:8" ht="10.199999999999999" customHeight="1" x14ac:dyDescent="0.25">
      <c r="A23" s="1926" t="s">
        <v>22</v>
      </c>
      <c r="B23" s="1926"/>
      <c r="C23" s="261"/>
      <c r="D23" s="337" t="s">
        <v>414</v>
      </c>
      <c r="E23" s="245"/>
      <c r="F23" s="245"/>
    </row>
    <row r="24" spans="1:8" ht="10.199999999999999" customHeight="1" x14ac:dyDescent="0.25">
      <c r="A24" s="953" t="str">
        <f>'LB Sonstiges RV'!A61:G61</f>
        <v>Version 16.03.2023</v>
      </c>
      <c r="B24" s="953"/>
      <c r="C24" s="953"/>
      <c r="D24" s="953"/>
      <c r="E24" s="245"/>
      <c r="F24" s="245"/>
    </row>
    <row r="25" spans="1:8" x14ac:dyDescent="0.25">
      <c r="A25" s="245"/>
      <c r="B25" s="263"/>
      <c r="C25" s="264"/>
      <c r="D25" s="245"/>
      <c r="E25" s="245"/>
      <c r="F25" s="245"/>
    </row>
    <row r="26" spans="1:8" x14ac:dyDescent="0.25">
      <c r="A26" s="245"/>
      <c r="B26" s="263"/>
      <c r="C26" s="264"/>
      <c r="D26" s="245"/>
      <c r="E26" s="245"/>
      <c r="F26" s="245"/>
    </row>
    <row r="27" spans="1:8" x14ac:dyDescent="0.25">
      <c r="A27" s="245"/>
      <c r="B27" s="263"/>
      <c r="C27" s="264"/>
      <c r="D27" s="245"/>
      <c r="E27" s="245"/>
      <c r="F27" s="245"/>
    </row>
    <row r="28" spans="1:8" x14ac:dyDescent="0.25">
      <c r="A28" s="245"/>
      <c r="B28" s="263"/>
      <c r="C28" s="264"/>
      <c r="D28" s="245"/>
      <c r="E28" s="245"/>
      <c r="F28" s="245"/>
    </row>
    <row r="29" spans="1:8" x14ac:dyDescent="0.25">
      <c r="A29" s="245"/>
      <c r="B29" s="263"/>
      <c r="C29" s="264"/>
      <c r="D29" s="245"/>
      <c r="E29" s="245"/>
      <c r="F29" s="245"/>
    </row>
    <row r="30" spans="1:8" x14ac:dyDescent="0.25">
      <c r="A30" s="245"/>
      <c r="B30" s="263"/>
      <c r="C30" s="264"/>
      <c r="D30" s="245"/>
      <c r="E30" s="245"/>
      <c r="F30" s="245"/>
    </row>
    <row r="31" spans="1:8" x14ac:dyDescent="0.25">
      <c r="A31" s="245"/>
      <c r="B31" s="263"/>
      <c r="C31" s="264"/>
      <c r="D31" s="245"/>
      <c r="E31" s="245"/>
      <c r="F31" s="245"/>
    </row>
    <row r="32" spans="1:8" x14ac:dyDescent="0.25">
      <c r="A32" s="245"/>
      <c r="B32" s="263"/>
      <c r="C32" s="264"/>
      <c r="D32" s="245"/>
      <c r="E32" s="245"/>
      <c r="F32" s="245"/>
    </row>
    <row r="33" spans="1:5" x14ac:dyDescent="0.25">
      <c r="A33" s="245"/>
      <c r="B33" s="263"/>
      <c r="C33" s="264"/>
      <c r="D33" s="245"/>
      <c r="E33" s="245"/>
    </row>
    <row r="34" spans="1:5" x14ac:dyDescent="0.25">
      <c r="A34" s="245"/>
      <c r="B34" s="263"/>
      <c r="C34" s="264"/>
      <c r="D34" s="245"/>
      <c r="E34" s="245"/>
    </row>
  </sheetData>
  <sheetProtection password="CC59" sheet="1" objects="1" scenarios="1" selectLockedCells="1"/>
  <mergeCells count="17">
    <mergeCell ref="B1:C1"/>
    <mergeCell ref="C2:D2"/>
    <mergeCell ref="F2:H2"/>
    <mergeCell ref="C4:D4"/>
    <mergeCell ref="F4:H4"/>
    <mergeCell ref="A24:D24"/>
    <mergeCell ref="B9:D9"/>
    <mergeCell ref="A10:A11"/>
    <mergeCell ref="B10:D10"/>
    <mergeCell ref="B11:D11"/>
    <mergeCell ref="B12:D12"/>
    <mergeCell ref="B13:D13"/>
    <mergeCell ref="A15:D15"/>
    <mergeCell ref="A17:C17"/>
    <mergeCell ref="A19:C19"/>
    <mergeCell ref="A22:B22"/>
    <mergeCell ref="A23:B23"/>
  </mergeCells>
  <dataValidations count="7">
    <dataValidation allowBlank="1" showInputMessage="1" showErrorMessage="1" errorTitle="Stundensatz Zeitlohn" error="Bitte geben Sie einen Stundesatz für ggf. einzelfallweise im Zeitlohn anfallende Arbeiten an._x000a__x000a_Falls Arbeiten im Zeitlohn durchgeführt werden, wird dieser Stundensatz zugrunde gelegt. " promptTitle="Stundensatz Zeitlohn" prompt="Bitte geben Sie einen Stundesatz für ggf. einzelfallweise im Zeitlohn anfallende Arbeiten an._x000a__x000a_Falls Arbeiten im Zeitlohn durchgeführt werden, wird dieser Stundensatz zugrunde gelegt. " sqref="D19" xr:uid="{00000000-0002-0000-3000-000000000000}"/>
    <dataValidation allowBlank="1" showInputMessage="1" showErrorMessage="1" error="Bitte geben Sie einen Angebotspreis je Einheit an!" promptTitle="Angebotspreis je Einheit" prompt="Bitte geben Sie einen Angebotspreis je Einheit an!" sqref="D17" xr:uid="{00000000-0002-0000-3000-000001000000}"/>
    <dataValidation allowBlank="1" showInputMessage="1" showErrorMessage="1" error="Bitte geben Sie Ihre Steuernummer an!" promptTitle="Steuernummer" prompt="Bitte geben Sie Ihre Steuernummer an!" sqref="B13:D13" xr:uid="{00000000-0002-0000-3000-000002000000}"/>
    <dataValidation allowBlank="1" showInputMessage="1" showErrorMessage="1" error="Bitte geben Sie Ihre Telefonnummer, Email-Adresse und ggf. Fax-Nummer an!" promptTitle="Telefon, Email, ggf. Fax" prompt="Bitte geben Sie Ihre Telefonnummer, Email-Adresse und ggf. Fax-Nummer an!" sqref="B12:D12" xr:uid="{00000000-0002-0000-3000-000003000000}"/>
    <dataValidation allowBlank="1" showInputMessage="1" showErrorMessage="1" error="Bitte geben Sie PLZ und Ort an!" prompt="Bitte geben Sie PLZ und Ort an!" sqref="B11:D11" xr:uid="{00000000-0002-0000-3000-000004000000}"/>
    <dataValidation allowBlank="1" showInputMessage="1" showErrorMessage="1" error="Bitte geben Sie Straße und Hausnummer an!" promptTitle="Adresse" prompt="Bitte geben Sie Straße und Hausnummer an!" sqref="B10:D10" xr:uid="{00000000-0002-0000-3000-000005000000}"/>
    <dataValidation allowBlank="1" showInputMessage="1" showErrorMessage="1" error="Bitte geben Sie den Namen des Unternehmens ein!" prompt="Bitte geben Sie den Namen des Unternehmens ein!" sqref="B9:D9" xr:uid="{00000000-0002-0000-3000-000006000000}"/>
  </dataValidations>
  <printOptions horizontalCentered="1"/>
  <pageMargins left="0.59055118110236227" right="0.59055118110236227" top="0.39370078740157483" bottom="0.39370078740157483" header="0" footer="0"/>
  <pageSetup paperSize="9" scale="80" fitToHeight="2" orientation="portrait" horizontalDpi="300" verticalDpi="300"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2"/>
  <dimension ref="A1:D17"/>
  <sheetViews>
    <sheetView workbookViewId="0">
      <selection activeCell="C6" sqref="C6"/>
    </sheetView>
  </sheetViews>
  <sheetFormatPr baseColWidth="10" defaultColWidth="11.5546875" defaultRowHeight="14.4" x14ac:dyDescent="0.3"/>
  <cols>
    <col min="1" max="1" width="36.88671875" style="203" customWidth="1"/>
    <col min="2" max="2" width="11.5546875" style="203"/>
    <col min="3" max="3" width="12.6640625" style="203" customWidth="1"/>
    <col min="4" max="4" width="19.109375" style="203" customWidth="1"/>
    <col min="5" max="16384" width="11.5546875" style="203"/>
  </cols>
  <sheetData>
    <row r="1" spans="1:4" x14ac:dyDescent="0.3">
      <c r="A1" s="265" t="s">
        <v>415</v>
      </c>
      <c r="C1" s="266" t="s">
        <v>990</v>
      </c>
      <c r="D1" s="266"/>
    </row>
    <row r="2" spans="1:4" x14ac:dyDescent="0.3">
      <c r="A2" s="203" t="s">
        <v>55</v>
      </c>
      <c r="B2" s="828" t="s">
        <v>100</v>
      </c>
      <c r="C2" s="853">
        <v>3</v>
      </c>
      <c r="D2" s="268"/>
    </row>
    <row r="3" spans="1:4" x14ac:dyDescent="0.3">
      <c r="A3" s="203" t="s">
        <v>341</v>
      </c>
      <c r="B3" s="828" t="s">
        <v>66</v>
      </c>
      <c r="C3" s="853">
        <v>6</v>
      </c>
      <c r="D3" s="268"/>
    </row>
    <row r="4" spans="1:4" x14ac:dyDescent="0.3">
      <c r="A4" s="203" t="s">
        <v>25</v>
      </c>
      <c r="C4" s="854">
        <v>9</v>
      </c>
      <c r="D4" s="268"/>
    </row>
    <row r="5" spans="1:4" x14ac:dyDescent="0.3">
      <c r="A5" s="203" t="s">
        <v>26</v>
      </c>
      <c r="C5" s="853">
        <v>12</v>
      </c>
      <c r="D5" s="270"/>
    </row>
    <row r="6" spans="1:4" x14ac:dyDescent="0.3">
      <c r="A6" s="203" t="s">
        <v>342</v>
      </c>
      <c r="C6" s="267"/>
      <c r="D6" s="270"/>
    </row>
    <row r="7" spans="1:4" x14ac:dyDescent="0.3">
      <c r="A7" s="203" t="s">
        <v>343</v>
      </c>
      <c r="C7" s="267"/>
      <c r="D7" s="270"/>
    </row>
    <row r="8" spans="1:4" x14ac:dyDescent="0.3">
      <c r="A8" s="203" t="s">
        <v>21</v>
      </c>
      <c r="C8" s="267"/>
      <c r="D8" s="270"/>
    </row>
    <row r="9" spans="1:4" x14ac:dyDescent="0.3">
      <c r="A9" s="203" t="s">
        <v>27</v>
      </c>
      <c r="C9" s="267"/>
      <c r="D9" s="270"/>
    </row>
    <row r="10" spans="1:4" x14ac:dyDescent="0.3">
      <c r="A10" s="828" t="s">
        <v>969</v>
      </c>
      <c r="C10" s="267"/>
      <c r="D10" s="270"/>
    </row>
    <row r="11" spans="1:4" x14ac:dyDescent="0.3">
      <c r="A11" s="203" t="s">
        <v>28</v>
      </c>
    </row>
    <row r="12" spans="1:4" x14ac:dyDescent="0.3">
      <c r="A12" s="203" t="s">
        <v>344</v>
      </c>
    </row>
    <row r="13" spans="1:4" x14ac:dyDescent="0.3">
      <c r="A13" s="203" t="s">
        <v>29</v>
      </c>
    </row>
    <row r="14" spans="1:4" x14ac:dyDescent="0.3">
      <c r="A14" s="203" t="s">
        <v>345</v>
      </c>
    </row>
    <row r="15" spans="1:4" x14ac:dyDescent="0.3">
      <c r="A15" s="203" t="s">
        <v>30</v>
      </c>
    </row>
    <row r="16" spans="1:4" x14ac:dyDescent="0.3">
      <c r="A16" s="203" t="s">
        <v>31</v>
      </c>
    </row>
    <row r="17" spans="1:1" x14ac:dyDescent="0.3">
      <c r="A17" s="203" t="s">
        <v>346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9">
    <pageSetUpPr fitToPage="1"/>
  </sheetPr>
  <dimension ref="A1:Q100"/>
  <sheetViews>
    <sheetView showGridLines="0" showZeros="0" showOutlineSymbols="0" zoomScaleNormal="100" workbookViewId="0">
      <selection activeCell="E22" sqref="E22"/>
    </sheetView>
  </sheetViews>
  <sheetFormatPr baseColWidth="10" defaultColWidth="11.44140625" defaultRowHeight="13.2" x14ac:dyDescent="0.25"/>
  <cols>
    <col min="1" max="1" width="19.33203125" style="205" customWidth="1"/>
    <col min="2" max="3" width="18.6640625" style="227" customWidth="1"/>
    <col min="4" max="4" width="10.88671875" style="228" customWidth="1"/>
    <col min="5" max="5" width="13.6640625" style="205" customWidth="1"/>
    <col min="6" max="6" width="11.109375" style="205" bestFit="1" customWidth="1"/>
    <col min="7" max="7" width="12.33203125" style="205" customWidth="1"/>
    <col min="8" max="8" width="9.33203125" style="205" customWidth="1"/>
    <col min="9" max="9" width="1.44140625" style="205" customWidth="1"/>
    <col min="10" max="10" width="16.6640625" style="205" customWidth="1"/>
    <col min="11" max="15" width="10.6640625" style="205" customWidth="1"/>
    <col min="16" max="16" width="11.6640625" style="205" customWidth="1"/>
    <col min="17" max="16384" width="11.44140625" style="205"/>
  </cols>
  <sheetData>
    <row r="1" spans="1:17" ht="31.95" customHeight="1" thickTop="1" x14ac:dyDescent="0.25">
      <c r="A1" s="959" t="s">
        <v>908</v>
      </c>
      <c r="B1" s="959"/>
      <c r="C1" s="959"/>
      <c r="D1" s="959"/>
      <c r="E1" s="959"/>
      <c r="F1" s="204"/>
      <c r="G1" s="204"/>
      <c r="H1" s="204"/>
      <c r="J1" s="1087" t="s">
        <v>418</v>
      </c>
      <c r="K1" s="1088"/>
      <c r="L1" s="1088"/>
      <c r="M1" s="1088"/>
      <c r="N1" s="1089"/>
      <c r="O1" s="762"/>
      <c r="P1" s="762"/>
      <c r="Q1" s="677"/>
    </row>
    <row r="2" spans="1:17" ht="12" customHeight="1" x14ac:dyDescent="0.25">
      <c r="A2" s="754" t="s">
        <v>340</v>
      </c>
      <c r="B2" s="1113">
        <f>'Angebot RV HMHE'!E2</f>
        <v>0</v>
      </c>
      <c r="C2" s="1112"/>
      <c r="E2" s="754" t="s">
        <v>871</v>
      </c>
      <c r="F2" s="1113">
        <f>'Angebot RV HMHE'!E4</f>
        <v>0</v>
      </c>
      <c r="G2" s="1111"/>
      <c r="H2" s="1112"/>
      <c r="J2" s="1090" t="s">
        <v>464</v>
      </c>
      <c r="K2" s="1091"/>
      <c r="L2" s="1091"/>
      <c r="M2" s="1091"/>
      <c r="N2" s="1092"/>
      <c r="O2" s="745"/>
      <c r="P2" s="745"/>
      <c r="Q2" s="677"/>
    </row>
    <row r="3" spans="1:17" ht="1.95" customHeight="1" thickBot="1" x14ac:dyDescent="0.35">
      <c r="A3" s="758"/>
      <c r="B3" s="761"/>
      <c r="C3" s="760"/>
      <c r="D3" s="759"/>
      <c r="E3" s="759"/>
      <c r="F3" s="759"/>
      <c r="G3" s="759"/>
      <c r="H3" s="759"/>
      <c r="J3" s="1093"/>
      <c r="K3" s="1094"/>
      <c r="L3" s="1094"/>
      <c r="M3" s="1094"/>
      <c r="N3" s="1095"/>
      <c r="O3" s="745"/>
      <c r="P3" s="745"/>
      <c r="Q3" s="677"/>
    </row>
    <row r="4" spans="1:17" ht="12" customHeight="1" thickTop="1" x14ac:dyDescent="0.3">
      <c r="A4" s="758" t="s">
        <v>419</v>
      </c>
      <c r="B4" s="1114"/>
      <c r="C4" s="1115"/>
      <c r="D4" s="205"/>
      <c r="E4" s="754" t="s">
        <v>420</v>
      </c>
      <c r="F4" s="1107"/>
      <c r="G4" s="1108"/>
      <c r="H4" s="1109"/>
      <c r="J4" s="1096" t="s">
        <v>610</v>
      </c>
      <c r="K4" s="1096"/>
      <c r="L4" s="1096"/>
      <c r="M4" s="1096"/>
      <c r="N4" s="1096"/>
    </row>
    <row r="5" spans="1:17" ht="1.95" customHeight="1" x14ac:dyDescent="0.3">
      <c r="A5" s="206"/>
      <c r="B5" s="206"/>
      <c r="C5" s="206"/>
      <c r="D5" s="757"/>
      <c r="E5" s="756"/>
      <c r="F5" s="756"/>
      <c r="G5" s="756"/>
      <c r="H5" s="756"/>
      <c r="J5" s="1097"/>
      <c r="K5" s="1097"/>
      <c r="L5" s="1097"/>
      <c r="M5" s="1097"/>
      <c r="N5" s="1097"/>
    </row>
    <row r="6" spans="1:17" ht="12" customHeight="1" x14ac:dyDescent="0.25">
      <c r="A6" s="755" t="s">
        <v>207</v>
      </c>
      <c r="B6" s="990">
        <f>'Angebot RV HMHE'!E6</f>
        <v>0</v>
      </c>
      <c r="C6" s="991"/>
      <c r="D6" s="205"/>
      <c r="E6" s="754" t="s">
        <v>359</v>
      </c>
      <c r="F6" s="1110">
        <f>'Angebot RV HMHE'!B9</f>
        <v>0</v>
      </c>
      <c r="G6" s="1111"/>
      <c r="H6" s="1112"/>
      <c r="J6" s="1097"/>
      <c r="K6" s="1097"/>
      <c r="L6" s="1097"/>
      <c r="M6" s="1097"/>
      <c r="N6" s="1097"/>
    </row>
    <row r="7" spans="1:17" ht="1.95" customHeight="1" thickBot="1" x14ac:dyDescent="0.3">
      <c r="A7" s="753"/>
      <c r="B7" s="752"/>
      <c r="C7" s="752"/>
      <c r="D7" s="752"/>
      <c r="E7" s="752"/>
      <c r="F7" s="752"/>
      <c r="G7" s="752"/>
      <c r="H7" s="752"/>
      <c r="J7" s="1097"/>
      <c r="K7" s="1097"/>
      <c r="L7" s="1097"/>
      <c r="M7" s="1097"/>
      <c r="N7" s="1097"/>
      <c r="O7" s="745"/>
      <c r="P7" s="745"/>
      <c r="Q7" s="677"/>
    </row>
    <row r="8" spans="1:17" ht="1.95" customHeight="1" x14ac:dyDescent="0.25">
      <c r="A8" s="206"/>
      <c r="B8" s="206"/>
      <c r="C8" s="751"/>
      <c r="D8" s="205"/>
      <c r="J8" s="749"/>
      <c r="K8" s="749"/>
      <c r="L8" s="749"/>
      <c r="M8" s="749"/>
      <c r="N8" s="749"/>
      <c r="O8" s="745"/>
      <c r="P8" s="745"/>
      <c r="Q8" s="677"/>
    </row>
    <row r="9" spans="1:17" ht="13.2" customHeight="1" x14ac:dyDescent="0.25">
      <c r="A9" s="1046" t="s">
        <v>907</v>
      </c>
      <c r="B9" s="1047"/>
      <c r="C9" s="1047"/>
      <c r="D9" s="1047"/>
      <c r="E9" s="1047"/>
      <c r="F9" s="1101">
        <f>'Angebot RV HMHE'!F17</f>
        <v>0</v>
      </c>
      <c r="G9" s="1102"/>
      <c r="H9" s="1103"/>
      <c r="J9" s="749"/>
      <c r="K9" s="749"/>
      <c r="L9" s="749"/>
      <c r="M9" s="749"/>
      <c r="N9" s="749"/>
      <c r="O9" s="745"/>
      <c r="P9" s="745"/>
    </row>
    <row r="10" spans="1:17" ht="1.95" customHeight="1" x14ac:dyDescent="0.25">
      <c r="B10" s="205"/>
      <c r="C10" s="205"/>
      <c r="D10" s="205"/>
      <c r="J10" s="749"/>
      <c r="K10" s="749"/>
      <c r="L10" s="749"/>
      <c r="M10" s="749"/>
      <c r="N10" s="749"/>
      <c r="O10" s="745"/>
      <c r="P10" s="745"/>
    </row>
    <row r="11" spans="1:17" ht="10.199999999999999" customHeight="1" x14ac:dyDescent="0.25">
      <c r="A11" s="1105" t="str">
        <f>'Angebot RV HMHE'!A19</f>
        <v>kalkulatorische Kosten Harvester (€/MAS):</v>
      </c>
      <c r="B11" s="1105"/>
      <c r="C11" s="750">
        <f>'Angebot RV HMHE'!C19</f>
        <v>0</v>
      </c>
      <c r="D11" s="1105" t="str">
        <f>'Angebot RV HMHE'!D19</f>
        <v>kalkulatorische Kosten Forwarder (€/MAS):</v>
      </c>
      <c r="E11" s="1105"/>
      <c r="F11" s="1105"/>
      <c r="G11" s="1106">
        <f>'Angebot RV HMHE'!F19</f>
        <v>0</v>
      </c>
      <c r="H11" s="1106"/>
      <c r="J11" s="749"/>
      <c r="K11" s="749"/>
      <c r="L11" s="749"/>
      <c r="M11" s="749"/>
      <c r="N11" s="749"/>
      <c r="O11" s="745"/>
      <c r="P11" s="745"/>
    </row>
    <row r="12" spans="1:17" ht="1.95" customHeight="1" x14ac:dyDescent="0.25">
      <c r="B12" s="205"/>
      <c r="C12" s="205"/>
      <c r="D12" s="205"/>
      <c r="J12" s="745"/>
      <c r="K12" s="745"/>
      <c r="L12" s="745"/>
      <c r="M12" s="745"/>
      <c r="N12" s="745"/>
      <c r="O12" s="745"/>
      <c r="P12" s="745"/>
    </row>
    <row r="13" spans="1:17" ht="12" customHeight="1" x14ac:dyDescent="0.25">
      <c r="A13" s="1104" t="s">
        <v>906</v>
      </c>
      <c r="B13" s="1104"/>
      <c r="C13" s="1104"/>
      <c r="D13" s="1104"/>
      <c r="E13" s="1104"/>
      <c r="F13" s="1104"/>
      <c r="G13" s="1104"/>
      <c r="H13" s="1104"/>
      <c r="O13" s="745"/>
      <c r="P13" s="745"/>
      <c r="Q13" s="745"/>
    </row>
    <row r="14" spans="1:17" ht="19.2" customHeight="1" x14ac:dyDescent="0.25">
      <c r="A14" s="1054" t="s">
        <v>374</v>
      </c>
      <c r="B14" s="1055"/>
      <c r="C14" s="748" t="s">
        <v>375</v>
      </c>
      <c r="D14" s="747" t="s">
        <v>376</v>
      </c>
      <c r="E14" s="746" t="s">
        <v>423</v>
      </c>
      <c r="F14" s="1098" t="s">
        <v>277</v>
      </c>
      <c r="G14" s="1099"/>
      <c r="H14" s="1100"/>
      <c r="O14" s="745"/>
      <c r="P14" s="745"/>
      <c r="Q14" s="745"/>
    </row>
    <row r="15" spans="1:17" ht="13.2" customHeight="1" x14ac:dyDescent="0.25">
      <c r="A15" s="1048" t="s">
        <v>833</v>
      </c>
      <c r="B15" s="1049"/>
      <c r="C15" s="251" t="s">
        <v>378</v>
      </c>
      <c r="D15" s="743" t="s">
        <v>379</v>
      </c>
      <c r="E15" s="296"/>
      <c r="F15" s="1018"/>
      <c r="G15" s="1019"/>
      <c r="H15" s="1019"/>
      <c r="O15" s="745"/>
      <c r="P15" s="745"/>
      <c r="Q15" s="745"/>
    </row>
    <row r="16" spans="1:17" ht="13.2" customHeight="1" x14ac:dyDescent="0.25">
      <c r="A16" s="1050"/>
      <c r="B16" s="1051"/>
      <c r="C16" s="251" t="s">
        <v>380</v>
      </c>
      <c r="D16" s="743" t="s">
        <v>381</v>
      </c>
      <c r="E16" s="296"/>
      <c r="F16" s="1018"/>
      <c r="G16" s="1019"/>
      <c r="H16" s="1019"/>
    </row>
    <row r="17" spans="1:17" ht="13.2" customHeight="1" x14ac:dyDescent="0.25">
      <c r="A17" s="1052"/>
      <c r="B17" s="1053"/>
      <c r="C17" s="251" t="s">
        <v>382</v>
      </c>
      <c r="D17" s="743" t="s">
        <v>383</v>
      </c>
      <c r="E17" s="296"/>
      <c r="F17" s="1018"/>
      <c r="G17" s="1019"/>
      <c r="H17" s="1019"/>
    </row>
    <row r="18" spans="1:17" ht="13.2" customHeight="1" x14ac:dyDescent="0.25">
      <c r="A18" s="1056" t="s">
        <v>78</v>
      </c>
      <c r="B18" s="1057"/>
      <c r="C18" s="251" t="s">
        <v>424</v>
      </c>
      <c r="D18" s="743" t="s">
        <v>385</v>
      </c>
      <c r="E18" s="296"/>
      <c r="F18" s="1018"/>
      <c r="G18" s="1019"/>
      <c r="H18" s="1019"/>
    </row>
    <row r="19" spans="1:17" ht="13.2" customHeight="1" x14ac:dyDescent="0.25">
      <c r="A19" s="1058" t="s">
        <v>604</v>
      </c>
      <c r="B19" s="1059"/>
      <c r="C19" s="251" t="s">
        <v>386</v>
      </c>
      <c r="D19" s="743" t="s">
        <v>385</v>
      </c>
      <c r="E19" s="296"/>
      <c r="F19" s="1018"/>
      <c r="G19" s="1019"/>
      <c r="H19" s="1019"/>
    </row>
    <row r="20" spans="1:17" ht="13.2" customHeight="1" x14ac:dyDescent="0.25">
      <c r="A20" s="1060"/>
      <c r="B20" s="1061"/>
      <c r="C20" s="251" t="s">
        <v>387</v>
      </c>
      <c r="D20" s="743" t="s">
        <v>379</v>
      </c>
      <c r="E20" s="296"/>
      <c r="F20" s="1018"/>
      <c r="G20" s="1019"/>
      <c r="H20" s="1019"/>
      <c r="O20" s="677"/>
      <c r="P20" s="677"/>
      <c r="Q20" s="677"/>
    </row>
    <row r="21" spans="1:17" ht="13.2" customHeight="1" x14ac:dyDescent="0.25">
      <c r="A21" s="1060"/>
      <c r="B21" s="1061"/>
      <c r="C21" s="251" t="s">
        <v>388</v>
      </c>
      <c r="D21" s="743" t="s">
        <v>381</v>
      </c>
      <c r="E21" s="296"/>
      <c r="F21" s="1018"/>
      <c r="G21" s="1019"/>
      <c r="H21" s="1019"/>
    </row>
    <row r="22" spans="1:17" ht="13.2" customHeight="1" x14ac:dyDescent="0.25">
      <c r="A22" s="1062"/>
      <c r="B22" s="1063"/>
      <c r="C22" s="251" t="s">
        <v>389</v>
      </c>
      <c r="D22" s="743" t="s">
        <v>390</v>
      </c>
      <c r="E22" s="296"/>
      <c r="F22" s="1018"/>
      <c r="G22" s="1019"/>
      <c r="H22" s="1019"/>
    </row>
    <row r="23" spans="1:17" ht="13.2" customHeight="1" x14ac:dyDescent="0.25">
      <c r="A23" s="1058" t="s">
        <v>905</v>
      </c>
      <c r="B23" s="1059"/>
      <c r="C23" s="251" t="s">
        <v>829</v>
      </c>
      <c r="D23" s="252" t="s">
        <v>828</v>
      </c>
      <c r="E23" s="677"/>
      <c r="F23" s="1018"/>
      <c r="G23" s="1019"/>
      <c r="H23" s="1019"/>
    </row>
    <row r="24" spans="1:17" ht="13.2" customHeight="1" x14ac:dyDescent="0.25">
      <c r="A24" s="1060"/>
      <c r="B24" s="1061"/>
      <c r="C24" s="251" t="s">
        <v>826</v>
      </c>
      <c r="D24" s="252" t="s">
        <v>385</v>
      </c>
      <c r="E24" s="296"/>
      <c r="F24" s="1018"/>
      <c r="G24" s="1019"/>
      <c r="H24" s="1019"/>
    </row>
    <row r="25" spans="1:17" ht="13.2" customHeight="1" x14ac:dyDescent="0.25">
      <c r="A25" s="1060"/>
      <c r="B25" s="1061"/>
      <c r="C25" s="251" t="s">
        <v>904</v>
      </c>
      <c r="D25" s="252" t="s">
        <v>379</v>
      </c>
      <c r="E25" s="296"/>
      <c r="F25" s="1018"/>
      <c r="G25" s="1019"/>
      <c r="H25" s="1019"/>
    </row>
    <row r="26" spans="1:17" ht="13.2" customHeight="1" x14ac:dyDescent="0.25">
      <c r="A26" s="1060"/>
      <c r="B26" s="1061"/>
      <c r="C26" s="251" t="s">
        <v>903</v>
      </c>
      <c r="D26" s="252" t="s">
        <v>902</v>
      </c>
      <c r="E26" s="296"/>
      <c r="F26" s="1018"/>
      <c r="G26" s="1019"/>
      <c r="H26" s="1019"/>
    </row>
    <row r="27" spans="1:17" ht="13.2" customHeight="1" x14ac:dyDescent="0.25">
      <c r="A27" s="1060"/>
      <c r="B27" s="1061"/>
      <c r="C27" s="251" t="s">
        <v>901</v>
      </c>
      <c r="D27" s="252" t="s">
        <v>390</v>
      </c>
      <c r="E27" s="296"/>
      <c r="F27" s="1018"/>
      <c r="G27" s="1019"/>
      <c r="H27" s="1019"/>
    </row>
    <row r="28" spans="1:17" ht="13.2" customHeight="1" x14ac:dyDescent="0.25">
      <c r="A28" s="1060"/>
      <c r="B28" s="1061"/>
      <c r="C28" s="251" t="s">
        <v>900</v>
      </c>
      <c r="D28" s="252" t="s">
        <v>821</v>
      </c>
      <c r="E28" s="296"/>
      <c r="F28" s="1018"/>
      <c r="G28" s="1019"/>
      <c r="H28" s="1019"/>
    </row>
    <row r="29" spans="1:17" ht="13.2" customHeight="1" x14ac:dyDescent="0.25">
      <c r="A29" s="1062"/>
      <c r="B29" s="1063"/>
      <c r="C29" s="251" t="s">
        <v>820</v>
      </c>
      <c r="D29" s="252" t="s">
        <v>383</v>
      </c>
      <c r="E29" s="296"/>
      <c r="F29" s="1018"/>
      <c r="G29" s="1019"/>
      <c r="H29" s="1019"/>
    </row>
    <row r="30" spans="1:17" ht="13.2" customHeight="1" x14ac:dyDescent="0.25">
      <c r="A30" s="1077" t="s">
        <v>426</v>
      </c>
      <c r="B30" s="1078"/>
      <c r="C30" s="251" t="s">
        <v>819</v>
      </c>
      <c r="D30" s="252" t="s">
        <v>385</v>
      </c>
      <c r="E30" s="296"/>
      <c r="F30" s="1082"/>
      <c r="G30" s="1083"/>
      <c r="H30" s="1084"/>
    </row>
    <row r="31" spans="1:17" ht="13.2" customHeight="1" x14ac:dyDescent="0.25">
      <c r="A31" s="1079"/>
      <c r="B31" s="1080"/>
      <c r="C31" s="251" t="s">
        <v>818</v>
      </c>
      <c r="D31" s="252" t="s">
        <v>379</v>
      </c>
      <c r="E31" s="296"/>
      <c r="F31" s="1018"/>
      <c r="G31" s="1019"/>
      <c r="H31" s="1019"/>
    </row>
    <row r="32" spans="1:17" ht="13.2" customHeight="1" x14ac:dyDescent="0.25">
      <c r="A32" s="1011" t="s">
        <v>395</v>
      </c>
      <c r="B32" s="1013"/>
      <c r="C32" s="251" t="s">
        <v>899</v>
      </c>
      <c r="D32" s="743" t="s">
        <v>390</v>
      </c>
      <c r="E32" s="296"/>
      <c r="F32" s="1082"/>
      <c r="G32" s="1083"/>
      <c r="H32" s="1084"/>
    </row>
    <row r="33" spans="1:10" ht="13.2" customHeight="1" x14ac:dyDescent="0.25">
      <c r="A33" s="1011" t="s">
        <v>816</v>
      </c>
      <c r="B33" s="1013"/>
      <c r="C33" s="251" t="s">
        <v>898</v>
      </c>
      <c r="D33" s="743" t="s">
        <v>897</v>
      </c>
      <c r="E33" s="296"/>
      <c r="F33" s="1082"/>
      <c r="G33" s="1083"/>
      <c r="H33" s="1084"/>
    </row>
    <row r="34" spans="1:10" ht="13.2" customHeight="1" x14ac:dyDescent="0.25">
      <c r="A34" s="1056" t="s">
        <v>400</v>
      </c>
      <c r="B34" s="1057"/>
      <c r="C34" s="744" t="s">
        <v>427</v>
      </c>
      <c r="D34" s="743" t="s">
        <v>402</v>
      </c>
      <c r="E34" s="296"/>
      <c r="F34" s="1018"/>
      <c r="G34" s="1019"/>
      <c r="H34" s="1019"/>
    </row>
    <row r="35" spans="1:10" ht="13.2" customHeight="1" x14ac:dyDescent="0.25">
      <c r="A35" s="1058" t="s">
        <v>896</v>
      </c>
      <c r="B35" s="1067"/>
      <c r="C35" s="252" t="s">
        <v>812</v>
      </c>
      <c r="D35" s="743" t="s">
        <v>379</v>
      </c>
      <c r="E35" s="296"/>
      <c r="F35" s="1018"/>
      <c r="G35" s="1019"/>
      <c r="H35" s="1019"/>
    </row>
    <row r="36" spans="1:10" ht="13.2" customHeight="1" x14ac:dyDescent="0.25">
      <c r="A36" s="1068"/>
      <c r="B36" s="1069"/>
      <c r="C36" s="252" t="s">
        <v>406</v>
      </c>
      <c r="D36" s="743" t="s">
        <v>407</v>
      </c>
      <c r="E36" s="296"/>
      <c r="F36" s="1018"/>
      <c r="G36" s="1019"/>
      <c r="H36" s="1019"/>
    </row>
    <row r="37" spans="1:10" ht="13.2" customHeight="1" x14ac:dyDescent="0.25">
      <c r="A37" s="1068"/>
      <c r="B37" s="1069"/>
      <c r="C37" s="252" t="s">
        <v>378</v>
      </c>
      <c r="D37" s="743" t="s">
        <v>408</v>
      </c>
      <c r="E37" s="296"/>
      <c r="F37" s="1018"/>
      <c r="G37" s="1019"/>
      <c r="H37" s="1019"/>
    </row>
    <row r="38" spans="1:10" ht="13.2" customHeight="1" x14ac:dyDescent="0.25">
      <c r="A38" s="1065" t="s">
        <v>409</v>
      </c>
      <c r="B38" s="1066"/>
      <c r="C38" s="742"/>
      <c r="D38" s="741" t="s">
        <v>430</v>
      </c>
      <c r="E38" s="296"/>
      <c r="F38" s="1018"/>
      <c r="G38" s="1019"/>
      <c r="H38" s="1019"/>
    </row>
    <row r="39" spans="1:10" ht="13.2" customHeight="1" x14ac:dyDescent="0.3">
      <c r="A39" s="1085" t="s">
        <v>431</v>
      </c>
      <c r="B39" s="1085"/>
      <c r="C39" s="1085"/>
      <c r="D39" s="1086"/>
      <c r="E39" s="740">
        <f>SUM(E15:E38)</f>
        <v>0</v>
      </c>
      <c r="F39" s="1018"/>
      <c r="G39" s="1019"/>
      <c r="H39" s="1019"/>
    </row>
    <row r="40" spans="1:10" ht="3" customHeight="1" x14ac:dyDescent="0.3">
      <c r="A40" s="739"/>
      <c r="B40" s="739"/>
      <c r="C40" s="739"/>
      <c r="D40" s="739"/>
      <c r="E40" s="738"/>
      <c r="F40" s="737"/>
      <c r="G40" s="737"/>
      <c r="H40" s="737"/>
    </row>
    <row r="41" spans="1:10" ht="31.2" customHeight="1" x14ac:dyDescent="0.25">
      <c r="A41" s="1038" t="s">
        <v>924</v>
      </c>
      <c r="B41" s="1014" t="s">
        <v>791</v>
      </c>
      <c r="C41" s="1014"/>
      <c r="D41" s="1014"/>
      <c r="E41" s="733" t="s">
        <v>432</v>
      </c>
      <c r="F41" s="1017" t="s">
        <v>895</v>
      </c>
      <c r="G41" s="1017"/>
      <c r="H41" s="231" t="s">
        <v>433</v>
      </c>
    </row>
    <row r="42" spans="1:10" ht="12" customHeight="1" x14ac:dyDescent="0.25">
      <c r="A42" s="1038"/>
      <c r="B42" s="1015" t="s">
        <v>789</v>
      </c>
      <c r="C42" s="1015"/>
      <c r="D42" s="736">
        <f>'Angebot RV HMHE'!F74</f>
        <v>0.75</v>
      </c>
      <c r="E42" s="1016"/>
      <c r="F42" s="731" t="s">
        <v>354</v>
      </c>
      <c r="G42" s="730"/>
      <c r="H42" s="1036">
        <f>ROUND((ROUND(G42,2)*E42*D42)+(D43*E42*G43),2)</f>
        <v>0</v>
      </c>
    </row>
    <row r="43" spans="1:10" ht="12" customHeight="1" x14ac:dyDescent="0.25">
      <c r="A43" s="1038"/>
      <c r="B43" s="1015" t="s">
        <v>809</v>
      </c>
      <c r="C43" s="1015"/>
      <c r="D43" s="736">
        <v>85</v>
      </c>
      <c r="E43" s="1016"/>
      <c r="F43" s="731" t="s">
        <v>894</v>
      </c>
      <c r="G43" s="735"/>
      <c r="H43" s="1036"/>
      <c r="J43" s="726"/>
    </row>
    <row r="44" spans="1:10" ht="1.95" customHeight="1" x14ac:dyDescent="0.25">
      <c r="A44" s="734"/>
      <c r="B44" s="205"/>
      <c r="C44" s="205"/>
      <c r="D44" s="205"/>
    </row>
    <row r="45" spans="1:10" ht="31.2" customHeight="1" x14ac:dyDescent="0.25">
      <c r="A45" s="1038" t="s">
        <v>893</v>
      </c>
      <c r="B45" s="1014" t="s">
        <v>791</v>
      </c>
      <c r="C45" s="1014"/>
      <c r="D45" s="1014"/>
      <c r="E45" s="733" t="s">
        <v>892</v>
      </c>
      <c r="F45" s="1017" t="s">
        <v>891</v>
      </c>
      <c r="G45" s="1017"/>
      <c r="H45" s="231" t="s">
        <v>433</v>
      </c>
    </row>
    <row r="46" spans="1:10" ht="12" customHeight="1" x14ac:dyDescent="0.25">
      <c r="A46" s="1038"/>
      <c r="B46" s="1015" t="s">
        <v>890</v>
      </c>
      <c r="C46" s="1015"/>
      <c r="D46" s="732">
        <f>'Angebot RV HMHE'!F76</f>
        <v>1</v>
      </c>
      <c r="E46" s="827"/>
      <c r="F46" s="731" t="s">
        <v>354</v>
      </c>
      <c r="G46" s="730"/>
      <c r="H46" s="826">
        <f>ROUND((ROUND(G46,2)*E46*D46),2)</f>
        <v>0</v>
      </c>
    </row>
    <row r="47" spans="1:10" ht="1.95" customHeight="1" x14ac:dyDescent="0.25">
      <c r="A47" s="810"/>
      <c r="B47" s="813"/>
      <c r="C47" s="814"/>
      <c r="D47" s="815"/>
      <c r="E47" s="812"/>
      <c r="F47" s="731"/>
      <c r="G47" s="730"/>
      <c r="H47" s="811"/>
    </row>
    <row r="48" spans="1:10" ht="12" customHeight="1" x14ac:dyDescent="0.25">
      <c r="A48" s="1071" t="s">
        <v>968</v>
      </c>
      <c r="B48" s="1081" t="s">
        <v>959</v>
      </c>
      <c r="C48" s="1081"/>
      <c r="D48" s="1015" t="s">
        <v>964</v>
      </c>
      <c r="E48" s="1015"/>
      <c r="F48" s="1015"/>
      <c r="G48" s="1015"/>
      <c r="H48" s="816" t="s">
        <v>962</v>
      </c>
    </row>
    <row r="49" spans="1:16" ht="12" customHeight="1" x14ac:dyDescent="0.25">
      <c r="A49" s="1038"/>
      <c r="B49" s="825" t="s">
        <v>957</v>
      </c>
      <c r="C49" s="732">
        <f>'Angebot RV HMHE'!F77</f>
        <v>5</v>
      </c>
      <c r="D49" s="1017" t="s">
        <v>960</v>
      </c>
      <c r="E49" s="1017"/>
      <c r="F49" s="1017"/>
      <c r="G49" s="730"/>
      <c r="H49" s="1036">
        <f>ROUND((ROUND(G49,2)*C49)+(ROUND(G50,2)*C50),2)</f>
        <v>0</v>
      </c>
    </row>
    <row r="50" spans="1:16" ht="12" customHeight="1" x14ac:dyDescent="0.25">
      <c r="A50" s="1038"/>
      <c r="B50" s="825" t="s">
        <v>958</v>
      </c>
      <c r="C50" s="732">
        <f>'Angebot RV HMHE'!F78</f>
        <v>1</v>
      </c>
      <c r="D50" s="1015" t="s">
        <v>961</v>
      </c>
      <c r="E50" s="1015"/>
      <c r="F50" s="1015"/>
      <c r="G50" s="730"/>
      <c r="H50" s="1036"/>
    </row>
    <row r="51" spans="1:16" s="256" customFormat="1" ht="9" customHeight="1" x14ac:dyDescent="0.25">
      <c r="A51" s="952" t="s">
        <v>434</v>
      </c>
      <c r="B51" s="952"/>
      <c r="C51" s="952"/>
      <c r="D51" s="952"/>
      <c r="E51" s="952"/>
      <c r="F51" s="952"/>
      <c r="G51" s="952"/>
      <c r="H51" s="952"/>
    </row>
    <row r="52" spans="1:16" s="256" customFormat="1" ht="18" customHeight="1" x14ac:dyDescent="0.25">
      <c r="A52" s="946" t="s">
        <v>888</v>
      </c>
      <c r="B52" s="946"/>
      <c r="C52" s="946"/>
      <c r="D52" s="946"/>
      <c r="E52" s="946"/>
      <c r="F52" s="946"/>
      <c r="G52" s="946"/>
      <c r="H52" s="946"/>
    </row>
    <row r="53" spans="1:16" s="256" customFormat="1" ht="9" customHeight="1" x14ac:dyDescent="0.25">
      <c r="A53" s="1070" t="s">
        <v>887</v>
      </c>
      <c r="B53" s="1070"/>
      <c r="C53" s="1070"/>
      <c r="D53" s="1070"/>
      <c r="E53" s="1070"/>
      <c r="F53" s="1070"/>
      <c r="G53" s="1070"/>
      <c r="H53" s="1070"/>
    </row>
    <row r="54" spans="1:16" ht="1.95" customHeight="1" x14ac:dyDescent="0.3">
      <c r="A54" s="219"/>
      <c r="B54" s="208"/>
      <c r="C54" s="208"/>
      <c r="D54" s="218"/>
      <c r="E54" s="219"/>
      <c r="F54" s="219"/>
      <c r="G54" s="219"/>
      <c r="H54" s="219"/>
    </row>
    <row r="55" spans="1:16" ht="12" customHeight="1" x14ac:dyDescent="0.3">
      <c r="A55" s="1073" t="s">
        <v>886</v>
      </c>
      <c r="B55" s="1074"/>
      <c r="C55" s="1074"/>
      <c r="D55" s="1074"/>
      <c r="E55" s="1074"/>
      <c r="F55" s="1074"/>
      <c r="G55" s="1074"/>
      <c r="H55" s="1075"/>
    </row>
    <row r="56" spans="1:16" s="229" customFormat="1" ht="42" customHeight="1" x14ac:dyDescent="0.25">
      <c r="A56" s="729" t="s">
        <v>885</v>
      </c>
      <c r="B56" s="230" t="s">
        <v>884</v>
      </c>
      <c r="C56" s="230" t="s">
        <v>883</v>
      </c>
      <c r="D56" s="231" t="s">
        <v>439</v>
      </c>
      <c r="E56" s="727" t="s">
        <v>440</v>
      </c>
      <c r="F56" s="727" t="s">
        <v>441</v>
      </c>
      <c r="G56" s="728" t="s">
        <v>882</v>
      </c>
      <c r="H56" s="727" t="s">
        <v>443</v>
      </c>
      <c r="J56" s="205"/>
      <c r="K56" s="205"/>
      <c r="L56" s="205"/>
      <c r="M56" s="205"/>
      <c r="N56" s="205"/>
      <c r="O56" s="677"/>
      <c r="P56" s="677"/>
    </row>
    <row r="57" spans="1:16" ht="13.2" customHeight="1" x14ac:dyDescent="0.3">
      <c r="A57" s="672" t="s">
        <v>858</v>
      </c>
      <c r="B57" s="724">
        <f>'Angebot RV HMHE'!B23</f>
        <v>6.95</v>
      </c>
      <c r="C57" s="724">
        <f>'Angebot RV HMHE'!D23</f>
        <v>8</v>
      </c>
      <c r="D57" s="723">
        <f t="shared" ref="D57:D80" si="0">ROUND(ROUND(($C$11/B57),2)+ROUND(($G$11/C57),2),2)</f>
        <v>0</v>
      </c>
      <c r="E57" s="1041">
        <f>E39</f>
        <v>0</v>
      </c>
      <c r="F57" s="722">
        <f t="shared" ref="F57:F80" si="1">ROUND(D57+(D57*$E$57),2)</f>
        <v>0</v>
      </c>
      <c r="G57" s="721"/>
      <c r="H57" s="720">
        <f t="shared" ref="H57:H80" si="2">ROUND((F57*ROUND(G57,2)),2)</f>
        <v>0</v>
      </c>
      <c r="J57" s="726"/>
      <c r="O57" s="677"/>
      <c r="P57" s="677"/>
    </row>
    <row r="58" spans="1:16" ht="13.2" customHeight="1" x14ac:dyDescent="0.3">
      <c r="A58" s="672" t="s">
        <v>857</v>
      </c>
      <c r="B58" s="724">
        <f>'Angebot RV HMHE'!B24</f>
        <v>7.4</v>
      </c>
      <c r="C58" s="724">
        <f>'Angebot RV HMHE'!D24</f>
        <v>8.3000000000000007</v>
      </c>
      <c r="D58" s="723">
        <f t="shared" si="0"/>
        <v>0</v>
      </c>
      <c r="E58" s="1042"/>
      <c r="F58" s="722">
        <f t="shared" si="1"/>
        <v>0</v>
      </c>
      <c r="G58" s="721"/>
      <c r="H58" s="720">
        <f t="shared" si="2"/>
        <v>0</v>
      </c>
      <c r="O58" s="677"/>
      <c r="P58" s="677"/>
    </row>
    <row r="59" spans="1:16" ht="13.2" customHeight="1" x14ac:dyDescent="0.3">
      <c r="A59" s="672" t="s">
        <v>856</v>
      </c>
      <c r="B59" s="724">
        <f>'Angebot RV HMHE'!B25</f>
        <v>7.7</v>
      </c>
      <c r="C59" s="724">
        <f>'Angebot RV HMHE'!D25</f>
        <v>8.6</v>
      </c>
      <c r="D59" s="723">
        <f t="shared" si="0"/>
        <v>0</v>
      </c>
      <c r="E59" s="1042"/>
      <c r="F59" s="722">
        <f t="shared" si="1"/>
        <v>0</v>
      </c>
      <c r="G59" s="721"/>
      <c r="H59" s="720">
        <f t="shared" si="2"/>
        <v>0</v>
      </c>
      <c r="O59" s="677"/>
      <c r="P59" s="677"/>
    </row>
    <row r="60" spans="1:16" ht="13.2" customHeight="1" x14ac:dyDescent="0.3">
      <c r="A60" s="672" t="s">
        <v>855</v>
      </c>
      <c r="B60" s="724">
        <f>'Angebot RV HMHE'!B26</f>
        <v>8.1999999999999993</v>
      </c>
      <c r="C60" s="724">
        <f>'Angebot RV HMHE'!D26</f>
        <v>9</v>
      </c>
      <c r="D60" s="723">
        <f t="shared" si="0"/>
        <v>0</v>
      </c>
      <c r="E60" s="1042"/>
      <c r="F60" s="722">
        <f t="shared" si="1"/>
        <v>0</v>
      </c>
      <c r="G60" s="721"/>
      <c r="H60" s="720">
        <f t="shared" si="2"/>
        <v>0</v>
      </c>
      <c r="O60" s="677"/>
      <c r="P60" s="677"/>
    </row>
    <row r="61" spans="1:16" ht="13.2" customHeight="1" x14ac:dyDescent="0.3">
      <c r="A61" s="672" t="s">
        <v>854</v>
      </c>
      <c r="B61" s="724">
        <f>'Angebot RV HMHE'!B27</f>
        <v>8.6999999999999993</v>
      </c>
      <c r="C61" s="724">
        <f>'Angebot RV HMHE'!D27</f>
        <v>9.4</v>
      </c>
      <c r="D61" s="723">
        <f t="shared" si="0"/>
        <v>0</v>
      </c>
      <c r="E61" s="1042"/>
      <c r="F61" s="722">
        <f t="shared" si="1"/>
        <v>0</v>
      </c>
      <c r="G61" s="721"/>
      <c r="H61" s="720">
        <f t="shared" si="2"/>
        <v>0</v>
      </c>
      <c r="O61" s="677"/>
      <c r="P61" s="677"/>
    </row>
    <row r="62" spans="1:16" ht="13.2" customHeight="1" x14ac:dyDescent="0.3">
      <c r="A62" s="672" t="s">
        <v>853</v>
      </c>
      <c r="B62" s="724">
        <f>'Angebot RV HMHE'!B28</f>
        <v>9.1999999999999993</v>
      </c>
      <c r="C62" s="724">
        <f>'Angebot RV HMHE'!D28</f>
        <v>9.9</v>
      </c>
      <c r="D62" s="723">
        <f t="shared" si="0"/>
        <v>0</v>
      </c>
      <c r="E62" s="1042"/>
      <c r="F62" s="722">
        <f t="shared" si="1"/>
        <v>0</v>
      </c>
      <c r="G62" s="721"/>
      <c r="H62" s="720">
        <f t="shared" si="2"/>
        <v>0</v>
      </c>
      <c r="O62" s="677"/>
      <c r="P62" s="677"/>
    </row>
    <row r="63" spans="1:16" ht="13.2" customHeight="1" x14ac:dyDescent="0.3">
      <c r="A63" s="672" t="s">
        <v>852</v>
      </c>
      <c r="B63" s="724">
        <f>'Angebot RV HMHE'!B29</f>
        <v>9.6999999999999993</v>
      </c>
      <c r="C63" s="724">
        <f>'Angebot RV HMHE'!D29</f>
        <v>10.4</v>
      </c>
      <c r="D63" s="723">
        <f t="shared" si="0"/>
        <v>0</v>
      </c>
      <c r="E63" s="1042"/>
      <c r="F63" s="722">
        <f t="shared" si="1"/>
        <v>0</v>
      </c>
      <c r="G63" s="721"/>
      <c r="H63" s="720">
        <f t="shared" si="2"/>
        <v>0</v>
      </c>
      <c r="O63" s="677"/>
      <c r="P63" s="677"/>
    </row>
    <row r="64" spans="1:16" ht="13.2" customHeight="1" x14ac:dyDescent="0.3">
      <c r="A64" s="672" t="s">
        <v>851</v>
      </c>
      <c r="B64" s="724">
        <f>'Angebot RV HMHE'!B30</f>
        <v>10.1</v>
      </c>
      <c r="C64" s="724">
        <f>'Angebot RV HMHE'!D30</f>
        <v>10.9</v>
      </c>
      <c r="D64" s="723">
        <f t="shared" si="0"/>
        <v>0</v>
      </c>
      <c r="E64" s="1042"/>
      <c r="F64" s="722">
        <f t="shared" si="1"/>
        <v>0</v>
      </c>
      <c r="G64" s="721"/>
      <c r="H64" s="720">
        <f t="shared" si="2"/>
        <v>0</v>
      </c>
      <c r="O64" s="677"/>
      <c r="P64" s="677"/>
    </row>
    <row r="65" spans="1:16" ht="13.2" customHeight="1" x14ac:dyDescent="0.3">
      <c r="A65" s="672" t="s">
        <v>850</v>
      </c>
      <c r="B65" s="724">
        <f>'Angebot RV HMHE'!B31</f>
        <v>10.5</v>
      </c>
      <c r="C65" s="724">
        <f>'Angebot RV HMHE'!D31</f>
        <v>11.4</v>
      </c>
      <c r="D65" s="723">
        <f t="shared" si="0"/>
        <v>0</v>
      </c>
      <c r="E65" s="1042"/>
      <c r="F65" s="722">
        <f t="shared" si="1"/>
        <v>0</v>
      </c>
      <c r="G65" s="721"/>
      <c r="H65" s="720">
        <f t="shared" si="2"/>
        <v>0</v>
      </c>
      <c r="O65" s="677"/>
      <c r="P65" s="677"/>
    </row>
    <row r="66" spans="1:16" ht="13.2" customHeight="1" x14ac:dyDescent="0.3">
      <c r="A66" s="672" t="s">
        <v>849</v>
      </c>
      <c r="B66" s="724">
        <f>'Angebot RV HMHE'!B32</f>
        <v>10.7</v>
      </c>
      <c r="C66" s="724">
        <f>'Angebot RV HMHE'!D32</f>
        <v>11.9</v>
      </c>
      <c r="D66" s="723">
        <f t="shared" si="0"/>
        <v>0</v>
      </c>
      <c r="E66" s="1042"/>
      <c r="F66" s="722">
        <f t="shared" si="1"/>
        <v>0</v>
      </c>
      <c r="G66" s="721"/>
      <c r="H66" s="720">
        <f t="shared" si="2"/>
        <v>0</v>
      </c>
      <c r="O66" s="677"/>
      <c r="P66" s="677"/>
    </row>
    <row r="67" spans="1:16" ht="13.2" customHeight="1" x14ac:dyDescent="0.3">
      <c r="A67" s="672" t="s">
        <v>848</v>
      </c>
      <c r="B67" s="724">
        <f>'Angebot RV HMHE'!B33</f>
        <v>11</v>
      </c>
      <c r="C67" s="724">
        <f>'Angebot RV HMHE'!D33</f>
        <v>12.5</v>
      </c>
      <c r="D67" s="723">
        <f t="shared" si="0"/>
        <v>0</v>
      </c>
      <c r="E67" s="1042"/>
      <c r="F67" s="722">
        <f t="shared" si="1"/>
        <v>0</v>
      </c>
      <c r="G67" s="721"/>
      <c r="H67" s="720">
        <f t="shared" si="2"/>
        <v>0</v>
      </c>
      <c r="O67" s="677"/>
      <c r="P67" s="677"/>
    </row>
    <row r="68" spans="1:16" ht="13.2" customHeight="1" x14ac:dyDescent="0.3">
      <c r="A68" s="672" t="s">
        <v>847</v>
      </c>
      <c r="B68" s="724">
        <f>'Angebot RV HMHE'!B34</f>
        <v>11.4</v>
      </c>
      <c r="C68" s="724">
        <f>'Angebot RV HMHE'!D34</f>
        <v>13</v>
      </c>
      <c r="D68" s="723">
        <f t="shared" si="0"/>
        <v>0</v>
      </c>
      <c r="E68" s="1042"/>
      <c r="F68" s="722">
        <f t="shared" si="1"/>
        <v>0</v>
      </c>
      <c r="G68" s="721"/>
      <c r="H68" s="720">
        <f t="shared" si="2"/>
        <v>0</v>
      </c>
      <c r="O68" s="677"/>
      <c r="P68" s="677"/>
    </row>
    <row r="69" spans="1:16" ht="13.2" customHeight="1" x14ac:dyDescent="0.3">
      <c r="A69" s="672" t="s">
        <v>846</v>
      </c>
      <c r="B69" s="724">
        <f>'Angebot RV HMHE'!B35</f>
        <v>12.4</v>
      </c>
      <c r="C69" s="724">
        <f>'Angebot RV HMHE'!D35</f>
        <v>13.5</v>
      </c>
      <c r="D69" s="723">
        <f t="shared" si="0"/>
        <v>0</v>
      </c>
      <c r="E69" s="1042"/>
      <c r="F69" s="722">
        <f t="shared" si="1"/>
        <v>0</v>
      </c>
      <c r="G69" s="721"/>
      <c r="H69" s="720">
        <f t="shared" si="2"/>
        <v>0</v>
      </c>
      <c r="O69" s="677"/>
      <c r="P69" s="677"/>
    </row>
    <row r="70" spans="1:16" ht="13.2" customHeight="1" x14ac:dyDescent="0.3">
      <c r="A70" s="672" t="s">
        <v>845</v>
      </c>
      <c r="B70" s="724">
        <f>'Angebot RV HMHE'!B36</f>
        <v>13.1</v>
      </c>
      <c r="C70" s="724">
        <f>'Angebot RV HMHE'!D36</f>
        <v>13.7</v>
      </c>
      <c r="D70" s="723">
        <f t="shared" si="0"/>
        <v>0</v>
      </c>
      <c r="E70" s="1042"/>
      <c r="F70" s="722">
        <f t="shared" si="1"/>
        <v>0</v>
      </c>
      <c r="G70" s="725"/>
      <c r="H70" s="720">
        <f t="shared" si="2"/>
        <v>0</v>
      </c>
      <c r="O70" s="677"/>
      <c r="P70" s="677"/>
    </row>
    <row r="71" spans="1:16" ht="13.2" customHeight="1" x14ac:dyDescent="0.3">
      <c r="A71" s="672" t="s">
        <v>844</v>
      </c>
      <c r="B71" s="724">
        <f>'Angebot RV HMHE'!B37</f>
        <v>13.7</v>
      </c>
      <c r="C71" s="724">
        <f>'Angebot RV HMHE'!D37</f>
        <v>13.95</v>
      </c>
      <c r="D71" s="723">
        <f t="shared" si="0"/>
        <v>0</v>
      </c>
      <c r="E71" s="1042"/>
      <c r="F71" s="722">
        <f t="shared" si="1"/>
        <v>0</v>
      </c>
      <c r="G71" s="721"/>
      <c r="H71" s="720">
        <f t="shared" si="2"/>
        <v>0</v>
      </c>
      <c r="O71" s="677"/>
      <c r="P71" s="677"/>
    </row>
    <row r="72" spans="1:16" ht="13.2" customHeight="1" x14ac:dyDescent="0.3">
      <c r="A72" s="672" t="s">
        <v>843</v>
      </c>
      <c r="B72" s="724">
        <f>'Angebot RV HMHE'!B38</f>
        <v>14.4</v>
      </c>
      <c r="C72" s="724">
        <f>'Angebot RV HMHE'!D38</f>
        <v>14.2</v>
      </c>
      <c r="D72" s="723">
        <f t="shared" si="0"/>
        <v>0</v>
      </c>
      <c r="E72" s="1042"/>
      <c r="F72" s="722">
        <f t="shared" si="1"/>
        <v>0</v>
      </c>
      <c r="G72" s="721"/>
      <c r="H72" s="720">
        <f t="shared" si="2"/>
        <v>0</v>
      </c>
      <c r="O72" s="677"/>
      <c r="P72" s="677"/>
    </row>
    <row r="73" spans="1:16" ht="13.2" customHeight="1" x14ac:dyDescent="0.3">
      <c r="A73" s="672" t="s">
        <v>842</v>
      </c>
      <c r="B73" s="724">
        <f>'Angebot RV HMHE'!B39</f>
        <v>14.8</v>
      </c>
      <c r="C73" s="724">
        <f>'Angebot RV HMHE'!D39</f>
        <v>14.3</v>
      </c>
      <c r="D73" s="723">
        <f t="shared" si="0"/>
        <v>0</v>
      </c>
      <c r="E73" s="1042"/>
      <c r="F73" s="722">
        <f t="shared" si="1"/>
        <v>0</v>
      </c>
      <c r="G73" s="725"/>
      <c r="H73" s="720">
        <f t="shared" si="2"/>
        <v>0</v>
      </c>
      <c r="O73" s="677"/>
      <c r="P73" s="677"/>
    </row>
    <row r="74" spans="1:16" ht="13.2" customHeight="1" x14ac:dyDescent="0.3">
      <c r="A74" s="672" t="s">
        <v>841</v>
      </c>
      <c r="B74" s="724">
        <f>'Angebot RV HMHE'!B40</f>
        <v>16</v>
      </c>
      <c r="C74" s="724">
        <f>'Angebot RV HMHE'!D40</f>
        <v>14.4</v>
      </c>
      <c r="D74" s="723">
        <f t="shared" si="0"/>
        <v>0</v>
      </c>
      <c r="E74" s="1042"/>
      <c r="F74" s="722">
        <f t="shared" si="1"/>
        <v>0</v>
      </c>
      <c r="G74" s="721"/>
      <c r="H74" s="720">
        <f t="shared" si="2"/>
        <v>0</v>
      </c>
      <c r="O74" s="677"/>
      <c r="P74" s="677"/>
    </row>
    <row r="75" spans="1:16" ht="13.2" customHeight="1" x14ac:dyDescent="0.3">
      <c r="A75" s="672" t="s">
        <v>840</v>
      </c>
      <c r="B75" s="724">
        <f>'Angebot RV HMHE'!B41</f>
        <v>16.899999999999999</v>
      </c>
      <c r="C75" s="724">
        <f>'Angebot RV HMHE'!D41</f>
        <v>14.5</v>
      </c>
      <c r="D75" s="723">
        <f t="shared" si="0"/>
        <v>0</v>
      </c>
      <c r="E75" s="1042"/>
      <c r="F75" s="722">
        <f t="shared" si="1"/>
        <v>0</v>
      </c>
      <c r="G75" s="721"/>
      <c r="H75" s="720">
        <f t="shared" si="2"/>
        <v>0</v>
      </c>
      <c r="O75" s="677"/>
      <c r="P75" s="677"/>
    </row>
    <row r="76" spans="1:16" ht="13.2" customHeight="1" x14ac:dyDescent="0.3">
      <c r="A76" s="672" t="s">
        <v>839</v>
      </c>
      <c r="B76" s="724">
        <f>'Angebot RV HMHE'!B42</f>
        <v>17.399999999999999</v>
      </c>
      <c r="C76" s="724">
        <f>'Angebot RV HMHE'!D42</f>
        <v>14.6</v>
      </c>
      <c r="D76" s="723">
        <f t="shared" si="0"/>
        <v>0</v>
      </c>
      <c r="E76" s="1042"/>
      <c r="F76" s="722">
        <f t="shared" si="1"/>
        <v>0</v>
      </c>
      <c r="G76" s="721"/>
      <c r="H76" s="720">
        <f t="shared" si="2"/>
        <v>0</v>
      </c>
      <c r="O76" s="677"/>
      <c r="P76" s="677"/>
    </row>
    <row r="77" spans="1:16" ht="13.2" customHeight="1" x14ac:dyDescent="0.3">
      <c r="A77" s="672" t="s">
        <v>838</v>
      </c>
      <c r="B77" s="724">
        <f>'Angebot RV HMHE'!B43</f>
        <v>17.899999999999999</v>
      </c>
      <c r="C77" s="724">
        <f>'Angebot RV HMHE'!D43</f>
        <v>14.7</v>
      </c>
      <c r="D77" s="723">
        <f t="shared" si="0"/>
        <v>0</v>
      </c>
      <c r="E77" s="1042"/>
      <c r="F77" s="722">
        <f t="shared" si="1"/>
        <v>0</v>
      </c>
      <c r="G77" s="721"/>
      <c r="H77" s="720">
        <f t="shared" si="2"/>
        <v>0</v>
      </c>
    </row>
    <row r="78" spans="1:16" ht="13.2" customHeight="1" x14ac:dyDescent="0.3">
      <c r="A78" s="672" t="s">
        <v>837</v>
      </c>
      <c r="B78" s="724">
        <f>'Angebot RV HMHE'!B44</f>
        <v>18.100000000000001</v>
      </c>
      <c r="C78" s="724">
        <f>'Angebot RV HMHE'!D44</f>
        <v>14.8</v>
      </c>
      <c r="D78" s="723">
        <f t="shared" si="0"/>
        <v>0</v>
      </c>
      <c r="E78" s="1042"/>
      <c r="F78" s="722">
        <f t="shared" si="1"/>
        <v>0</v>
      </c>
      <c r="G78" s="721"/>
      <c r="H78" s="720">
        <f t="shared" si="2"/>
        <v>0</v>
      </c>
    </row>
    <row r="79" spans="1:16" ht="13.2" customHeight="1" x14ac:dyDescent="0.3">
      <c r="A79" s="672" t="s">
        <v>836</v>
      </c>
      <c r="B79" s="724">
        <f>'Angebot RV HMHE'!B45</f>
        <v>18.5</v>
      </c>
      <c r="C79" s="724">
        <f>'Angebot RV HMHE'!D45</f>
        <v>14.9</v>
      </c>
      <c r="D79" s="723">
        <f t="shared" si="0"/>
        <v>0</v>
      </c>
      <c r="E79" s="1042"/>
      <c r="F79" s="722">
        <f t="shared" si="1"/>
        <v>0</v>
      </c>
      <c r="G79" s="721"/>
      <c r="H79" s="720">
        <f t="shared" si="2"/>
        <v>0</v>
      </c>
    </row>
    <row r="80" spans="1:16" ht="13.2" customHeight="1" x14ac:dyDescent="0.3">
      <c r="A80" s="672" t="s">
        <v>881</v>
      </c>
      <c r="B80" s="724">
        <f>'Angebot RV HMHE'!B46</f>
        <v>18.7</v>
      </c>
      <c r="C80" s="724">
        <f>'Angebot RV HMHE'!D46</f>
        <v>15</v>
      </c>
      <c r="D80" s="723">
        <f t="shared" si="0"/>
        <v>0</v>
      </c>
      <c r="E80" s="1043"/>
      <c r="F80" s="722">
        <f t="shared" si="1"/>
        <v>0</v>
      </c>
      <c r="G80" s="721"/>
      <c r="H80" s="720">
        <f t="shared" si="2"/>
        <v>0</v>
      </c>
    </row>
    <row r="81" spans="1:8" ht="1.95" customHeight="1" x14ac:dyDescent="0.3">
      <c r="A81" s="238"/>
      <c r="B81" s="239"/>
      <c r="C81" s="239"/>
      <c r="D81" s="719"/>
      <c r="E81" s="718"/>
      <c r="F81" s="219"/>
      <c r="G81" s="219"/>
      <c r="H81" s="219"/>
    </row>
    <row r="82" spans="1:8" s="709" customFormat="1" ht="12" customHeight="1" x14ac:dyDescent="0.3">
      <c r="A82" s="717" t="s">
        <v>451</v>
      </c>
      <c r="B82" s="716"/>
      <c r="C82" s="716"/>
      <c r="D82" s="715"/>
      <c r="E82" s="714"/>
      <c r="F82" s="1076">
        <f>H42</f>
        <v>0</v>
      </c>
      <c r="G82" s="1076"/>
      <c r="H82" s="713" t="s">
        <v>45</v>
      </c>
    </row>
    <row r="83" spans="1:8" s="709" customFormat="1" ht="12" customHeight="1" x14ac:dyDescent="0.3">
      <c r="A83" s="1044" t="s">
        <v>880</v>
      </c>
      <c r="B83" s="1045"/>
      <c r="C83" s="712"/>
      <c r="D83" s="711"/>
      <c r="E83" s="710"/>
      <c r="F83" s="1037">
        <f>H46</f>
        <v>0</v>
      </c>
      <c r="G83" s="1037"/>
      <c r="H83" s="706" t="s">
        <v>45</v>
      </c>
    </row>
    <row r="84" spans="1:8" s="709" customFormat="1" ht="12" customHeight="1" x14ac:dyDescent="0.3">
      <c r="A84" s="1044" t="s">
        <v>963</v>
      </c>
      <c r="B84" s="1045"/>
      <c r="C84" s="712"/>
      <c r="D84" s="711"/>
      <c r="E84" s="710"/>
      <c r="F84" s="1037">
        <f>H49</f>
        <v>0</v>
      </c>
      <c r="G84" s="1037"/>
      <c r="H84" s="706" t="s">
        <v>45</v>
      </c>
    </row>
    <row r="85" spans="1:8" ht="12" customHeight="1" thickBot="1" x14ac:dyDescent="0.3">
      <c r="A85" s="1039" t="s">
        <v>452</v>
      </c>
      <c r="B85" s="1040"/>
      <c r="D85" s="708">
        <f>ROUND(G57,2)+ROUND(G58,2)+ROUND(G59,2)+ROUND(G60,2)+ROUND(G61,2)+ROUND(G62,2)+ROUND(G63,2)+ROUND(G64,2)+ROUND(G65,2)+ROUND(G66,2)+ROUND(G67,2)+ROUND(G68,2)+ROUND(G69,2)+ROUND(G70,2)+ROUND(G71,2)+ROUND(G72,2)+ROUND(G73,2)+ROUND(G74,2)+ROUND(G75,2)+ROUND(G76,2)+ROUND(G77,2)+ROUND(G78,2)+ROUND(G79,2)+ROUND(G80,2)</f>
        <v>0</v>
      </c>
      <c r="E85" s="707" t="s">
        <v>879</v>
      </c>
      <c r="F85" s="1037">
        <f>SUM(H57:H80)</f>
        <v>0</v>
      </c>
      <c r="G85" s="1037"/>
      <c r="H85" s="706" t="s">
        <v>45</v>
      </c>
    </row>
    <row r="86" spans="1:8" ht="25.95" customHeight="1" thickTop="1" x14ac:dyDescent="0.25">
      <c r="A86" s="705" t="s">
        <v>878</v>
      </c>
      <c r="B86" s="704"/>
      <c r="C86" s="858" t="s">
        <v>995</v>
      </c>
      <c r="D86" s="703" t="str">
        <f>IFERROR(F86/D85," ")</f>
        <v xml:space="preserve"> </v>
      </c>
      <c r="E86" s="702" t="s">
        <v>562</v>
      </c>
      <c r="F86" s="1072">
        <f>SUM(F82:G85)</f>
        <v>0</v>
      </c>
      <c r="G86" s="1072"/>
      <c r="H86" s="701" t="s">
        <v>45</v>
      </c>
    </row>
    <row r="87" spans="1:8" ht="1.95" customHeight="1" thickBot="1" x14ac:dyDescent="0.3">
      <c r="A87" s="700"/>
      <c r="B87" s="699"/>
      <c r="C87" s="698"/>
      <c r="D87" s="697"/>
      <c r="E87" s="696"/>
      <c r="F87" s="695"/>
      <c r="G87" s="695"/>
      <c r="H87" s="694"/>
    </row>
    <row r="88" spans="1:8" ht="12" hidden="1" customHeight="1" x14ac:dyDescent="0.25">
      <c r="A88" s="1027" t="s">
        <v>654</v>
      </c>
      <c r="B88" s="693"/>
      <c r="C88" s="1032" t="s">
        <v>877</v>
      </c>
      <c r="D88" s="1033"/>
      <c r="E88" s="819">
        <f>'Angebot RV HMHE'!C85</f>
        <v>150</v>
      </c>
      <c r="F88" s="1029">
        <f>B88*E88</f>
        <v>0</v>
      </c>
      <c r="G88" s="1029"/>
      <c r="H88" s="691" t="s">
        <v>45</v>
      </c>
    </row>
    <row r="89" spans="1:8" ht="12" hidden="1" customHeight="1" x14ac:dyDescent="0.25">
      <c r="A89" s="1027"/>
      <c r="B89" s="693"/>
      <c r="C89" s="1025" t="s">
        <v>876</v>
      </c>
      <c r="D89" s="1026"/>
      <c r="E89" s="820">
        <f>'Angebot RV HMHE'!C86</f>
        <v>100</v>
      </c>
      <c r="F89" s="1029">
        <f>B89*E89</f>
        <v>0</v>
      </c>
      <c r="G89" s="1029"/>
      <c r="H89" s="691" t="s">
        <v>45</v>
      </c>
    </row>
    <row r="90" spans="1:8" ht="12" hidden="1" customHeight="1" x14ac:dyDescent="0.25">
      <c r="A90" s="1027"/>
      <c r="B90" s="692"/>
      <c r="C90" s="1025" t="s">
        <v>875</v>
      </c>
      <c r="D90" s="1026"/>
      <c r="E90" s="820">
        <f>'Angebot RV HMHE'!F85</f>
        <v>85</v>
      </c>
      <c r="F90" s="1029">
        <f>B90*E90</f>
        <v>0</v>
      </c>
      <c r="G90" s="1029"/>
      <c r="H90" s="691" t="s">
        <v>45</v>
      </c>
    </row>
    <row r="91" spans="1:8" ht="12" hidden="1" customHeight="1" thickBot="1" x14ac:dyDescent="0.3">
      <c r="A91" s="1028"/>
      <c r="B91" s="690"/>
      <c r="C91" s="1034" t="s">
        <v>874</v>
      </c>
      <c r="D91" s="1035"/>
      <c r="E91" s="821">
        <f>'Angebot RV HMHE'!F86</f>
        <v>40</v>
      </c>
      <c r="F91" s="1030">
        <f>B91*E91</f>
        <v>0</v>
      </c>
      <c r="G91" s="1030"/>
      <c r="H91" s="689" t="s">
        <v>45</v>
      </c>
    </row>
    <row r="92" spans="1:8" ht="12" hidden="1" customHeight="1" thickTop="1" x14ac:dyDescent="0.25">
      <c r="A92" s="688" t="s">
        <v>457</v>
      </c>
      <c r="B92" s="566"/>
      <c r="C92" s="687"/>
      <c r="D92" s="566"/>
      <c r="E92" s="686"/>
      <c r="F92" s="1031">
        <f>SUM(F88:G91)</f>
        <v>0</v>
      </c>
      <c r="G92" s="1031"/>
      <c r="H92" s="680" t="s">
        <v>45</v>
      </c>
    </row>
    <row r="93" spans="1:8" ht="21" hidden="1" customHeight="1" thickBot="1" x14ac:dyDescent="0.3">
      <c r="A93" s="685" t="s">
        <v>873</v>
      </c>
      <c r="B93" s="1020"/>
      <c r="C93" s="1021"/>
      <c r="D93" s="1021"/>
      <c r="E93" s="1021"/>
      <c r="F93" s="1021"/>
      <c r="G93" s="1021"/>
      <c r="H93" s="1022"/>
    </row>
    <row r="94" spans="1:8" ht="12" customHeight="1" thickTop="1" x14ac:dyDescent="0.25">
      <c r="A94" s="684" t="s">
        <v>459</v>
      </c>
      <c r="B94" s="683"/>
      <c r="C94" s="683"/>
      <c r="D94" s="682"/>
      <c r="E94" s="681"/>
      <c r="F94" s="1023">
        <f>SUBTOTAL(109,F86,F92)</f>
        <v>0</v>
      </c>
      <c r="G94" s="1023"/>
      <c r="H94" s="680" t="s">
        <v>45</v>
      </c>
    </row>
    <row r="95" spans="1:8" ht="6.75" customHeight="1" x14ac:dyDescent="0.25">
      <c r="A95" s="1024" t="str">
        <f>'Angebot RV HMHE'!A91</f>
        <v>Version 16.03.2023</v>
      </c>
      <c r="B95" s="1024"/>
      <c r="C95" s="1024"/>
      <c r="D95" s="1024"/>
      <c r="E95" s="1024"/>
      <c r="F95" s="1024"/>
      <c r="G95" s="1024"/>
      <c r="H95" s="1024"/>
    </row>
    <row r="96" spans="1:8" ht="10.199999999999999" customHeight="1" x14ac:dyDescent="0.25">
      <c r="B96" s="1064" t="s">
        <v>996</v>
      </c>
      <c r="C96" s="1064"/>
      <c r="D96" s="1064"/>
      <c r="E96" s="1064"/>
      <c r="F96" s="1064"/>
    </row>
    <row r="97" spans="2:6" x14ac:dyDescent="0.25">
      <c r="B97" s="1064"/>
      <c r="C97" s="1064"/>
      <c r="D97" s="1064"/>
      <c r="E97" s="1064"/>
      <c r="F97" s="1064"/>
    </row>
    <row r="98" spans="2:6" x14ac:dyDescent="0.25">
      <c r="B98" s="1064"/>
      <c r="C98" s="1064"/>
      <c r="D98" s="1064"/>
      <c r="E98" s="1064"/>
      <c r="F98" s="1064"/>
    </row>
    <row r="99" spans="2:6" x14ac:dyDescent="0.25">
      <c r="B99" s="1064"/>
      <c r="C99" s="1064"/>
      <c r="D99" s="1064"/>
      <c r="E99" s="1064"/>
      <c r="F99" s="1064"/>
    </row>
    <row r="100" spans="2:6" ht="45" customHeight="1" x14ac:dyDescent="0.25">
      <c r="B100" s="1064"/>
      <c r="C100" s="1064"/>
      <c r="D100" s="1064"/>
      <c r="E100" s="1064"/>
      <c r="F100" s="1064"/>
    </row>
  </sheetData>
  <sheetProtection algorithmName="SHA-512" hashValue="nUPcUdpQQcZxiqc5zNHqqHJohoBe3HFVIBAIWE+uQAKz8temntetDJVlzmQ9l9sq2F99/7YW0ova03bk45ID/A==" saltValue="GCodcxEozK2IJHUXIG36oA==" spinCount="100000" sheet="1" objects="1" scenarios="1" selectLockedCells="1"/>
  <mergeCells count="98">
    <mergeCell ref="B6:C6"/>
    <mergeCell ref="F6:H6"/>
    <mergeCell ref="B2:C2"/>
    <mergeCell ref="F2:H2"/>
    <mergeCell ref="B4:C4"/>
    <mergeCell ref="F24:H24"/>
    <mergeCell ref="F25:H25"/>
    <mergeCell ref="J1:N1"/>
    <mergeCell ref="J2:N3"/>
    <mergeCell ref="J4:N7"/>
    <mergeCell ref="F14:H14"/>
    <mergeCell ref="F9:H9"/>
    <mergeCell ref="A13:H13"/>
    <mergeCell ref="D11:F11"/>
    <mergeCell ref="G11:H11"/>
    <mergeCell ref="A11:B11"/>
    <mergeCell ref="F18:H18"/>
    <mergeCell ref="F15:H15"/>
    <mergeCell ref="F19:H19"/>
    <mergeCell ref="A1:E1"/>
    <mergeCell ref="F4:H4"/>
    <mergeCell ref="A30:B31"/>
    <mergeCell ref="F31:H31"/>
    <mergeCell ref="F34:H34"/>
    <mergeCell ref="A41:A43"/>
    <mergeCell ref="B48:C48"/>
    <mergeCell ref="F30:H30"/>
    <mergeCell ref="A32:B32"/>
    <mergeCell ref="A33:B33"/>
    <mergeCell ref="F32:H32"/>
    <mergeCell ref="F33:H33"/>
    <mergeCell ref="F39:H39"/>
    <mergeCell ref="A39:D39"/>
    <mergeCell ref="A34:B34"/>
    <mergeCell ref="F38:H38"/>
    <mergeCell ref="F37:H37"/>
    <mergeCell ref="F36:H36"/>
    <mergeCell ref="B96:F100"/>
    <mergeCell ref="A38:B38"/>
    <mergeCell ref="A35:B37"/>
    <mergeCell ref="B42:C42"/>
    <mergeCell ref="A51:H51"/>
    <mergeCell ref="A53:H53"/>
    <mergeCell ref="A48:A50"/>
    <mergeCell ref="F86:G86"/>
    <mergeCell ref="A55:H55"/>
    <mergeCell ref="F85:G85"/>
    <mergeCell ref="F45:G45"/>
    <mergeCell ref="B46:C46"/>
    <mergeCell ref="F82:G82"/>
    <mergeCell ref="A52:H52"/>
    <mergeCell ref="H49:H50"/>
    <mergeCell ref="F84:G84"/>
    <mergeCell ref="A9:E9"/>
    <mergeCell ref="A15:B17"/>
    <mergeCell ref="A14:B14"/>
    <mergeCell ref="F29:H29"/>
    <mergeCell ref="F28:H28"/>
    <mergeCell ref="A18:B18"/>
    <mergeCell ref="A19:B22"/>
    <mergeCell ref="F27:H27"/>
    <mergeCell ref="A23:B29"/>
    <mergeCell ref="F26:H26"/>
    <mergeCell ref="F20:H20"/>
    <mergeCell ref="F21:H21"/>
    <mergeCell ref="F16:H16"/>
    <mergeCell ref="F17:H17"/>
    <mergeCell ref="F22:H22"/>
    <mergeCell ref="F23:H23"/>
    <mergeCell ref="F83:G83"/>
    <mergeCell ref="A45:A46"/>
    <mergeCell ref="A85:B85"/>
    <mergeCell ref="E57:E80"/>
    <mergeCell ref="A84:B84"/>
    <mergeCell ref="A83:B83"/>
    <mergeCell ref="F35:H35"/>
    <mergeCell ref="B93:H93"/>
    <mergeCell ref="F94:G94"/>
    <mergeCell ref="A95:H95"/>
    <mergeCell ref="C89:D89"/>
    <mergeCell ref="A88:A91"/>
    <mergeCell ref="F88:G88"/>
    <mergeCell ref="F91:G91"/>
    <mergeCell ref="F92:G92"/>
    <mergeCell ref="C88:D88"/>
    <mergeCell ref="C91:D91"/>
    <mergeCell ref="C90:D90"/>
    <mergeCell ref="F89:G89"/>
    <mergeCell ref="F90:G90"/>
    <mergeCell ref="F41:G41"/>
    <mergeCell ref="H42:H43"/>
    <mergeCell ref="B41:D41"/>
    <mergeCell ref="B43:C43"/>
    <mergeCell ref="E42:E43"/>
    <mergeCell ref="D49:F49"/>
    <mergeCell ref="D50:F50"/>
    <mergeCell ref="D48:G48"/>
    <mergeCell ref="B45:D45"/>
  </mergeCells>
  <dataValidations xWindow="1039" yWindow="517" count="15">
    <dataValidation allowBlank="1" showInputMessage="1" showErrorMessage="1" error="Bitte geben Sie die mit Traktionswinde geerntete Holzmenge in fm o.R. an!" promptTitle="fm o.R." prompt="Bitte geben Sie die mit Traktionswinde geerntete Holzmenge in fm o.R. an!" sqref="G46" xr:uid="{00000000-0002-0000-0400-000000000000}"/>
    <dataValidation type="decimal" allowBlank="1" showInputMessage="1" showErrorMessage="1" error="Bitte tragen Sie die Summe der geleisteten Maschinenarbeitsstunden ein!" promptTitle="Summe Forstwirt-Std." prompt="Bitte tragen Sie die Summe der geleisteten Forstwirt-Stunden ein!" sqref="B91" xr:uid="{00000000-0002-0000-0400-000001000000}">
      <formula1>0</formula1>
      <formula2>2000</formula2>
    </dataValidation>
    <dataValidation type="decimal" allowBlank="1" showInputMessage="1" showErrorMessage="1" error="Bitte tragen Sie die Summe der geleisteten Maschinenarbeitsstunden ein!" promptTitle="Summe MAS-Seilschlepper" prompt="Bitte tragen Sie die Summe der geleisteten Maschinenarbeitsstunden des Seilschleppers ein!" sqref="B90" xr:uid="{00000000-0002-0000-0400-000002000000}">
      <formula1>0</formula1>
      <formula2>2000</formula2>
    </dataValidation>
    <dataValidation type="decimal" allowBlank="1" showInputMessage="1" showErrorMessage="1" error="Bitte tragen Sie die Summe der geleisteten Maschinenarbeitsstunden ein!" promptTitle="Summe MAS-Forwarder" prompt="Bitte tragen Sie die Summe der geleisteten Maschinenarbeitsstunden des Forwarders ein!" sqref="B89" xr:uid="{00000000-0002-0000-0400-000003000000}">
      <formula1>0</formula1>
      <formula2>2000</formula2>
    </dataValidation>
    <dataValidation type="decimal" allowBlank="1" showInputMessage="1" showErrorMessage="1" error="Bitte tragen Sie die Summe der geleisteten Maschinenarbeitsstunden ein!" promptTitle="Summe MAS-Harvester" prompt="Bitte tragen Sie die Summe der geleisteten Maschinenarbeitsstunden des Harvesters ein!" sqref="B88" xr:uid="{00000000-0002-0000-0400-000004000000}">
      <formula1>0</formula1>
      <formula2>2000</formula2>
    </dataValidation>
    <dataValidation type="decimal" allowBlank="1" showInputMessage="1" showErrorMessage="1" error="Bitte tragen Sie die Summe der geleisteten Maschinenarbeitsstunden ein!" promptTitle="Summe MAS" prompt="Bitte tragen Sie die Summe der geleisteten Maschinenarbeitsstunden ein!" sqref="B92" xr:uid="{00000000-0002-0000-0400-000005000000}">
      <formula1>0</formula1>
      <formula2>2000</formula2>
    </dataValidation>
    <dataValidation type="whole" allowBlank="1" showInputMessage="1" showErrorMessage="1" error="Bitte geben Sie an, wie häufig Bänder montiert wurden!_x000a_(1-30)" prompt="Bitte geben Sie an, wie häufig Bänder montiert wurden!" sqref="G43" xr:uid="{00000000-0002-0000-0400-000006000000}">
      <formula1>1</formula1>
      <formula2>30</formula2>
    </dataValidation>
    <dataValidation allowBlank="1" showInputMessage="1" showErrorMessage="1" error="Bitte geben Sie die mit Bändern geerntete Holzmenge in fm o.R. an!" promptTitle="fm o.R." prompt="Bitte geben Sie die mit Bändern geerntete Holzmenge in fm o.R. an!" sqref="G42" xr:uid="{00000000-0002-0000-0400-000007000000}"/>
    <dataValidation allowBlank="1" showInputMessage="1" showErrorMessage="1" promptTitle="Angabe des Waldortes" prompt="Bitte geben Sie den Waldort, ggf. die betreffenden Abteilungen und Unterabteilungen, an!" sqref="B4" xr:uid="{00000000-0002-0000-0400-000008000000}"/>
    <dataValidation allowBlank="1" showInputMessage="1" showErrorMessage="1" promptTitle="Maßnahme" prompt="Bitte geben Sie die abzurechnende Maßnahme an! _x000a_(Ggf. mit Baumarten, Durchführungszeitraum, etc.)" sqref="F4" xr:uid="{00000000-0002-0000-0400-000009000000}"/>
    <dataValidation allowBlank="1" showInputMessage="1" showErrorMessage="1" error="Bitte geben Sie die entrindete Holzmenge in fm o.R. an!" promptTitle="fm entrindet" prompt="Bitte geben Sie die entrindete Holzmenge in fm o.R. an!" sqref="G49" xr:uid="{00000000-0002-0000-0400-00000A000000}"/>
    <dataValidation allowBlank="1" showInputMessage="1" showErrorMessage="1" error="Bitte geben Sie die nicht entrindete Holzmenge in fm o.R. an, die mit montiertem Entrindungsaggregat bearbeitet wurde!" promptTitle="fm o.R. nicht entrindet" prompt="Bitte geben Sie die nicht entrindete Holzmenge in fm o.R. an, die mit montiertem Entrindungsaggregat bearbeitet wurde!" sqref="G50" xr:uid="{00000000-0002-0000-0400-00000B000000}"/>
    <dataValidation type="whole" allowBlank="1" showInputMessage="1" showErrorMessage="1" error="Bitte geben Sie an wie viele Achsen der abzurechnenden Maschinen mit Bändern ausgestattet waren (1-4)!" prompt="Bitte geben Sie an wie viele Achsen der abzurechnenden Maschinen mit Bändern ausgestattet waren!_x000a_Bsp.: 6-Rad Harvester + 8-Rad Forwarder, komplett mit Bändern bestückt:_x000a_3" sqref="E42:E43" xr:uid="{00000000-0002-0000-0400-00000C000000}">
      <formula1>1</formula1>
      <formula2>4</formula2>
    </dataValidation>
    <dataValidation type="whole" allowBlank="1" showInputMessage="1" showErrorMessage="1" error="Bitte geben Sie die Anzahl der Maschinen an, die bei der Maßnahme mit einer Traktionswinde ausgestattet waren!_x000a_(1-2)" prompt="Bitte geben Sie die Anzahl der Maschinen an, die bei der Maßnahme mit einer Traktionswinde ausgestattet waren!" sqref="E46:E47" xr:uid="{00000000-0002-0000-0400-00000D000000}">
      <formula1>0</formula1>
      <formula2>2</formula2>
    </dataValidation>
    <dataValidation allowBlank="1" showInputMessage="1" showErrorMessage="1" error="Bitte geben Sie die mit Traktionswinde geerntete Holzmenge in fm o.R. an!" promptTitle="rm m.R." prompt="Bitte geben Sie die mit Traktionswinde geerntete Holzmenge in rm m.R. an!" sqref="G47" xr:uid="{00000000-0002-0000-0400-00000E000000}"/>
  </dataValidations>
  <printOptions horizontalCentered="1"/>
  <pageMargins left="0.59055118110236227" right="0.59055118110236227" top="0.27559055118110237" bottom="0.27559055118110237" header="0" footer="0"/>
  <pageSetup paperSize="9" scale="70" orientation="portrait" r:id="rId1"/>
  <headerFooter alignWithMargins="0"/>
  <drawing r:id="rId2"/>
  <legacyDrawing r:id="rId3"/>
  <extLst>
    <ext xmlns:x14="http://schemas.microsoft.com/office/spreadsheetml/2009/9/main" uri="{CCE6A557-97BC-4b89-ADB6-D9C93CAAB3DF}">
      <x14:dataValidations xmlns:xm="http://schemas.microsoft.com/office/excel/2006/main" xWindow="1039" yWindow="517" count="11">
        <x14:dataValidation type="list" allowBlank="1" showInputMessage="1" showErrorMessage="1" error="Bitte wählen Sie die Lohnform aus! _x000a__x000a_(Auswahl aus Liste)" promptTitle="Wahl der Lohnform" prompt="Bitte wählen Sie die Lohnform aus! _x000a__x000a_(Auswahl aus Liste)" xr:uid="{00000000-0002-0000-0400-00000F000000}">
          <x14:formula1>
            <xm:f>'Steuerelem. Abrechnung RV HMHE'!$D$2:$D$4</xm:f>
          </x14:formula1>
          <xm:sqref>J2:N3</xm:sqref>
        </x14:dataValidation>
        <x14:dataValidation type="list" allowBlank="1" showInputMessage="1" showErrorMessage="1" error="Bitte geben Sie die Zuschlagshöhe an!" prompt="Bitte geben Sie die Zuschlagshöhe an!" xr:uid="{00000000-0002-0000-0400-000010000000}">
          <x14:formula1>
            <xm:f>'Steuerelem. Abrechnung RV HMHE'!$C$12</xm:f>
          </x14:formula1>
          <xm:sqref>E28</xm:sqref>
        </x14:dataValidation>
        <x14:dataValidation type="list" allowBlank="1" showInputMessage="1" showErrorMessage="1" error="Bitte geben Sie die Zuschlagshöhe an!" prompt="Bitte geben Sie die Zuschlagshöhe an!" xr:uid="{00000000-0002-0000-0400-000011000000}">
          <x14:formula1>
            <xm:f>'Steuerelem. Abrechnung RV HMHE'!$C$8:$C$13</xm:f>
          </x14:formula1>
          <xm:sqref>E34</xm:sqref>
        </x14:dataValidation>
        <x14:dataValidation type="list" allowBlank="1" showInputMessage="1" showErrorMessage="1" error="Bitte geben Sie die Zuschlagshöhe an!" prompt="Bitte geben Sie die Zuschlagshöhe an!" xr:uid="{00000000-0002-0000-0400-000012000000}">
          <x14:formula1>
            <xm:f>'Steuerelem. Abrechnung RV HMHE'!$C$8:$C$11</xm:f>
          </x14:formula1>
          <xm:sqref>E38 E33</xm:sqref>
        </x14:dataValidation>
        <x14:dataValidation type="list" allowBlank="1" showInputMessage="1" showErrorMessage="1" error="Bitte geben Sie die Zuschlagshöhe an!" prompt="Bitte geben Sie die Zuschlagshöhe an!" xr:uid="{00000000-0002-0000-0400-000013000000}">
          <x14:formula1>
            <xm:f>'Steuerelem. Abrechnung RV HMHE'!$C$13</xm:f>
          </x14:formula1>
          <xm:sqref>E17 E29</xm:sqref>
        </x14:dataValidation>
        <x14:dataValidation type="list" allowBlank="1" showInputMessage="1" showErrorMessage="1" error="Bitte geben Sie die Zuschlagshöhe an!" prompt="Bitte geben Sie die Zuschlagshöhe an!" xr:uid="{00000000-0002-0000-0400-000014000000}">
          <x14:formula1>
            <xm:f>'Steuerelem. Abrechnung RV HMHE'!$C$11</xm:f>
          </x14:formula1>
          <xm:sqref>E22 E27 E32</xm:sqref>
        </x14:dataValidation>
        <x14:dataValidation type="list" allowBlank="1" showInputMessage="1" showErrorMessage="1" error="Bitte geben Sie die Zuschlagshöhe an!" prompt="Bitte geben Sie die Zuschlagshöhe an!" xr:uid="{00000000-0002-0000-0400-000015000000}">
          <x14:formula1>
            <xm:f>'Steuerelem. Abrechnung RV HMHE'!$C$10</xm:f>
          </x14:formula1>
          <xm:sqref>E16 E21 E26</xm:sqref>
        </x14:dataValidation>
        <x14:dataValidation type="list" allowBlank="1" showInputMessage="1" showErrorMessage="1" error="Bitte geben Sie die Zuschlagshöhe an!" prompt="Bitte geben Sie die Zuschlagshöhe an!" xr:uid="{00000000-0002-0000-0400-000016000000}">
          <x14:formula1>
            <xm:f>'Steuerelem. Abrechnung RV HMHE'!$C$9</xm:f>
          </x14:formula1>
          <xm:sqref>E15 E25 E20 E35 E31</xm:sqref>
        </x14:dataValidation>
        <x14:dataValidation type="list" allowBlank="1" showInputMessage="1" showErrorMessage="1" error="Bitte geben Sie die Abschlagshöhe an! _x000a__x000a_Negatives Vorzeichen verwenden!" prompt="Bitte geben Sie die Abschlagshöhe an! _x000a__x000a_Negatives Vorzeichen verwenden!" xr:uid="{00000000-0002-0000-0400-000017000000}">
          <x14:formula1>
            <xm:f>'Steuerelem. Abrechnung RV HMHE'!$C$5</xm:f>
          </x14:formula1>
          <xm:sqref>E36</xm:sqref>
        </x14:dataValidation>
        <x14:dataValidation type="list" allowBlank="1" showInputMessage="1" showErrorMessage="1" error="Bitte geben Sie die Abschlagshöhe an! _x000a__x000a_Negatives Vorzeichen verwenden!" prompt="Bitte geben Sie die Abschlagshöhe an! _x000a__x000a_Negatives Vorzeichen verwenden!" xr:uid="{00000000-0002-0000-0400-000018000000}">
          <x14:formula1>
            <xm:f>'Steuerelem. Abrechnung RV HMHE'!$C$3</xm:f>
          </x14:formula1>
          <xm:sqref>E37</xm:sqref>
        </x14:dataValidation>
        <x14:dataValidation type="list" allowBlank="1" showInputMessage="1" showErrorMessage="1" error="Bitte geben Sie die Zuschlagshöhe an!" prompt="Bitte geben Sie die Zuschlagshöhe an!" xr:uid="{00000000-0002-0000-0400-000019000000}">
          <x14:formula1>
            <xm:f>'Steuerelem. Abrechnung RV HMHE'!$C$8</xm:f>
          </x14:formula1>
          <xm:sqref>E30 E18:E19 E24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3"/>
  <dimension ref="A1:Q25"/>
  <sheetViews>
    <sheetView showGridLines="0" showZeros="0" showOutlineSymbols="0" zoomScaleNormal="100" workbookViewId="0">
      <selection activeCell="A8" sqref="A8:G8"/>
    </sheetView>
  </sheetViews>
  <sheetFormatPr baseColWidth="10" defaultColWidth="11.44140625" defaultRowHeight="13.2" x14ac:dyDescent="0.25"/>
  <cols>
    <col min="1" max="1" width="19.33203125" style="272" customWidth="1"/>
    <col min="2" max="2" width="18" style="334" customWidth="1"/>
    <col min="3" max="3" width="15.6640625" style="334" customWidth="1"/>
    <col min="4" max="4" width="15.6640625" style="274" customWidth="1"/>
    <col min="5" max="5" width="13.6640625" style="272" customWidth="1"/>
    <col min="6" max="6" width="11.109375" style="272" bestFit="1" customWidth="1"/>
    <col min="7" max="7" width="12.33203125" style="272" customWidth="1"/>
    <col min="8" max="8" width="9.33203125" style="272" customWidth="1"/>
    <col min="9" max="9" width="1.44140625" style="272" customWidth="1"/>
    <col min="10" max="10" width="16.6640625" style="272" customWidth="1"/>
    <col min="11" max="15" width="10.6640625" style="272" customWidth="1"/>
    <col min="16" max="16" width="11.6640625" style="272" customWidth="1"/>
    <col min="17" max="16384" width="11.44140625" style="272"/>
  </cols>
  <sheetData>
    <row r="1" spans="1:17" ht="34.950000000000003" customHeight="1" x14ac:dyDescent="0.25">
      <c r="A1" s="2030" t="s">
        <v>567</v>
      </c>
      <c r="B1" s="2030"/>
      <c r="C1" s="2025">
        <f>'Angebot Sonstiges'!B1</f>
        <v>0</v>
      </c>
      <c r="D1" s="2025"/>
      <c r="E1" s="2025"/>
      <c r="F1" s="271"/>
      <c r="G1" s="271"/>
      <c r="H1" s="271"/>
      <c r="J1" s="270"/>
      <c r="K1" s="270"/>
      <c r="L1" s="270"/>
      <c r="M1" s="270"/>
      <c r="N1" s="270"/>
      <c r="O1" s="273"/>
      <c r="P1" s="273"/>
      <c r="Q1" s="270"/>
    </row>
    <row r="2" spans="1:17" ht="13.95" customHeight="1" x14ac:dyDescent="0.25">
      <c r="A2" s="384" t="s">
        <v>340</v>
      </c>
      <c r="B2" s="1953">
        <f>'Angebot Sonstiges'!C2</f>
        <v>0</v>
      </c>
      <c r="C2" s="1954"/>
      <c r="E2" s="384" t="s">
        <v>614</v>
      </c>
      <c r="F2" s="1953">
        <f>'Angebot Sonstiges'!C4</f>
        <v>0</v>
      </c>
      <c r="G2" s="1955"/>
      <c r="H2" s="1954"/>
      <c r="J2" s="270"/>
      <c r="K2" s="270"/>
      <c r="L2" s="270"/>
      <c r="M2" s="270"/>
      <c r="N2" s="270"/>
      <c r="O2" s="275"/>
      <c r="P2" s="275"/>
      <c r="Q2" s="270"/>
    </row>
    <row r="3" spans="1:17" ht="3" customHeight="1" x14ac:dyDescent="0.3">
      <c r="A3" s="276"/>
      <c r="B3" s="277"/>
      <c r="C3" s="278"/>
      <c r="D3" s="279"/>
      <c r="E3" s="279"/>
      <c r="F3" s="279"/>
      <c r="G3" s="279"/>
      <c r="H3" s="279"/>
      <c r="J3" s="270"/>
      <c r="K3" s="270"/>
      <c r="L3" s="270"/>
      <c r="M3" s="270"/>
      <c r="N3" s="270"/>
      <c r="O3" s="275"/>
      <c r="P3" s="275"/>
      <c r="Q3" s="270"/>
    </row>
    <row r="4" spans="1:17" ht="13.95" customHeight="1" x14ac:dyDescent="0.3">
      <c r="A4" s="276" t="s">
        <v>419</v>
      </c>
      <c r="B4" s="1114"/>
      <c r="C4" s="1115"/>
      <c r="D4" s="272"/>
      <c r="E4" s="384" t="s">
        <v>420</v>
      </c>
      <c r="F4" s="1107"/>
      <c r="G4" s="1108"/>
      <c r="H4" s="1109"/>
      <c r="J4" s="270"/>
      <c r="K4" s="270"/>
      <c r="L4" s="270"/>
      <c r="M4" s="270"/>
      <c r="N4" s="270"/>
    </row>
    <row r="5" spans="1:17" ht="3" customHeight="1" x14ac:dyDescent="0.3">
      <c r="A5" s="280"/>
      <c r="B5" s="280"/>
      <c r="C5" s="280"/>
      <c r="D5" s="281"/>
      <c r="E5" s="282"/>
      <c r="F5" s="282"/>
      <c r="G5" s="282"/>
      <c r="H5" s="282"/>
      <c r="J5" s="270"/>
      <c r="K5" s="270"/>
      <c r="L5" s="270"/>
      <c r="M5" s="270"/>
      <c r="N5" s="270"/>
    </row>
    <row r="6" spans="1:17" ht="13.95" customHeight="1" x14ac:dyDescent="0.25">
      <c r="A6" s="283" t="s">
        <v>207</v>
      </c>
      <c r="B6" s="523">
        <f>'Angebot Sonstiges'!B6</f>
        <v>0</v>
      </c>
      <c r="C6" s="526" t="s">
        <v>56</v>
      </c>
      <c r="D6" s="524">
        <f>'Angebot Sonstiges'!D6</f>
        <v>0</v>
      </c>
      <c r="E6" s="384" t="s">
        <v>359</v>
      </c>
      <c r="F6" s="1961">
        <f>'Angebot Sonstiges'!B9</f>
        <v>0</v>
      </c>
      <c r="G6" s="1955"/>
      <c r="H6" s="1954"/>
      <c r="J6" s="270"/>
      <c r="K6" s="270"/>
      <c r="L6" s="270"/>
      <c r="M6" s="270"/>
      <c r="N6" s="270"/>
    </row>
    <row r="7" spans="1:17" ht="3" customHeight="1" thickBot="1" x14ac:dyDescent="0.3">
      <c r="A7" s="284"/>
      <c r="B7" s="285"/>
      <c r="C7" s="285"/>
      <c r="D7" s="285"/>
      <c r="E7" s="285"/>
      <c r="F7" s="285"/>
      <c r="G7" s="285"/>
      <c r="H7" s="285"/>
      <c r="J7" s="270"/>
      <c r="K7" s="270"/>
      <c r="L7" s="270"/>
      <c r="M7" s="270"/>
      <c r="N7" s="270"/>
      <c r="O7" s="275"/>
      <c r="P7" s="275"/>
      <c r="Q7" s="270"/>
    </row>
    <row r="8" spans="1:17" ht="3" customHeight="1" x14ac:dyDescent="0.25">
      <c r="A8" s="280"/>
      <c r="B8" s="280"/>
      <c r="C8" s="286"/>
      <c r="D8" s="272"/>
      <c r="J8" s="270"/>
      <c r="K8" s="270"/>
      <c r="L8" s="270"/>
      <c r="M8" s="270"/>
      <c r="N8" s="270"/>
      <c r="O8" s="275"/>
      <c r="P8" s="275"/>
      <c r="Q8" s="270"/>
    </row>
    <row r="9" spans="1:17" ht="13.95" customHeight="1" x14ac:dyDescent="0.25">
      <c r="A9" s="1962" t="s">
        <v>568</v>
      </c>
      <c r="B9" s="1963"/>
      <c r="C9" s="1963"/>
      <c r="D9" s="1963"/>
      <c r="E9" s="1963"/>
      <c r="F9" s="1101">
        <f>'Angebot Sonstiges'!D17</f>
        <v>0</v>
      </c>
      <c r="G9" s="1102"/>
      <c r="H9" s="1103"/>
      <c r="J9" s="270"/>
      <c r="K9" s="270"/>
      <c r="L9" s="270"/>
      <c r="M9" s="270"/>
      <c r="N9" s="270"/>
      <c r="O9" s="275"/>
      <c r="P9" s="275"/>
    </row>
    <row r="10" spans="1:17" ht="3" customHeight="1" x14ac:dyDescent="0.25">
      <c r="B10" s="272"/>
      <c r="C10" s="272"/>
      <c r="D10" s="272"/>
      <c r="J10" s="275"/>
      <c r="K10" s="275"/>
      <c r="L10" s="275"/>
      <c r="M10" s="275"/>
      <c r="N10" s="275"/>
      <c r="O10" s="275"/>
      <c r="P10" s="275"/>
    </row>
    <row r="11" spans="1:17" s="287" customFormat="1" ht="13.95" customHeight="1" x14ac:dyDescent="0.3">
      <c r="A11" s="1962" t="s">
        <v>569</v>
      </c>
      <c r="B11" s="1963"/>
      <c r="C11" s="1963"/>
      <c r="D11" s="1963"/>
      <c r="E11" s="1963"/>
      <c r="F11" s="1101">
        <f>'Angebot Sonstiges'!D19</f>
        <v>0</v>
      </c>
      <c r="G11" s="1102"/>
      <c r="H11" s="1103"/>
      <c r="J11" s="275"/>
      <c r="K11" s="275"/>
      <c r="L11" s="275"/>
      <c r="M11" s="275"/>
      <c r="N11" s="275"/>
      <c r="O11" s="275"/>
      <c r="P11" s="275"/>
    </row>
    <row r="12" spans="1:17" ht="10.199999999999999" customHeight="1" thickBot="1" x14ac:dyDescent="0.35">
      <c r="A12" s="288"/>
      <c r="B12" s="289"/>
      <c r="C12" s="289"/>
      <c r="D12" s="290"/>
      <c r="E12" s="288"/>
      <c r="F12" s="288"/>
      <c r="G12" s="288"/>
      <c r="H12" s="288"/>
      <c r="O12" s="275"/>
      <c r="P12" s="275"/>
    </row>
    <row r="13" spans="1:17" ht="10.199999999999999" customHeight="1" x14ac:dyDescent="0.3">
      <c r="A13" s="458"/>
      <c r="B13" s="459"/>
      <c r="C13" s="459"/>
      <c r="D13" s="460"/>
      <c r="E13" s="458"/>
      <c r="F13" s="458"/>
      <c r="G13" s="458"/>
      <c r="H13" s="458"/>
      <c r="O13" s="275"/>
      <c r="P13" s="275"/>
    </row>
    <row r="14" spans="1:17" ht="15" customHeight="1" x14ac:dyDescent="0.3">
      <c r="A14" s="316" t="s">
        <v>456</v>
      </c>
      <c r="B14" s="461"/>
      <c r="C14" s="317">
        <f>'LB Sonstiges RV'!G15</f>
        <v>0</v>
      </c>
      <c r="D14" s="318"/>
      <c r="E14" s="319"/>
      <c r="F14" s="2026">
        <f>F9*B14</f>
        <v>0</v>
      </c>
      <c r="G14" s="2026"/>
      <c r="H14" s="320" t="s">
        <v>45</v>
      </c>
    </row>
    <row r="15" spans="1:17" ht="3" customHeight="1" x14ac:dyDescent="0.3">
      <c r="A15" s="321"/>
      <c r="B15" s="322"/>
      <c r="C15" s="322"/>
      <c r="D15" s="323"/>
      <c r="E15" s="324"/>
      <c r="F15" s="324"/>
      <c r="G15" s="324"/>
      <c r="H15" s="325"/>
    </row>
    <row r="16" spans="1:17" ht="15" customHeight="1" thickBot="1" x14ac:dyDescent="0.35">
      <c r="A16" s="316" t="s">
        <v>457</v>
      </c>
      <c r="B16" s="461"/>
      <c r="C16" s="1997" t="s">
        <v>570</v>
      </c>
      <c r="D16" s="1998"/>
      <c r="E16" s="327">
        <f>F11</f>
        <v>0</v>
      </c>
      <c r="F16" s="2026">
        <f>B16*E16</f>
        <v>0</v>
      </c>
      <c r="G16" s="2026"/>
      <c r="H16" s="447" t="s">
        <v>45</v>
      </c>
    </row>
    <row r="17" spans="1:8" ht="30" hidden="1" customHeight="1" thickBot="1" x14ac:dyDescent="0.3">
      <c r="A17" s="328" t="s">
        <v>458</v>
      </c>
      <c r="B17" s="2027"/>
      <c r="C17" s="2028"/>
      <c r="D17" s="2028"/>
      <c r="E17" s="2028"/>
      <c r="F17" s="2028"/>
      <c r="G17" s="2028"/>
      <c r="H17" s="2029"/>
    </row>
    <row r="18" spans="1:8" ht="18.600000000000001" thickTop="1" x14ac:dyDescent="0.25">
      <c r="A18" s="329" t="s">
        <v>459</v>
      </c>
      <c r="B18" s="330"/>
      <c r="C18" s="330"/>
      <c r="D18" s="331"/>
      <c r="E18" s="332"/>
      <c r="F18" s="1986">
        <f>SUBTOTAL(109,F14,F16)</f>
        <v>0</v>
      </c>
      <c r="G18" s="1986"/>
      <c r="H18" s="333" t="s">
        <v>45</v>
      </c>
    </row>
    <row r="19" spans="1:8" ht="10.199999999999999" customHeight="1" x14ac:dyDescent="0.25">
      <c r="A19" s="1976" t="str">
        <f>'Angebot Sonstiges'!A24</f>
        <v>Version 16.03.2023</v>
      </c>
      <c r="B19" s="1976"/>
      <c r="C19" s="1976"/>
      <c r="D19" s="1976"/>
      <c r="E19" s="1976"/>
      <c r="F19" s="1976"/>
      <c r="G19" s="1976"/>
      <c r="H19" s="1976"/>
    </row>
    <row r="21" spans="1:8" x14ac:dyDescent="0.25">
      <c r="B21" s="1977" t="s">
        <v>460</v>
      </c>
      <c r="C21" s="1977"/>
      <c r="D21" s="1977"/>
      <c r="E21" s="1977"/>
      <c r="F21" s="1977"/>
    </row>
    <row r="22" spans="1:8" x14ac:dyDescent="0.25">
      <c r="B22" s="1977"/>
      <c r="C22" s="1977"/>
      <c r="D22" s="1977"/>
      <c r="E22" s="1977"/>
      <c r="F22" s="1977"/>
    </row>
    <row r="23" spans="1:8" x14ac:dyDescent="0.25">
      <c r="B23" s="1977"/>
      <c r="C23" s="1977"/>
      <c r="D23" s="1977"/>
      <c r="E23" s="1977"/>
      <c r="F23" s="1977"/>
    </row>
    <row r="24" spans="1:8" x14ac:dyDescent="0.25">
      <c r="B24" s="1977"/>
      <c r="C24" s="1977"/>
      <c r="D24" s="1977"/>
      <c r="E24" s="1977"/>
      <c r="F24" s="1977"/>
    </row>
    <row r="25" spans="1:8" x14ac:dyDescent="0.25">
      <c r="B25" s="1977"/>
      <c r="C25" s="1977"/>
      <c r="D25" s="1977"/>
      <c r="E25" s="1977"/>
      <c r="F25" s="1977"/>
    </row>
  </sheetData>
  <sheetProtection algorithmName="SHA-512" hashValue="pORBzWri23bAVroLGxoVQlfk69AqDczcQ3+Ne6OQqB7Kon039tLi7xpHDPvevSIX7M2hCdGVDFsjKmvl9gsibQ==" saltValue="vxajzf9e5T+hm0T2jr1SLA==" spinCount="100000" sheet="1" objects="1" scenarios="1" selectLockedCells="1"/>
  <mergeCells count="18">
    <mergeCell ref="A1:B1"/>
    <mergeCell ref="C1:E1"/>
    <mergeCell ref="B2:C2"/>
    <mergeCell ref="F2:H2"/>
    <mergeCell ref="B4:C4"/>
    <mergeCell ref="F4:H4"/>
    <mergeCell ref="F6:H6"/>
    <mergeCell ref="A9:E9"/>
    <mergeCell ref="F9:H9"/>
    <mergeCell ref="A11:E11"/>
    <mergeCell ref="F11:H11"/>
    <mergeCell ref="B21:F25"/>
    <mergeCell ref="F14:G14"/>
    <mergeCell ref="F16:G16"/>
    <mergeCell ref="B17:H17"/>
    <mergeCell ref="F18:G18"/>
    <mergeCell ref="A19:H19"/>
    <mergeCell ref="C16:D16"/>
  </mergeCells>
  <dataValidations count="4">
    <dataValidation allowBlank="1" showInputMessage="1" showErrorMessage="1" promptTitle="Maßnahme" prompt="Grenzen Sie ggf. die abzurechnende Maßnahme ab! _x000a_(Ggf. mit Durchführungszeitraum, etc.)" sqref="F4:H4" xr:uid="{00000000-0002-0000-3200-000000000000}"/>
    <dataValidation allowBlank="1" showInputMessage="1" showErrorMessage="1" promptTitle="Angabe des Waldortes" prompt="Bitte geben Sie den Waldort, ggf. die betreffenden Abteilungen und Unterabteilungen, an!" sqref="B4" xr:uid="{00000000-0002-0000-3200-000001000000}"/>
    <dataValidation type="decimal" allowBlank="1" showInputMessage="1" showErrorMessage="1" error="Bitte tragen Sie die Summe der geleisteten Stunden (ggf. Maschinenarbeitsstunden) ein!" promptTitle="Summe Stunden" prompt="Bitte tragen Sie die Summe der geleisteten Stunden (ggf. Maschinenarbeitsstunden) ein!" sqref="B16" xr:uid="{00000000-0002-0000-3200-000002000000}">
      <formula1>0</formula1>
      <formula2>2000</formula2>
    </dataValidation>
    <dataValidation allowBlank="1" showInputMessage="1" showErrorMessage="1" error="Bitte tragen Sie die Summe der geleisteten Abrechnungseinheiten für die Abrechnung im Stücklohn ein!" promptTitle="Summe Stücklohn" prompt="Bitte tragen Sie die Summe der geleisteten Abrechnungseinheiten für die Abrechnung im Stücklohn ein!" sqref="B14" xr:uid="{00000000-0002-0000-3200-000003000000}"/>
  </dataValidations>
  <printOptions horizontalCentered="1"/>
  <pageMargins left="0.59055118110236227" right="0.59055118110236227" top="0.39370078740157483" bottom="0.39370078740157483" header="0" footer="0"/>
  <pageSetup paperSize="9" scale="75" orientation="portrait" horizontalDpi="300" verticalDpi="3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4"/>
  <dimension ref="A1:D17"/>
  <sheetViews>
    <sheetView workbookViewId="0">
      <selection activeCell="B10" sqref="B10"/>
    </sheetView>
  </sheetViews>
  <sheetFormatPr baseColWidth="10" defaultColWidth="11.5546875" defaultRowHeight="13.2" x14ac:dyDescent="0.25"/>
  <cols>
    <col min="1" max="1" width="3.33203125" style="270" customWidth="1"/>
    <col min="2" max="2" width="37.5546875" style="270" customWidth="1"/>
    <col min="3" max="3" width="12" style="270" customWidth="1"/>
    <col min="4" max="4" width="33.5546875" style="270" customWidth="1"/>
    <col min="5" max="5" width="3.6640625" style="270" customWidth="1"/>
    <col min="6" max="6" width="35.6640625" style="270" customWidth="1"/>
    <col min="7" max="16384" width="11.5546875" style="270"/>
  </cols>
  <sheetData>
    <row r="1" spans="1:4" ht="13.8" x14ac:dyDescent="0.25">
      <c r="A1" s="266" t="s">
        <v>461</v>
      </c>
      <c r="B1" s="266" t="s">
        <v>415</v>
      </c>
      <c r="C1" s="266" t="s">
        <v>462</v>
      </c>
      <c r="D1" s="266" t="s">
        <v>463</v>
      </c>
    </row>
    <row r="2" spans="1:4" ht="14.4" x14ac:dyDescent="0.3">
      <c r="A2" s="270">
        <v>1</v>
      </c>
      <c r="B2" s="270" t="s">
        <v>55</v>
      </c>
      <c r="C2" s="267">
        <v>-0.35</v>
      </c>
      <c r="D2" s="268" t="s">
        <v>464</v>
      </c>
    </row>
    <row r="3" spans="1:4" ht="14.4" x14ac:dyDescent="0.3">
      <c r="A3" s="270">
        <v>2</v>
      </c>
      <c r="B3" s="270" t="s">
        <v>341</v>
      </c>
      <c r="C3" s="267">
        <v>-0.3</v>
      </c>
      <c r="D3" s="268" t="s">
        <v>465</v>
      </c>
    </row>
    <row r="4" spans="1:4" ht="13.8" x14ac:dyDescent="0.3">
      <c r="A4" s="270">
        <v>3</v>
      </c>
      <c r="B4" s="270" t="s">
        <v>25</v>
      </c>
      <c r="C4" s="269">
        <v>-0.15</v>
      </c>
      <c r="D4" s="268" t="s">
        <v>466</v>
      </c>
    </row>
    <row r="5" spans="1:4" ht="14.4" x14ac:dyDescent="0.3">
      <c r="A5" s="270">
        <v>4</v>
      </c>
      <c r="B5" s="270" t="s">
        <v>26</v>
      </c>
      <c r="C5" s="267">
        <v>0.05</v>
      </c>
    </row>
    <row r="6" spans="1:4" ht="14.4" x14ac:dyDescent="0.3">
      <c r="A6" s="270">
        <v>5</v>
      </c>
      <c r="B6" s="270" t="s">
        <v>342</v>
      </c>
      <c r="C6" s="267">
        <v>0.1</v>
      </c>
    </row>
    <row r="7" spans="1:4" ht="14.4" x14ac:dyDescent="0.3">
      <c r="A7" s="270">
        <v>6</v>
      </c>
      <c r="B7" s="270" t="s">
        <v>343</v>
      </c>
      <c r="C7" s="267">
        <v>0.15</v>
      </c>
    </row>
    <row r="8" spans="1:4" ht="14.4" x14ac:dyDescent="0.3">
      <c r="A8" s="270">
        <v>7</v>
      </c>
      <c r="B8" s="270" t="s">
        <v>21</v>
      </c>
      <c r="C8" s="267">
        <v>0.2</v>
      </c>
    </row>
    <row r="9" spans="1:4" ht="14.4" x14ac:dyDescent="0.3">
      <c r="A9" s="270">
        <v>8</v>
      </c>
      <c r="B9" s="270" t="s">
        <v>27</v>
      </c>
      <c r="C9" s="267">
        <v>0.25</v>
      </c>
    </row>
    <row r="10" spans="1:4" ht="14.4" x14ac:dyDescent="0.3">
      <c r="A10" s="270">
        <v>9</v>
      </c>
      <c r="B10" s="268" t="s">
        <v>969</v>
      </c>
      <c r="C10" s="267">
        <v>0.3</v>
      </c>
    </row>
    <row r="11" spans="1:4" x14ac:dyDescent="0.25">
      <c r="A11" s="270">
        <v>10</v>
      </c>
      <c r="B11" s="270" t="s">
        <v>28</v>
      </c>
    </row>
    <row r="12" spans="1:4" x14ac:dyDescent="0.25">
      <c r="A12" s="270">
        <v>11</v>
      </c>
      <c r="B12" s="270" t="s">
        <v>344</v>
      </c>
    </row>
    <row r="13" spans="1:4" x14ac:dyDescent="0.25">
      <c r="A13" s="270">
        <v>12</v>
      </c>
      <c r="B13" s="270" t="s">
        <v>29</v>
      </c>
    </row>
    <row r="14" spans="1:4" x14ac:dyDescent="0.25">
      <c r="A14" s="270">
        <v>13</v>
      </c>
      <c r="B14" s="270" t="s">
        <v>345</v>
      </c>
    </row>
    <row r="15" spans="1:4" x14ac:dyDescent="0.25">
      <c r="A15" s="270">
        <v>14</v>
      </c>
      <c r="B15" s="270" t="s">
        <v>30</v>
      </c>
    </row>
    <row r="16" spans="1:4" x14ac:dyDescent="0.25">
      <c r="A16" s="270">
        <v>15</v>
      </c>
      <c r="B16" s="270" t="s">
        <v>31</v>
      </c>
    </row>
    <row r="17" spans="1:2" x14ac:dyDescent="0.25">
      <c r="A17" s="270">
        <v>16</v>
      </c>
      <c r="B17" s="270" t="s">
        <v>346</v>
      </c>
    </row>
  </sheetData>
  <pageMargins left="0.7" right="0.7" top="0.78740157499999996" bottom="0.78740157499999996" header="0.3" footer="0.3"/>
  <pageSetup paperSize="9" orientation="portrait"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44"/>
  <dimension ref="A1:D17"/>
  <sheetViews>
    <sheetView workbookViewId="0">
      <selection activeCell="B10" sqref="B10"/>
    </sheetView>
  </sheetViews>
  <sheetFormatPr baseColWidth="10" defaultColWidth="11.5546875" defaultRowHeight="13.2" x14ac:dyDescent="0.25"/>
  <cols>
    <col min="1" max="1" width="3.33203125" style="270" customWidth="1"/>
    <col min="2" max="2" width="37.5546875" style="270" customWidth="1"/>
    <col min="3" max="3" width="12" style="270" customWidth="1"/>
    <col min="4" max="4" width="33.5546875" style="270" customWidth="1"/>
    <col min="5" max="5" width="3.6640625" style="270" customWidth="1"/>
    <col min="6" max="6" width="35.6640625" style="270" customWidth="1"/>
    <col min="7" max="16384" width="11.5546875" style="270"/>
  </cols>
  <sheetData>
    <row r="1" spans="1:4" ht="13.8" x14ac:dyDescent="0.25">
      <c r="A1" s="266" t="s">
        <v>461</v>
      </c>
      <c r="B1" s="266" t="s">
        <v>415</v>
      </c>
      <c r="C1" s="266" t="s">
        <v>462</v>
      </c>
      <c r="D1" s="266" t="s">
        <v>463</v>
      </c>
    </row>
    <row r="2" spans="1:4" ht="14.4" x14ac:dyDescent="0.3">
      <c r="A2" s="270">
        <v>1</v>
      </c>
      <c r="B2" s="270" t="s">
        <v>55</v>
      </c>
      <c r="C2" s="267">
        <v>-0.35</v>
      </c>
      <c r="D2" s="268" t="s">
        <v>464</v>
      </c>
    </row>
    <row r="3" spans="1:4" ht="14.4" x14ac:dyDescent="0.3">
      <c r="A3" s="270">
        <v>2</v>
      </c>
      <c r="B3" s="270" t="s">
        <v>341</v>
      </c>
      <c r="C3" s="267">
        <v>-0.3</v>
      </c>
      <c r="D3" s="268" t="s">
        <v>465</v>
      </c>
    </row>
    <row r="4" spans="1:4" ht="13.8" x14ac:dyDescent="0.3">
      <c r="A4" s="270">
        <v>3</v>
      </c>
      <c r="B4" s="270" t="s">
        <v>25</v>
      </c>
      <c r="C4" s="269">
        <v>-0.15</v>
      </c>
      <c r="D4" s="268" t="s">
        <v>466</v>
      </c>
    </row>
    <row r="5" spans="1:4" ht="14.4" x14ac:dyDescent="0.3">
      <c r="A5" s="270">
        <v>4</v>
      </c>
      <c r="B5" s="270" t="s">
        <v>26</v>
      </c>
      <c r="C5" s="267">
        <v>0.05</v>
      </c>
    </row>
    <row r="6" spans="1:4" ht="14.4" x14ac:dyDescent="0.3">
      <c r="A6" s="270">
        <v>5</v>
      </c>
      <c r="B6" s="270" t="s">
        <v>342</v>
      </c>
      <c r="C6" s="267">
        <v>0.1</v>
      </c>
    </row>
    <row r="7" spans="1:4" ht="14.4" x14ac:dyDescent="0.3">
      <c r="A7" s="270">
        <v>6</v>
      </c>
      <c r="B7" s="270" t="s">
        <v>343</v>
      </c>
      <c r="C7" s="267">
        <v>0.15</v>
      </c>
    </row>
    <row r="8" spans="1:4" ht="14.4" x14ac:dyDescent="0.3">
      <c r="A8" s="270">
        <v>7</v>
      </c>
      <c r="B8" s="270" t="s">
        <v>21</v>
      </c>
      <c r="C8" s="267">
        <v>0.2</v>
      </c>
    </row>
    <row r="9" spans="1:4" ht="14.4" x14ac:dyDescent="0.3">
      <c r="A9" s="270">
        <v>8</v>
      </c>
      <c r="B9" s="270" t="s">
        <v>27</v>
      </c>
      <c r="C9" s="267">
        <v>0.25</v>
      </c>
    </row>
    <row r="10" spans="1:4" ht="14.4" x14ac:dyDescent="0.3">
      <c r="A10" s="270">
        <v>9</v>
      </c>
      <c r="B10" s="268" t="s">
        <v>969</v>
      </c>
      <c r="C10" s="267">
        <v>0.3</v>
      </c>
    </row>
    <row r="11" spans="1:4" x14ac:dyDescent="0.25">
      <c r="A11" s="270">
        <v>10</v>
      </c>
      <c r="B11" s="270" t="s">
        <v>28</v>
      </c>
    </row>
    <row r="12" spans="1:4" x14ac:dyDescent="0.25">
      <c r="A12" s="270">
        <v>11</v>
      </c>
      <c r="B12" s="270" t="s">
        <v>344</v>
      </c>
    </row>
    <row r="13" spans="1:4" x14ac:dyDescent="0.25">
      <c r="A13" s="270">
        <v>12</v>
      </c>
      <c r="B13" s="270" t="s">
        <v>29</v>
      </c>
    </row>
    <row r="14" spans="1:4" x14ac:dyDescent="0.25">
      <c r="A14" s="270">
        <v>13</v>
      </c>
      <c r="B14" s="270" t="s">
        <v>345</v>
      </c>
    </row>
    <row r="15" spans="1:4" x14ac:dyDescent="0.25">
      <c r="A15" s="270">
        <v>14</v>
      </c>
      <c r="B15" s="270" t="s">
        <v>30</v>
      </c>
    </row>
    <row r="16" spans="1:4" x14ac:dyDescent="0.25">
      <c r="A16" s="270">
        <v>15</v>
      </c>
      <c r="B16" s="270" t="s">
        <v>31</v>
      </c>
    </row>
    <row r="17" spans="1:2" x14ac:dyDescent="0.25">
      <c r="A17" s="270">
        <v>16</v>
      </c>
      <c r="B17" s="270" t="s">
        <v>346</v>
      </c>
    </row>
  </sheetData>
  <pageMargins left="0.7" right="0.7" top="0.78740157499999996" bottom="0.78740157499999996" header="0.3" footer="0.3"/>
  <pageSetup paperSize="9" orientation="portrait"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15"/>
  <dimension ref="A1:A17"/>
  <sheetViews>
    <sheetView workbookViewId="0">
      <selection activeCell="A10" sqref="A10"/>
    </sheetView>
  </sheetViews>
  <sheetFormatPr baseColWidth="10" defaultRowHeight="14.4" x14ac:dyDescent="0.3"/>
  <cols>
    <col min="1" max="1" width="40.44140625" customWidth="1"/>
    <col min="2" max="2" width="10.88671875" customWidth="1"/>
    <col min="3" max="3" width="16.6640625" customWidth="1"/>
    <col min="4" max="4" width="16.109375" customWidth="1"/>
    <col min="5" max="5" width="15.5546875" customWidth="1"/>
    <col min="6" max="6" width="20.88671875" customWidth="1"/>
    <col min="7" max="9" width="5.6640625" customWidth="1"/>
    <col min="10" max="10" width="11.109375" customWidth="1"/>
    <col min="11" max="13" width="4.88671875" customWidth="1"/>
    <col min="14" max="15" width="8.88671875" customWidth="1"/>
    <col min="16" max="16" width="12" customWidth="1"/>
  </cols>
  <sheetData>
    <row r="1" spans="1:1" ht="34.5" customHeight="1" x14ac:dyDescent="0.3">
      <c r="A1" s="142" t="s">
        <v>24</v>
      </c>
    </row>
    <row r="2" spans="1:1" ht="13.2" customHeight="1" x14ac:dyDescent="0.3">
      <c r="A2" t="s">
        <v>55</v>
      </c>
    </row>
    <row r="3" spans="1:1" ht="13.2" customHeight="1" x14ac:dyDescent="0.3">
      <c r="A3" t="s">
        <v>341</v>
      </c>
    </row>
    <row r="4" spans="1:1" ht="13.2" customHeight="1" x14ac:dyDescent="0.3">
      <c r="A4" t="s">
        <v>25</v>
      </c>
    </row>
    <row r="5" spans="1:1" ht="13.2" customHeight="1" x14ac:dyDescent="0.3">
      <c r="A5" t="s">
        <v>26</v>
      </c>
    </row>
    <row r="6" spans="1:1" ht="13.2" customHeight="1" x14ac:dyDescent="0.3">
      <c r="A6" t="s">
        <v>342</v>
      </c>
    </row>
    <row r="7" spans="1:1" ht="13.2" customHeight="1" x14ac:dyDescent="0.3">
      <c r="A7" t="s">
        <v>343</v>
      </c>
    </row>
    <row r="8" spans="1:1" ht="13.2" customHeight="1" x14ac:dyDescent="0.3">
      <c r="A8" t="s">
        <v>21</v>
      </c>
    </row>
    <row r="9" spans="1:1" ht="13.2" customHeight="1" x14ac:dyDescent="0.3">
      <c r="A9" t="s">
        <v>27</v>
      </c>
    </row>
    <row r="10" spans="1:1" ht="13.2" customHeight="1" x14ac:dyDescent="0.3">
      <c r="A10" t="s">
        <v>969</v>
      </c>
    </row>
    <row r="11" spans="1:1" ht="13.2" customHeight="1" x14ac:dyDescent="0.3">
      <c r="A11" t="s">
        <v>28</v>
      </c>
    </row>
    <row r="12" spans="1:1" x14ac:dyDescent="0.3">
      <c r="A12" t="s">
        <v>344</v>
      </c>
    </row>
    <row r="13" spans="1:1" x14ac:dyDescent="0.3">
      <c r="A13" t="s">
        <v>29</v>
      </c>
    </row>
    <row r="14" spans="1:1" x14ac:dyDescent="0.3">
      <c r="A14" t="s">
        <v>345</v>
      </c>
    </row>
    <row r="15" spans="1:1" x14ac:dyDescent="0.3">
      <c r="A15" t="s">
        <v>30</v>
      </c>
    </row>
    <row r="16" spans="1:1" x14ac:dyDescent="0.3">
      <c r="A16" t="s">
        <v>31</v>
      </c>
    </row>
    <row r="17" spans="1:1" x14ac:dyDescent="0.3">
      <c r="A17" t="s">
        <v>346</v>
      </c>
    </row>
  </sheetData>
  <pageMargins left="0.7" right="0.7" top="0.78740157499999996" bottom="0.78740157499999996"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B4"/>
  <sheetViews>
    <sheetView workbookViewId="0">
      <selection activeCell="B7" sqref="B7"/>
    </sheetView>
  </sheetViews>
  <sheetFormatPr baseColWidth="10" defaultRowHeight="14.4" x14ac:dyDescent="0.3"/>
  <cols>
    <col min="2" max="2" width="25.6640625" customWidth="1"/>
  </cols>
  <sheetData>
    <row r="1" spans="1:2" x14ac:dyDescent="0.3">
      <c r="A1" s="2031" t="s">
        <v>651</v>
      </c>
      <c r="B1" s="2031"/>
    </row>
    <row r="2" spans="1:2" x14ac:dyDescent="0.3">
      <c r="A2" t="s">
        <v>66</v>
      </c>
    </row>
    <row r="3" spans="1:2" x14ac:dyDescent="0.3">
      <c r="A3" t="s">
        <v>652</v>
      </c>
    </row>
    <row r="4" spans="1:2" x14ac:dyDescent="0.3">
      <c r="A4" t="s">
        <v>653</v>
      </c>
    </row>
  </sheetData>
  <mergeCells count="1">
    <mergeCell ref="A1:B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0"/>
  <dimension ref="A1:D17"/>
  <sheetViews>
    <sheetView workbookViewId="0">
      <selection activeCell="B10" sqref="B10"/>
    </sheetView>
  </sheetViews>
  <sheetFormatPr baseColWidth="10" defaultColWidth="11.5546875" defaultRowHeight="13.2" x14ac:dyDescent="0.25"/>
  <cols>
    <col min="1" max="1" width="3.33203125" style="677" customWidth="1"/>
    <col min="2" max="2" width="37.5546875" style="677" customWidth="1"/>
    <col min="3" max="3" width="12" style="677" customWidth="1"/>
    <col min="4" max="4" width="33.5546875" style="677" customWidth="1"/>
    <col min="5" max="5" width="3.6640625" style="677" customWidth="1"/>
    <col min="6" max="6" width="35.6640625" style="677" customWidth="1"/>
    <col min="7" max="16384" width="11.5546875" style="677"/>
  </cols>
  <sheetData>
    <row r="1" spans="1:4" ht="13.8" x14ac:dyDescent="0.25">
      <c r="A1" s="679" t="s">
        <v>461</v>
      </c>
      <c r="B1" s="679" t="s">
        <v>415</v>
      </c>
      <c r="C1" s="679" t="s">
        <v>462</v>
      </c>
      <c r="D1" s="679" t="s">
        <v>463</v>
      </c>
    </row>
    <row r="2" spans="1:4" ht="14.4" x14ac:dyDescent="0.3">
      <c r="A2" s="677">
        <v>1</v>
      </c>
      <c r="B2" s="677" t="s">
        <v>55</v>
      </c>
      <c r="C2" s="267">
        <v>-0.35</v>
      </c>
      <c r="D2" s="678" t="s">
        <v>464</v>
      </c>
    </row>
    <row r="3" spans="1:4" ht="14.4" x14ac:dyDescent="0.3">
      <c r="A3" s="677">
        <v>2</v>
      </c>
      <c r="B3" s="677" t="s">
        <v>341</v>
      </c>
      <c r="C3" s="267">
        <v>-0.3</v>
      </c>
      <c r="D3" s="678" t="s">
        <v>465</v>
      </c>
    </row>
    <row r="4" spans="1:4" ht="14.4" x14ac:dyDescent="0.3">
      <c r="A4" s="677">
        <v>3</v>
      </c>
      <c r="B4" s="677" t="s">
        <v>25</v>
      </c>
      <c r="C4" s="267">
        <v>-0.2</v>
      </c>
      <c r="D4" s="678" t="s">
        <v>466</v>
      </c>
    </row>
    <row r="5" spans="1:4" ht="13.8" x14ac:dyDescent="0.3">
      <c r="A5" s="677">
        <v>4</v>
      </c>
      <c r="B5" s="677" t="s">
        <v>26</v>
      </c>
      <c r="C5" s="269">
        <v>-0.15</v>
      </c>
    </row>
    <row r="6" spans="1:4" ht="14.4" x14ac:dyDescent="0.3">
      <c r="A6" s="677">
        <v>5</v>
      </c>
      <c r="B6" s="677" t="s">
        <v>342</v>
      </c>
      <c r="C6" s="267">
        <v>-0.1</v>
      </c>
    </row>
    <row r="7" spans="1:4" ht="14.4" x14ac:dyDescent="0.3">
      <c r="A7" s="677">
        <v>6</v>
      </c>
      <c r="B7" s="677" t="s">
        <v>343</v>
      </c>
      <c r="C7" s="267">
        <v>-0.05</v>
      </c>
    </row>
    <row r="8" spans="1:4" ht="14.4" x14ac:dyDescent="0.3">
      <c r="A8" s="677">
        <v>7</v>
      </c>
      <c r="B8" s="677" t="s">
        <v>21</v>
      </c>
      <c r="C8" s="267">
        <v>0.05</v>
      </c>
    </row>
    <row r="9" spans="1:4" ht="14.4" x14ac:dyDescent="0.3">
      <c r="A9" s="677">
        <v>8</v>
      </c>
      <c r="B9" s="677" t="s">
        <v>27</v>
      </c>
      <c r="C9" s="267">
        <v>0.1</v>
      </c>
    </row>
    <row r="10" spans="1:4" ht="14.4" x14ac:dyDescent="0.3">
      <c r="A10" s="677">
        <v>9</v>
      </c>
      <c r="B10" s="677" t="s">
        <v>969</v>
      </c>
      <c r="C10" s="267">
        <v>0.15</v>
      </c>
    </row>
    <row r="11" spans="1:4" ht="14.4" x14ac:dyDescent="0.3">
      <c r="A11" s="677">
        <v>10</v>
      </c>
      <c r="B11" s="677" t="s">
        <v>28</v>
      </c>
      <c r="C11" s="267">
        <v>0.2</v>
      </c>
    </row>
    <row r="12" spans="1:4" ht="14.4" x14ac:dyDescent="0.3">
      <c r="A12" s="677">
        <v>11</v>
      </c>
      <c r="B12" s="677" t="s">
        <v>344</v>
      </c>
      <c r="C12" s="267">
        <v>0.25</v>
      </c>
    </row>
    <row r="13" spans="1:4" ht="14.4" x14ac:dyDescent="0.3">
      <c r="A13" s="677">
        <v>12</v>
      </c>
      <c r="B13" s="677" t="s">
        <v>29</v>
      </c>
      <c r="C13" s="267">
        <v>0.3</v>
      </c>
    </row>
    <row r="14" spans="1:4" x14ac:dyDescent="0.25">
      <c r="A14" s="677">
        <v>13</v>
      </c>
      <c r="B14" s="677" t="s">
        <v>345</v>
      </c>
    </row>
    <row r="15" spans="1:4" x14ac:dyDescent="0.25">
      <c r="A15" s="677">
        <v>14</v>
      </c>
      <c r="B15" s="677" t="s">
        <v>30</v>
      </c>
    </row>
    <row r="16" spans="1:4" x14ac:dyDescent="0.25">
      <c r="A16" s="677">
        <v>15</v>
      </c>
      <c r="B16" s="677" t="s">
        <v>31</v>
      </c>
    </row>
    <row r="17" spans="1:2" x14ac:dyDescent="0.25">
      <c r="A17" s="677">
        <v>16</v>
      </c>
      <c r="B17" s="677" t="s">
        <v>346</v>
      </c>
    </row>
  </sheetData>
  <pageMargins left="0.7" right="0.7" top="0.78740157499999996" bottom="0.78740157499999996"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dimension ref="A1:B10"/>
  <sheetViews>
    <sheetView workbookViewId="0">
      <selection activeCell="A17" sqref="A17"/>
    </sheetView>
  </sheetViews>
  <sheetFormatPr baseColWidth="10" defaultRowHeight="14.4" x14ac:dyDescent="0.3"/>
  <cols>
    <col min="1" max="1" width="60.109375" customWidth="1"/>
    <col min="2" max="2" width="28.33203125" customWidth="1"/>
  </cols>
  <sheetData>
    <row r="1" spans="1:2" x14ac:dyDescent="0.3">
      <c r="A1" s="53" t="s">
        <v>351</v>
      </c>
      <c r="B1" s="53" t="s">
        <v>794</v>
      </c>
    </row>
    <row r="3" spans="1:2" x14ac:dyDescent="0.3">
      <c r="A3" t="s">
        <v>209</v>
      </c>
      <c r="B3" t="s">
        <v>352</v>
      </c>
    </row>
    <row r="4" spans="1:2" x14ac:dyDescent="0.3">
      <c r="A4" t="s">
        <v>210</v>
      </c>
      <c r="B4" t="s">
        <v>795</v>
      </c>
    </row>
    <row r="5" spans="1:2" x14ac:dyDescent="0.3">
      <c r="A5" t="s">
        <v>929</v>
      </c>
      <c r="B5" t="s">
        <v>210</v>
      </c>
    </row>
    <row r="6" spans="1:2" x14ac:dyDescent="0.3">
      <c r="A6" t="s">
        <v>930</v>
      </c>
      <c r="B6" t="s">
        <v>290</v>
      </c>
    </row>
    <row r="7" spans="1:2" x14ac:dyDescent="0.3">
      <c r="A7" t="s">
        <v>243</v>
      </c>
    </row>
    <row r="8" spans="1:2" x14ac:dyDescent="0.3">
      <c r="A8" t="s">
        <v>244</v>
      </c>
    </row>
    <row r="9" spans="1:2" x14ac:dyDescent="0.3">
      <c r="A9" t="s">
        <v>289</v>
      </c>
    </row>
    <row r="10" spans="1:2" x14ac:dyDescent="0.3">
      <c r="A10" t="s">
        <v>290</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dimension ref="A1:N17"/>
  <sheetViews>
    <sheetView showGridLines="0" zoomScaleNormal="100" workbookViewId="0">
      <selection activeCell="F2" sqref="F2:I2"/>
    </sheetView>
  </sheetViews>
  <sheetFormatPr baseColWidth="10" defaultRowHeight="14.4" x14ac:dyDescent="0.3"/>
  <cols>
    <col min="1" max="1" width="6" customWidth="1"/>
    <col min="2" max="9" width="11.109375" customWidth="1"/>
  </cols>
  <sheetData>
    <row r="1" spans="1:14" ht="31.95" customHeight="1" x14ac:dyDescent="0.3">
      <c r="A1" s="1131" t="s">
        <v>229</v>
      </c>
      <c r="B1" s="1131"/>
      <c r="C1" s="1131"/>
      <c r="D1" s="1131"/>
      <c r="E1" s="1131"/>
      <c r="F1" s="1122" t="str">
        <f>'LV teil-, hochmechanisierte HE'!F1:L1</f>
        <v>hochmechanisierte</v>
      </c>
      <c r="G1" s="1122"/>
      <c r="H1" s="1122"/>
      <c r="I1" s="1123" t="s">
        <v>230</v>
      </c>
      <c r="J1" s="1123"/>
      <c r="K1" s="1123"/>
      <c r="L1" s="1123"/>
      <c r="M1" s="1123"/>
      <c r="N1" s="496"/>
    </row>
    <row r="2" spans="1:14" ht="15" customHeight="1" x14ac:dyDescent="0.3">
      <c r="A2" s="1128" t="s">
        <v>207</v>
      </c>
      <c r="B2" s="1128"/>
      <c r="C2" s="1134"/>
      <c r="D2" s="1135"/>
      <c r="E2" s="128" t="s">
        <v>54</v>
      </c>
      <c r="F2" s="1129"/>
      <c r="G2" s="1136"/>
      <c r="H2" s="1136"/>
      <c r="I2" s="1130"/>
      <c r="J2" s="1126" t="s">
        <v>269</v>
      </c>
      <c r="K2" s="1127"/>
      <c r="L2" s="1124"/>
    </row>
    <row r="3" spans="1:14" ht="15" customHeight="1" x14ac:dyDescent="0.3">
      <c r="A3" s="1128" t="s">
        <v>56</v>
      </c>
      <c r="B3" s="1128"/>
      <c r="C3" s="1129"/>
      <c r="D3" s="1130"/>
      <c r="E3" s="128" t="s">
        <v>617</v>
      </c>
      <c r="F3" s="1137"/>
      <c r="G3" s="1136"/>
      <c r="H3" s="1136"/>
      <c r="I3" s="1130"/>
      <c r="J3" s="1126"/>
      <c r="K3" s="1127"/>
      <c r="L3" s="1125"/>
    </row>
    <row r="4" spans="1:14" ht="5.0999999999999996" customHeight="1" thickBot="1" x14ac:dyDescent="0.35"/>
    <row r="5" spans="1:14" ht="5.0999999999999996" customHeight="1" x14ac:dyDescent="0.3">
      <c r="A5" s="78"/>
      <c r="B5" s="78"/>
      <c r="C5" s="78"/>
      <c r="D5" s="78"/>
      <c r="E5" s="78"/>
      <c r="F5" s="78"/>
      <c r="G5" s="78"/>
      <c r="H5" s="78"/>
      <c r="I5" s="78"/>
      <c r="J5" s="78"/>
      <c r="K5" s="78"/>
      <c r="L5" s="78"/>
      <c r="M5" s="78"/>
    </row>
    <row r="6" spans="1:14" ht="95.1" customHeight="1" x14ac:dyDescent="0.3">
      <c r="B6" s="1132" t="s">
        <v>994</v>
      </c>
      <c r="C6" s="1133"/>
      <c r="D6" s="1133"/>
      <c r="E6" s="1133"/>
      <c r="F6" s="1138" t="s">
        <v>778</v>
      </c>
      <c r="G6" s="1139"/>
      <c r="H6" s="1139"/>
      <c r="I6" s="1139"/>
      <c r="J6" s="1139"/>
      <c r="K6" s="1139"/>
      <c r="L6" s="1139"/>
      <c r="M6" s="1139"/>
    </row>
    <row r="7" spans="1:14" ht="139.94999999999999" customHeight="1" x14ac:dyDescent="0.3">
      <c r="A7" s="589" t="s">
        <v>259</v>
      </c>
      <c r="B7" s="1116"/>
      <c r="C7" s="1116"/>
      <c r="D7" s="1116"/>
      <c r="E7" s="1116"/>
      <c r="F7" s="1117"/>
      <c r="G7" s="1118"/>
      <c r="H7" s="1118"/>
      <c r="I7" s="1118"/>
      <c r="J7" s="1118"/>
      <c r="K7" s="1118"/>
      <c r="L7" s="1118"/>
      <c r="M7" s="1119"/>
    </row>
    <row r="8" spans="1:14" ht="139.94999999999999" hidden="1" customHeight="1" x14ac:dyDescent="0.3">
      <c r="A8" s="590" t="s">
        <v>260</v>
      </c>
      <c r="B8" s="1116"/>
      <c r="C8" s="1116"/>
      <c r="D8" s="1116"/>
      <c r="E8" s="1116"/>
      <c r="F8" s="1117"/>
      <c r="G8" s="1118"/>
      <c r="H8" s="1118"/>
      <c r="I8" s="1118"/>
      <c r="J8" s="1118"/>
      <c r="K8" s="1118"/>
      <c r="L8" s="1118"/>
      <c r="M8" s="1119"/>
    </row>
    <row r="9" spans="1:14" ht="139.94999999999999" hidden="1" customHeight="1" x14ac:dyDescent="0.3">
      <c r="A9" s="590" t="s">
        <v>261</v>
      </c>
      <c r="B9" s="1116"/>
      <c r="C9" s="1116"/>
      <c r="D9" s="1116"/>
      <c r="E9" s="1116"/>
      <c r="F9" s="1117"/>
      <c r="G9" s="1118"/>
      <c r="H9" s="1118"/>
      <c r="I9" s="1118"/>
      <c r="J9" s="1118"/>
      <c r="K9" s="1118"/>
      <c r="L9" s="1118"/>
      <c r="M9" s="1119"/>
    </row>
    <row r="10" spans="1:14" ht="139.94999999999999" hidden="1" customHeight="1" x14ac:dyDescent="0.3">
      <c r="A10" s="590" t="s">
        <v>262</v>
      </c>
      <c r="B10" s="1116"/>
      <c r="C10" s="1116"/>
      <c r="D10" s="1116"/>
      <c r="E10" s="1116"/>
      <c r="F10" s="1117"/>
      <c r="G10" s="1118"/>
      <c r="H10" s="1118"/>
      <c r="I10" s="1118"/>
      <c r="J10" s="1118"/>
      <c r="K10" s="1118"/>
      <c r="L10" s="1118"/>
      <c r="M10" s="1119"/>
    </row>
    <row r="11" spans="1:14" ht="139.94999999999999" hidden="1" customHeight="1" x14ac:dyDescent="0.3">
      <c r="A11" s="590" t="s">
        <v>271</v>
      </c>
      <c r="B11" s="1116"/>
      <c r="C11" s="1116"/>
      <c r="D11" s="1116"/>
      <c r="E11" s="1116"/>
      <c r="F11" s="1117"/>
      <c r="G11" s="1118"/>
      <c r="H11" s="1118"/>
      <c r="I11" s="1118"/>
      <c r="J11" s="1118"/>
      <c r="K11" s="1118"/>
      <c r="L11" s="1118"/>
      <c r="M11" s="1119"/>
    </row>
    <row r="12" spans="1:14" ht="139.94999999999999" hidden="1" customHeight="1" x14ac:dyDescent="0.3">
      <c r="A12" s="590" t="s">
        <v>272</v>
      </c>
      <c r="B12" s="1116"/>
      <c r="C12" s="1116"/>
      <c r="D12" s="1116"/>
      <c r="E12" s="1116"/>
      <c r="F12" s="1117"/>
      <c r="G12" s="1118"/>
      <c r="H12" s="1118"/>
      <c r="I12" s="1118"/>
      <c r="J12" s="1118"/>
      <c r="K12" s="1118"/>
      <c r="L12" s="1118"/>
      <c r="M12" s="1119"/>
    </row>
    <row r="13" spans="1:14" ht="139.94999999999999" hidden="1" customHeight="1" x14ac:dyDescent="0.3">
      <c r="A13" s="590" t="s">
        <v>273</v>
      </c>
      <c r="B13" s="1116"/>
      <c r="C13" s="1116"/>
      <c r="D13" s="1116"/>
      <c r="E13" s="1116"/>
      <c r="F13" s="1117"/>
      <c r="G13" s="1118"/>
      <c r="H13" s="1118"/>
      <c r="I13" s="1118"/>
      <c r="J13" s="1118"/>
      <c r="K13" s="1118"/>
      <c r="L13" s="1118"/>
      <c r="M13" s="1119"/>
    </row>
    <row r="14" spans="1:14" ht="139.94999999999999" hidden="1" customHeight="1" x14ac:dyDescent="0.3">
      <c r="A14" s="590" t="s">
        <v>274</v>
      </c>
      <c r="B14" s="1116"/>
      <c r="C14" s="1116"/>
      <c r="D14" s="1116"/>
      <c r="E14" s="1116"/>
      <c r="F14" s="1117"/>
      <c r="G14" s="1118"/>
      <c r="H14" s="1118"/>
      <c r="I14" s="1118"/>
      <c r="J14" s="1118"/>
      <c r="K14" s="1118"/>
      <c r="L14" s="1118"/>
      <c r="M14" s="1119"/>
    </row>
    <row r="15" spans="1:14" ht="139.94999999999999" hidden="1" customHeight="1" x14ac:dyDescent="0.3">
      <c r="A15" s="590" t="s">
        <v>275</v>
      </c>
      <c r="B15" s="1116"/>
      <c r="C15" s="1116"/>
      <c r="D15" s="1116"/>
      <c r="E15" s="1116"/>
      <c r="F15" s="1117"/>
      <c r="G15" s="1118"/>
      <c r="H15" s="1118"/>
      <c r="I15" s="1118"/>
      <c r="J15" s="1118"/>
      <c r="K15" s="1118"/>
      <c r="L15" s="1118"/>
      <c r="M15" s="1119"/>
    </row>
    <row r="16" spans="1:14" ht="139.94999999999999" hidden="1" customHeight="1" x14ac:dyDescent="0.3">
      <c r="A16" s="590" t="s">
        <v>276</v>
      </c>
      <c r="B16" s="1116"/>
      <c r="C16" s="1116"/>
      <c r="D16" s="1116"/>
      <c r="E16" s="1116"/>
      <c r="F16" s="1117"/>
      <c r="G16" s="1118"/>
      <c r="H16" s="1118"/>
      <c r="I16" s="1118"/>
      <c r="J16" s="1118"/>
      <c r="K16" s="1118"/>
      <c r="L16" s="1118"/>
      <c r="M16" s="1119"/>
    </row>
    <row r="17" spans="1:13" x14ac:dyDescent="0.3">
      <c r="A17" s="1121" t="s">
        <v>631</v>
      </c>
      <c r="B17" s="1121"/>
      <c r="C17" s="1121"/>
      <c r="D17" s="1121"/>
      <c r="E17" s="1121"/>
      <c r="F17" s="1121"/>
      <c r="G17" s="1121"/>
      <c r="H17" s="1121"/>
      <c r="I17" s="1121"/>
      <c r="J17" s="1121"/>
      <c r="K17" s="1121"/>
      <c r="L17" s="1120" t="str">
        <f>Startseite!A4</f>
        <v>Version 16.03.2023</v>
      </c>
      <c r="M17" s="1120"/>
    </row>
  </sheetData>
  <sheetProtection algorithmName="SHA-512" hashValue="to96wipicG9SbYc3D2r//ZtrfsSjxeRveMLxCvCGi61gQWy5qJgvnyGyOrwfMNpFuF5BvMjWj4sMBMQsEmvBgA==" saltValue="2Y5TCmNVVvCUQrspOV3ARA==" spinCount="100000" sheet="1" objects="1" scenarios="1" selectLockedCells="1"/>
  <mergeCells count="35">
    <mergeCell ref="L17:M17"/>
    <mergeCell ref="A17:K17"/>
    <mergeCell ref="F1:H1"/>
    <mergeCell ref="I1:M1"/>
    <mergeCell ref="L2:L3"/>
    <mergeCell ref="J2:K3"/>
    <mergeCell ref="A2:B2"/>
    <mergeCell ref="A3:B3"/>
    <mergeCell ref="C3:D3"/>
    <mergeCell ref="A1:E1"/>
    <mergeCell ref="B6:E6"/>
    <mergeCell ref="C2:D2"/>
    <mergeCell ref="F2:I2"/>
    <mergeCell ref="F3:I3"/>
    <mergeCell ref="B7:E7"/>
    <mergeCell ref="F6:M6"/>
    <mergeCell ref="F7:M7"/>
    <mergeCell ref="B8:E8"/>
    <mergeCell ref="B9:E9"/>
    <mergeCell ref="F8:M8"/>
    <mergeCell ref="F9:M9"/>
    <mergeCell ref="B10:E10"/>
    <mergeCell ref="B11:E11"/>
    <mergeCell ref="B12:E12"/>
    <mergeCell ref="B13:E13"/>
    <mergeCell ref="F10:M10"/>
    <mergeCell ref="F11:M11"/>
    <mergeCell ref="F12:M12"/>
    <mergeCell ref="F13:M13"/>
    <mergeCell ref="B14:E14"/>
    <mergeCell ref="B15:E15"/>
    <mergeCell ref="B16:E16"/>
    <mergeCell ref="F14:M14"/>
    <mergeCell ref="F15:M15"/>
    <mergeCell ref="F16:M16"/>
  </mergeCells>
  <dataValidations count="7">
    <dataValidation allowBlank="1" showInputMessage="1" showErrorMessage="1" prompt="Bitte tragen Sie Ihr Revier ein!" sqref="F3:I3" xr:uid="{00000000-0002-0000-0700-000000000000}"/>
    <dataValidation allowBlank="1" showInputMessage="1" showErrorMessage="1" promptTitle="Eingabe der Los-Nr." prompt="Bitte vergeben Sie eine fortlaufende Los-Nr.!" sqref="C3:D3" xr:uid="{00000000-0002-0000-0700-000001000000}"/>
    <dataValidation allowBlank="1" showInputMessage="1" showErrorMessage="1" promptTitle="Eingabe der Vergabe-Nr." prompt="Bitte geben Sie die Vergabe-Nr. ein._x000a_(i.d.R. durch das Forstamt vergeben)" sqref="C2:D2" xr:uid="{00000000-0002-0000-0700-000002000000}"/>
    <dataValidation allowBlank="1" showInputMessage="1" showErrorMessage="1" promptTitle="Ortsbeschreibung" prompt="Bitte fertigen Sie eine Ortsbeschreibung für jede Maßnahme an und erläutern Sie die beizufügenden Karten! Beschreibung und Karte müssen dem Bietenden das eigenständige Auffinden der Flächen zum Zweck der Besichtigung ermöglichen!" sqref="B7:E16" xr:uid="{00000000-0002-0000-0700-000003000000}"/>
    <dataValidation type="whole" allowBlank="1" showInputMessage="1" showErrorMessage="1" error="Bitte geben Sie an, aus wie vielen Maßnahmen dieses Los bestehen soll. (1-10)" promptTitle="Anzahl Maßnahmen" prompt="Bitte geben Sie an, aus wie vielen Maßnahmen dieses Los bestehen soll._x000a_Eine Maßnahme ist eine Abgrenzungseinheit, die durch vergleichbare Bedingungen gekennzeichnet ist. " sqref="L2" xr:uid="{00000000-0002-0000-0700-000004000000}">
      <formula1>1</formula1>
      <formula2>10</formula2>
    </dataValidation>
    <dataValidation allowBlank="1" showInputMessage="1" showErrorMessage="1" promptTitle="Sonstiges" prompt="Bitte geben Sie ggf. weitere erforderliche Informationen! _x000a_z. B.: _x000a_- berechtigte Erfordernis besonderer technischer Ausstattung_x000a_- berechtigte Erfordernis kurzfristiger Verfügbarkeit d. Unternehmens_x000a_- besondere Erschwernisse der Maßnahme_x000a__x000a__x000a_ _x000a_" sqref="F7:M7" xr:uid="{00000000-0002-0000-0700-000005000000}"/>
    <dataValidation allowBlank="1" showInputMessage="1" showErrorMessage="1" promptTitle="Sonstiges" prompt="Bitte geben Sie ggf. weitere erforderliche Informationen! _x000a_z. B.: _x000a_- berechtigte Erfordernis besonderer technischer Ausstattung_x000a_- berechtigte Erfordernis kurzfristiger Verfügbarkeit d. Unternehmens_x000a_- besondere Erschwernisse der Maßnahme_x000a_" sqref="F8:M16" xr:uid="{00000000-0002-0000-0700-000006000000}"/>
  </dataValidations>
  <pageMargins left="0.23622047244094491" right="0.23622047244094491" top="0.23622047244094491" bottom="0.23622047244094491" header="0" footer="0"/>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Ihr Forstamt/RFA aus!" promptTitle="Forstamt auswählen" prompt="Bitte wählen Sie Ihr Forstamt/RFA aus!" xr:uid="{00000000-0002-0000-0700-000007000000}">
          <x14:formula1>
            <xm:f>'Steuerelemente HMHE'!$A$4:$A$19</xm:f>
          </x14:formula1>
          <xm:sqref>F2:I2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
  <dimension ref="A1:AA119"/>
  <sheetViews>
    <sheetView showGridLines="0" topLeftCell="A103" zoomScaleNormal="100" workbookViewId="0">
      <selection activeCell="R115" sqref="R115:S115"/>
    </sheetView>
  </sheetViews>
  <sheetFormatPr baseColWidth="10" defaultRowHeight="14.4" x14ac:dyDescent="0.3"/>
  <cols>
    <col min="1" max="1" width="4.44140625" customWidth="1"/>
    <col min="2" max="2" width="9.44140625" customWidth="1"/>
    <col min="3" max="3" width="6.33203125" customWidth="1"/>
    <col min="4" max="4" width="5.33203125" customWidth="1"/>
    <col min="5" max="7" width="4" customWidth="1"/>
    <col min="8" max="10" width="2.6640625" customWidth="1"/>
    <col min="11" max="11" width="3.44140625" customWidth="1"/>
    <col min="12" max="12" width="10.6640625" customWidth="1"/>
    <col min="13" max="13" width="8.5546875" customWidth="1"/>
    <col min="14" max="14" width="8" customWidth="1"/>
    <col min="15" max="15" width="3.44140625" customWidth="1"/>
    <col min="16" max="16" width="10.6640625" customWidth="1"/>
    <col min="17" max="17" width="7.6640625" customWidth="1"/>
    <col min="18" max="18" width="6.44140625" customWidth="1"/>
    <col min="19" max="19" width="5.109375" customWidth="1"/>
    <col min="20" max="20" width="2.6640625" customWidth="1"/>
    <col min="21" max="21" width="5.6640625" customWidth="1"/>
    <col min="22" max="22" width="2.6640625" customWidth="1"/>
    <col min="23" max="23" width="5.6640625" customWidth="1"/>
    <col min="24" max="25" width="10.88671875" customWidth="1"/>
    <col min="26" max="26" width="9.6640625" customWidth="1"/>
  </cols>
  <sheetData>
    <row r="1" spans="1:27" ht="18" customHeight="1" x14ac:dyDescent="0.3">
      <c r="A1" s="1131" t="s">
        <v>191</v>
      </c>
      <c r="B1" s="1131"/>
      <c r="C1" s="1131"/>
      <c r="D1" s="1131"/>
      <c r="E1" s="1131"/>
      <c r="F1" s="1256" t="str">
        <f>IF(AND(K13&lt;30,K22&lt;30,K31&lt;30,K40&lt;30,K49&lt;30,K58&lt;30,K67&lt;30,K76&lt;30,K85&lt;30,K94&lt;30),"hochmechanisierte",IF(AND(K13&lt;&gt;20,K22&lt;&gt;20,K31&lt;&gt;20,K40&lt;&gt;20,K49&lt;&gt;20,K58&lt;&gt;20,K67&lt;&gt;20,K76&lt;&gt;20,K85&lt;&gt;20,K94&lt;&gt;20),"teilmechanisierte","teil-/hochmechanisierte"))</f>
        <v>hochmechanisierte</v>
      </c>
      <c r="G1" s="1256"/>
      <c r="H1" s="1256"/>
      <c r="I1" s="1256"/>
      <c r="J1" s="1256"/>
      <c r="K1" s="1256"/>
      <c r="L1" s="1256"/>
      <c r="M1" s="1257" t="s">
        <v>192</v>
      </c>
      <c r="N1" s="1257"/>
      <c r="O1" s="1257"/>
      <c r="P1" s="1257"/>
      <c r="Q1" s="1257"/>
      <c r="R1" s="1257"/>
      <c r="S1" s="54"/>
      <c r="T1" s="79"/>
      <c r="U1" s="79"/>
      <c r="V1" s="45"/>
      <c r="W1" s="45"/>
      <c r="X1" s="45"/>
      <c r="Y1" s="44"/>
      <c r="AA1" s="496"/>
    </row>
    <row r="2" spans="1:27" ht="15" customHeight="1" x14ac:dyDescent="0.3">
      <c r="A2" s="1205" t="s">
        <v>207</v>
      </c>
      <c r="B2" s="1205"/>
      <c r="C2" s="1206"/>
      <c r="D2" s="1265">
        <f>'LB teil-, hochmechanisierte HE'!C2</f>
        <v>0</v>
      </c>
      <c r="E2" s="1266"/>
      <c r="F2" s="1266"/>
      <c r="G2" s="1267"/>
      <c r="L2" s="1205" t="s">
        <v>54</v>
      </c>
      <c r="M2" s="1205"/>
      <c r="N2" s="1234">
        <f>'LB teil-, hochmechanisierte HE'!F2</f>
        <v>0</v>
      </c>
      <c r="O2" s="1235"/>
      <c r="P2" s="1235"/>
      <c r="Q2" s="1235"/>
      <c r="R2" s="1235"/>
      <c r="S2" s="1236"/>
    </row>
    <row r="3" spans="1:27" ht="15" customHeight="1" x14ac:dyDescent="0.3">
      <c r="A3" s="1205" t="s">
        <v>56</v>
      </c>
      <c r="B3" s="1205"/>
      <c r="C3" s="1206"/>
      <c r="D3" s="1234">
        <f>'LB teil-, hochmechanisierte HE'!C3</f>
        <v>0</v>
      </c>
      <c r="E3" s="1235"/>
      <c r="F3" s="1235"/>
      <c r="G3" s="1236"/>
      <c r="L3" s="1268" t="s">
        <v>618</v>
      </c>
      <c r="M3" s="1205"/>
      <c r="N3" s="1234">
        <f>'LB teil-, hochmechanisierte HE'!F3</f>
        <v>0</v>
      </c>
      <c r="O3" s="1235"/>
      <c r="P3" s="1235"/>
      <c r="Q3" s="1235"/>
      <c r="R3" s="1235"/>
      <c r="S3" s="1236"/>
    </row>
    <row r="4" spans="1:27" ht="5.0999999999999996" customHeight="1" x14ac:dyDescent="0.5">
      <c r="A4" s="3"/>
      <c r="B4" s="3"/>
      <c r="C4" s="3"/>
      <c r="D4" s="3"/>
      <c r="E4" s="3"/>
      <c r="F4" s="3"/>
      <c r="G4" s="3"/>
      <c r="H4" s="3"/>
      <c r="I4" s="3"/>
      <c r="J4" s="3"/>
      <c r="K4" s="3"/>
      <c r="L4" s="3"/>
    </row>
    <row r="5" spans="1:27" ht="15" customHeight="1" x14ac:dyDescent="0.3">
      <c r="A5" s="1237" t="s">
        <v>269</v>
      </c>
      <c r="B5" s="1205"/>
      <c r="C5" s="1205"/>
      <c r="D5" s="1205"/>
      <c r="E5" s="1221">
        <f>'LB teil-, hochmechanisierte HE'!L2</f>
        <v>0</v>
      </c>
      <c r="F5" s="1222"/>
      <c r="L5" s="1186" t="s">
        <v>42</v>
      </c>
      <c r="M5" s="1186"/>
      <c r="N5" s="1186"/>
      <c r="O5" s="1186"/>
      <c r="P5" s="1186"/>
      <c r="Q5" s="1186"/>
      <c r="R5" s="1186"/>
      <c r="S5" s="1186"/>
      <c r="T5" s="1186"/>
      <c r="U5" s="1186"/>
      <c r="V5" s="1186"/>
      <c r="W5" s="1186"/>
    </row>
    <row r="6" spans="1:27" ht="15" customHeight="1" x14ac:dyDescent="0.3">
      <c r="A6" s="1205"/>
      <c r="B6" s="1205"/>
      <c r="C6" s="1205"/>
      <c r="D6" s="1205"/>
      <c r="E6" s="1223"/>
      <c r="F6" s="1224"/>
      <c r="L6" s="1239"/>
      <c r="M6" s="1240"/>
      <c r="N6" s="1241"/>
      <c r="O6" s="1242" t="s">
        <v>43</v>
      </c>
      <c r="P6" s="1243"/>
      <c r="Q6" s="1244"/>
      <c r="R6" s="1239"/>
      <c r="S6" s="1240"/>
      <c r="T6" s="1240"/>
      <c r="U6" s="1240"/>
      <c r="V6" s="1240"/>
      <c r="W6" s="1241"/>
    </row>
    <row r="7" spans="1:27" ht="5.0999999999999996" customHeight="1" thickBot="1" x14ac:dyDescent="0.35">
      <c r="A7" s="587"/>
      <c r="B7" s="587"/>
      <c r="C7" s="587"/>
      <c r="D7" s="587"/>
      <c r="E7" s="587"/>
      <c r="F7" s="587"/>
      <c r="G7" s="587"/>
      <c r="H7" s="587"/>
      <c r="I7" s="587"/>
      <c r="J7" s="587"/>
      <c r="K7" s="587"/>
      <c r="L7" s="587"/>
      <c r="M7" s="587"/>
      <c r="N7" s="587"/>
      <c r="O7" s="587"/>
      <c r="P7" s="587"/>
      <c r="Q7" s="588"/>
      <c r="R7" s="587"/>
      <c r="S7" s="587"/>
      <c r="T7" s="587"/>
      <c r="U7" s="587"/>
      <c r="V7" s="587"/>
      <c r="W7" s="587"/>
      <c r="X7" s="587"/>
      <c r="Y7" s="587"/>
      <c r="Z7" s="587"/>
    </row>
    <row r="8" spans="1:27" ht="5.0999999999999996" customHeight="1" x14ac:dyDescent="0.3">
      <c r="A8" s="4"/>
      <c r="B8" s="4"/>
      <c r="C8" s="4"/>
      <c r="D8" s="4"/>
      <c r="E8" s="4"/>
      <c r="F8" s="4"/>
      <c r="G8" s="4"/>
      <c r="H8" s="4"/>
      <c r="I8" s="4"/>
      <c r="J8" s="4"/>
      <c r="K8" s="4"/>
      <c r="L8" s="4"/>
      <c r="M8" s="4"/>
      <c r="N8" s="4"/>
      <c r="O8" s="4"/>
      <c r="P8" s="4"/>
      <c r="Q8" s="4"/>
      <c r="R8" s="4"/>
      <c r="S8" s="4"/>
      <c r="T8" s="4"/>
      <c r="U8" s="4"/>
      <c r="V8" s="4"/>
      <c r="W8" s="4"/>
      <c r="X8" s="4"/>
      <c r="Y8" s="4"/>
    </row>
    <row r="9" spans="1:27" ht="17.100000000000001" customHeight="1" thickBot="1" x14ac:dyDescent="0.4">
      <c r="A9" s="585"/>
      <c r="B9" s="6"/>
      <c r="C9" s="1208" t="s">
        <v>0</v>
      </c>
      <c r="D9" s="1208"/>
      <c r="E9" s="1208"/>
      <c r="F9" s="1208"/>
      <c r="G9" s="1208"/>
      <c r="H9" s="1208"/>
      <c r="I9" s="1208"/>
      <c r="J9" s="1208"/>
      <c r="K9" s="1233"/>
      <c r="L9" s="1207" t="s">
        <v>78</v>
      </c>
      <c r="M9" s="1208"/>
      <c r="N9" s="1208"/>
      <c r="O9" s="1233"/>
      <c r="P9" s="1207" t="s">
        <v>1</v>
      </c>
      <c r="Q9" s="1208"/>
      <c r="R9" s="1208"/>
      <c r="S9" s="1208"/>
      <c r="T9" s="1208"/>
      <c r="U9" s="1208"/>
      <c r="V9" s="1208"/>
      <c r="W9" s="1208"/>
      <c r="X9" s="1208"/>
      <c r="Y9" s="1209"/>
      <c r="Z9" s="1277" t="s">
        <v>69</v>
      </c>
    </row>
    <row r="10" spans="1:27" ht="37.5" customHeight="1" x14ac:dyDescent="0.3">
      <c r="A10" s="1217" t="s">
        <v>75</v>
      </c>
      <c r="B10" s="1258" t="s">
        <v>76</v>
      </c>
      <c r="C10" s="1213" t="s">
        <v>84</v>
      </c>
      <c r="D10" s="1213" t="s">
        <v>2</v>
      </c>
      <c r="E10" s="1218" t="s">
        <v>205</v>
      </c>
      <c r="F10" s="1219"/>
      <c r="G10" s="1220"/>
      <c r="H10" s="1262" t="s">
        <v>62</v>
      </c>
      <c r="I10" s="1263"/>
      <c r="J10" s="1263"/>
      <c r="K10" s="1264"/>
      <c r="L10" s="1210" t="s">
        <v>79</v>
      </c>
      <c r="M10" s="1228" t="s">
        <v>80</v>
      </c>
      <c r="N10" s="1260" t="s">
        <v>216</v>
      </c>
      <c r="O10" s="1225" t="s">
        <v>313</v>
      </c>
      <c r="P10" s="1210" t="s">
        <v>77</v>
      </c>
      <c r="Q10" s="1213" t="s">
        <v>44</v>
      </c>
      <c r="R10" s="1213" t="s">
        <v>67</v>
      </c>
      <c r="S10" s="1215" t="s">
        <v>217</v>
      </c>
      <c r="T10" s="1218" t="s">
        <v>68</v>
      </c>
      <c r="U10" s="1219"/>
      <c r="V10" s="1219"/>
      <c r="W10" s="1220"/>
      <c r="X10" s="1218" t="s">
        <v>167</v>
      </c>
      <c r="Y10" s="1229"/>
      <c r="Z10" s="1278"/>
    </row>
    <row r="11" spans="1:27" ht="25.5" customHeight="1" x14ac:dyDescent="0.3">
      <c r="A11" s="1217"/>
      <c r="B11" s="1258"/>
      <c r="C11" s="1213"/>
      <c r="D11" s="1213"/>
      <c r="E11" s="1251" t="s">
        <v>57</v>
      </c>
      <c r="F11" s="1251" t="s">
        <v>43</v>
      </c>
      <c r="G11" s="1251" t="s">
        <v>58</v>
      </c>
      <c r="H11" s="1251" t="s">
        <v>61</v>
      </c>
      <c r="I11" s="1253" t="s">
        <v>215</v>
      </c>
      <c r="J11" s="1254"/>
      <c r="K11" s="1255"/>
      <c r="L11" s="1211"/>
      <c r="M11" s="1213"/>
      <c r="N11" s="1138"/>
      <c r="O11" s="1226"/>
      <c r="P11" s="1211"/>
      <c r="Q11" s="1213"/>
      <c r="R11" s="1213"/>
      <c r="S11" s="1216"/>
      <c r="T11" s="1230" t="s">
        <v>780</v>
      </c>
      <c r="U11" s="1269"/>
      <c r="V11" s="1230" t="s">
        <v>781</v>
      </c>
      <c r="W11" s="1269"/>
      <c r="X11" s="1230"/>
      <c r="Y11" s="1231"/>
      <c r="Z11" s="1278"/>
    </row>
    <row r="12" spans="1:27" ht="69" customHeight="1" x14ac:dyDescent="0.3">
      <c r="A12" s="1250"/>
      <c r="B12" s="1259"/>
      <c r="C12" s="1214"/>
      <c r="D12" s="1214"/>
      <c r="E12" s="1252"/>
      <c r="F12" s="1252"/>
      <c r="G12" s="1252"/>
      <c r="H12" s="1252"/>
      <c r="I12" s="571" t="s">
        <v>60</v>
      </c>
      <c r="J12" s="10" t="s">
        <v>43</v>
      </c>
      <c r="K12" s="10" t="s">
        <v>58</v>
      </c>
      <c r="L12" s="1212"/>
      <c r="M12" s="1214"/>
      <c r="N12" s="1261"/>
      <c r="O12" s="1227"/>
      <c r="P12" s="1212"/>
      <c r="Q12" s="1214"/>
      <c r="R12" s="1214"/>
      <c r="S12" s="1217"/>
      <c r="T12" s="571" t="s">
        <v>314</v>
      </c>
      <c r="U12" s="11" t="s">
        <v>81</v>
      </c>
      <c r="V12" s="571" t="s">
        <v>314</v>
      </c>
      <c r="W12" s="11" t="s">
        <v>81</v>
      </c>
      <c r="X12" s="1138"/>
      <c r="Y12" s="1232"/>
      <c r="Z12" s="1279"/>
    </row>
    <row r="13" spans="1:27" ht="17.100000000000001" customHeight="1" thickBot="1" x14ac:dyDescent="0.35">
      <c r="A13" s="1280">
        <v>1</v>
      </c>
      <c r="B13" s="1177"/>
      <c r="C13" s="578"/>
      <c r="D13" s="578"/>
      <c r="E13" s="572"/>
      <c r="F13" s="579"/>
      <c r="G13" s="579"/>
      <c r="H13" s="1249"/>
      <c r="I13" s="1178"/>
      <c r="J13" s="1178"/>
      <c r="K13" s="1179"/>
      <c r="L13" s="1172"/>
      <c r="M13" s="1281"/>
      <c r="N13" s="1176"/>
      <c r="O13" s="1273"/>
      <c r="P13" s="1170"/>
      <c r="Q13" s="183"/>
      <c r="R13" s="1171"/>
      <c r="S13" s="1238" t="str">
        <f>IFERROR(SUBTOTAL(109,Q13:Q21)/R13," ")</f>
        <v xml:space="preserve"> </v>
      </c>
      <c r="T13" s="83"/>
      <c r="U13" s="84"/>
      <c r="V13" s="83"/>
      <c r="W13" s="84"/>
      <c r="X13" s="1173"/>
      <c r="Y13" s="1174"/>
      <c r="Z13" s="1175"/>
    </row>
    <row r="14" spans="1:27" ht="17.100000000000001" customHeight="1" thickBot="1" x14ac:dyDescent="0.35">
      <c r="A14" s="1156"/>
      <c r="B14" s="1158"/>
      <c r="C14" s="47"/>
      <c r="D14" s="47"/>
      <c r="E14" s="91"/>
      <c r="F14" s="573"/>
      <c r="G14" s="574"/>
      <c r="H14" s="1159"/>
      <c r="I14" s="1160"/>
      <c r="J14" s="1160"/>
      <c r="K14" s="1140"/>
      <c r="L14" s="1143"/>
      <c r="M14" s="1146"/>
      <c r="N14" s="1149"/>
      <c r="O14" s="1274"/>
      <c r="P14" s="1168"/>
      <c r="Q14" s="184"/>
      <c r="R14" s="1152"/>
      <c r="S14" s="1154"/>
      <c r="T14" s="15"/>
      <c r="U14" s="48"/>
      <c r="V14" s="15"/>
      <c r="W14" s="48"/>
      <c r="X14" s="1165"/>
      <c r="Y14" s="1166"/>
      <c r="Z14" s="1162"/>
    </row>
    <row r="15" spans="1:27" ht="17.100000000000001" customHeight="1" thickBot="1" x14ac:dyDescent="0.35">
      <c r="A15" s="1156"/>
      <c r="B15" s="1158"/>
      <c r="C15" s="47"/>
      <c r="D15" s="47"/>
      <c r="E15" s="91"/>
      <c r="F15" s="573"/>
      <c r="G15" s="574"/>
      <c r="H15" s="1159"/>
      <c r="I15" s="1160"/>
      <c r="J15" s="1160"/>
      <c r="K15" s="1140"/>
      <c r="L15" s="1143"/>
      <c r="M15" s="1146"/>
      <c r="N15" s="1149"/>
      <c r="O15" s="1274"/>
      <c r="P15" s="1168"/>
      <c r="Q15" s="184"/>
      <c r="R15" s="1152"/>
      <c r="S15" s="1154"/>
      <c r="T15" s="15"/>
      <c r="U15" s="48"/>
      <c r="V15" s="15"/>
      <c r="W15" s="48"/>
      <c r="X15" s="1165"/>
      <c r="Y15" s="1166"/>
      <c r="Z15" s="1162"/>
    </row>
    <row r="16" spans="1:27" ht="17.100000000000001" hidden="1" customHeight="1" thickBot="1" x14ac:dyDescent="0.35">
      <c r="A16" s="1156"/>
      <c r="B16" s="1158"/>
      <c r="C16" s="47"/>
      <c r="D16" s="47"/>
      <c r="E16" s="91"/>
      <c r="F16" s="573"/>
      <c r="G16" s="574"/>
      <c r="H16" s="1159"/>
      <c r="I16" s="1160"/>
      <c r="J16" s="1160"/>
      <c r="K16" s="1140"/>
      <c r="L16" s="1143"/>
      <c r="M16" s="1146"/>
      <c r="N16" s="1149"/>
      <c r="O16" s="1274"/>
      <c r="P16" s="1168"/>
      <c r="Q16" s="184"/>
      <c r="R16" s="1152"/>
      <c r="S16" s="1154"/>
      <c r="T16" s="15"/>
      <c r="U16" s="48"/>
      <c r="V16" s="15"/>
      <c r="W16" s="48"/>
      <c r="X16" s="1165"/>
      <c r="Y16" s="1166"/>
      <c r="Z16" s="1162"/>
    </row>
    <row r="17" spans="1:26" ht="17.100000000000001" hidden="1" customHeight="1" thickBot="1" x14ac:dyDescent="0.35">
      <c r="A17" s="1156"/>
      <c r="B17" s="1158"/>
      <c r="C17" s="47"/>
      <c r="D17" s="47"/>
      <c r="E17" s="91"/>
      <c r="F17" s="573"/>
      <c r="G17" s="574"/>
      <c r="H17" s="1159"/>
      <c r="I17" s="1160"/>
      <c r="J17" s="1160"/>
      <c r="K17" s="1140"/>
      <c r="L17" s="1143"/>
      <c r="M17" s="1146"/>
      <c r="N17" s="1149"/>
      <c r="O17" s="1274"/>
      <c r="P17" s="1168"/>
      <c r="Q17" s="184"/>
      <c r="R17" s="1152"/>
      <c r="S17" s="1154"/>
      <c r="T17" s="15"/>
      <c r="U17" s="48"/>
      <c r="V17" s="15"/>
      <c r="W17" s="48"/>
      <c r="X17" s="1165"/>
      <c r="Y17" s="1166"/>
      <c r="Z17" s="1162"/>
    </row>
    <row r="18" spans="1:26" ht="17.100000000000001" hidden="1" customHeight="1" thickBot="1" x14ac:dyDescent="0.35">
      <c r="A18" s="1156"/>
      <c r="B18" s="1158"/>
      <c r="C18" s="47"/>
      <c r="D18" s="47"/>
      <c r="E18" s="91"/>
      <c r="F18" s="573"/>
      <c r="G18" s="574"/>
      <c r="H18" s="1159"/>
      <c r="I18" s="1160"/>
      <c r="J18" s="1160"/>
      <c r="K18" s="1140"/>
      <c r="L18" s="1143"/>
      <c r="M18" s="1146"/>
      <c r="N18" s="1149"/>
      <c r="O18" s="1274"/>
      <c r="P18" s="1168"/>
      <c r="Q18" s="184"/>
      <c r="R18" s="1152"/>
      <c r="S18" s="1154"/>
      <c r="T18" s="15"/>
      <c r="U18" s="48"/>
      <c r="V18" s="15"/>
      <c r="W18" s="48"/>
      <c r="X18" s="1165"/>
      <c r="Y18" s="1166"/>
      <c r="Z18" s="1162"/>
    </row>
    <row r="19" spans="1:26" ht="17.100000000000001" hidden="1" customHeight="1" thickBot="1" x14ac:dyDescent="0.35">
      <c r="A19" s="1156"/>
      <c r="B19" s="1158"/>
      <c r="C19" s="47"/>
      <c r="D19" s="47"/>
      <c r="E19" s="91"/>
      <c r="F19" s="574"/>
      <c r="G19" s="574"/>
      <c r="H19" s="1159"/>
      <c r="I19" s="1160"/>
      <c r="J19" s="1160"/>
      <c r="K19" s="1140"/>
      <c r="L19" s="1143"/>
      <c r="M19" s="1146"/>
      <c r="N19" s="1149"/>
      <c r="O19" s="1274"/>
      <c r="P19" s="1168"/>
      <c r="Q19" s="184"/>
      <c r="R19" s="1152"/>
      <c r="S19" s="1154"/>
      <c r="T19" s="14"/>
      <c r="U19" s="48"/>
      <c r="V19" s="15"/>
      <c r="W19" s="48"/>
      <c r="X19" s="1165"/>
      <c r="Y19" s="1166"/>
      <c r="Z19" s="1162"/>
    </row>
    <row r="20" spans="1:26" ht="17.100000000000001" hidden="1" customHeight="1" thickBot="1" x14ac:dyDescent="0.35">
      <c r="A20" s="1156"/>
      <c r="B20" s="1158"/>
      <c r="C20" s="55"/>
      <c r="D20" s="47"/>
      <c r="E20" s="91"/>
      <c r="F20" s="574"/>
      <c r="G20" s="574"/>
      <c r="H20" s="1159"/>
      <c r="I20" s="1160"/>
      <c r="J20" s="1160"/>
      <c r="K20" s="1140"/>
      <c r="L20" s="1143"/>
      <c r="M20" s="1146"/>
      <c r="N20" s="1149"/>
      <c r="O20" s="1274"/>
      <c r="P20" s="1168"/>
      <c r="Q20" s="184"/>
      <c r="R20" s="1152"/>
      <c r="S20" s="1154"/>
      <c r="T20" s="56"/>
      <c r="U20" s="48"/>
      <c r="V20" s="15"/>
      <c r="W20" s="48"/>
      <c r="X20" s="1165"/>
      <c r="Y20" s="1166"/>
      <c r="Z20" s="1162"/>
    </row>
    <row r="21" spans="1:26" ht="17.100000000000001" hidden="1" customHeight="1" thickBot="1" x14ac:dyDescent="0.35">
      <c r="A21" s="1156"/>
      <c r="B21" s="1158"/>
      <c r="C21" s="55"/>
      <c r="D21" s="577"/>
      <c r="E21" s="92"/>
      <c r="F21" s="570"/>
      <c r="G21" s="570"/>
      <c r="H21" s="1159"/>
      <c r="I21" s="1160"/>
      <c r="J21" s="1160"/>
      <c r="K21" s="1140"/>
      <c r="L21" s="1143"/>
      <c r="M21" s="1146"/>
      <c r="N21" s="1149"/>
      <c r="O21" s="1275"/>
      <c r="P21" s="1168"/>
      <c r="Q21" s="185"/>
      <c r="R21" s="1152"/>
      <c r="S21" s="1154"/>
      <c r="T21" s="56"/>
      <c r="U21" s="57"/>
      <c r="V21" s="58"/>
      <c r="W21" s="57"/>
      <c r="X21" s="1165"/>
      <c r="Y21" s="1166"/>
      <c r="Z21" s="1162"/>
    </row>
    <row r="22" spans="1:26" ht="17.100000000000001" hidden="1" customHeight="1" thickBot="1" x14ac:dyDescent="0.35">
      <c r="A22" s="1155">
        <v>2</v>
      </c>
      <c r="B22" s="1157"/>
      <c r="C22" s="576"/>
      <c r="D22" s="576"/>
      <c r="E22" s="514"/>
      <c r="F22" s="569"/>
      <c r="G22" s="569"/>
      <c r="H22" s="1159"/>
      <c r="I22" s="1160"/>
      <c r="J22" s="1160"/>
      <c r="K22" s="1140"/>
      <c r="L22" s="1142"/>
      <c r="M22" s="1145"/>
      <c r="N22" s="1148"/>
      <c r="O22" s="1270"/>
      <c r="P22" s="1167"/>
      <c r="Q22" s="186"/>
      <c r="R22" s="1151"/>
      <c r="S22" s="1153" t="str">
        <f>IFERROR(SUBTOTAL(109,Q22:Q30)/R22," ")</f>
        <v xml:space="preserve"> </v>
      </c>
      <c r="T22" s="94"/>
      <c r="U22" s="95"/>
      <c r="V22" s="94"/>
      <c r="W22" s="95"/>
      <c r="X22" s="1163"/>
      <c r="Y22" s="1164"/>
      <c r="Z22" s="1161"/>
    </row>
    <row r="23" spans="1:26" ht="17.100000000000001" hidden="1" customHeight="1" thickBot="1" x14ac:dyDescent="0.35">
      <c r="A23" s="1156"/>
      <c r="B23" s="1158"/>
      <c r="C23" s="47"/>
      <c r="D23" s="47"/>
      <c r="E23" s="91"/>
      <c r="F23" s="574"/>
      <c r="G23" s="574"/>
      <c r="H23" s="1159"/>
      <c r="I23" s="1160"/>
      <c r="J23" s="1160"/>
      <c r="K23" s="1140"/>
      <c r="L23" s="1143"/>
      <c r="M23" s="1146"/>
      <c r="N23" s="1149"/>
      <c r="O23" s="1271"/>
      <c r="P23" s="1168"/>
      <c r="Q23" s="184"/>
      <c r="R23" s="1152"/>
      <c r="S23" s="1154"/>
      <c r="T23" s="15"/>
      <c r="U23" s="48"/>
      <c r="V23" s="15"/>
      <c r="W23" s="48"/>
      <c r="X23" s="1165"/>
      <c r="Y23" s="1166"/>
      <c r="Z23" s="1162"/>
    </row>
    <row r="24" spans="1:26" ht="17.100000000000001" hidden="1" customHeight="1" thickBot="1" x14ac:dyDescent="0.35">
      <c r="A24" s="1156"/>
      <c r="B24" s="1158"/>
      <c r="C24" s="47"/>
      <c r="D24" s="47"/>
      <c r="E24" s="91"/>
      <c r="F24" s="574"/>
      <c r="G24" s="574"/>
      <c r="H24" s="1159"/>
      <c r="I24" s="1160"/>
      <c r="J24" s="1160"/>
      <c r="K24" s="1140"/>
      <c r="L24" s="1143"/>
      <c r="M24" s="1146"/>
      <c r="N24" s="1149"/>
      <c r="O24" s="1271"/>
      <c r="P24" s="1168"/>
      <c r="Q24" s="184"/>
      <c r="R24" s="1152"/>
      <c r="S24" s="1154"/>
      <c r="T24" s="15"/>
      <c r="U24" s="48"/>
      <c r="V24" s="15"/>
      <c r="W24" s="48"/>
      <c r="X24" s="1165"/>
      <c r="Y24" s="1166"/>
      <c r="Z24" s="1162"/>
    </row>
    <row r="25" spans="1:26" ht="17.100000000000001" hidden="1" customHeight="1" thickBot="1" x14ac:dyDescent="0.35">
      <c r="A25" s="1156"/>
      <c r="B25" s="1158"/>
      <c r="C25" s="47"/>
      <c r="D25" s="47"/>
      <c r="E25" s="91"/>
      <c r="F25" s="574"/>
      <c r="G25" s="574"/>
      <c r="H25" s="1159"/>
      <c r="I25" s="1160"/>
      <c r="J25" s="1160"/>
      <c r="K25" s="1140"/>
      <c r="L25" s="1143"/>
      <c r="M25" s="1146"/>
      <c r="N25" s="1149"/>
      <c r="O25" s="1271"/>
      <c r="P25" s="1168"/>
      <c r="Q25" s="184"/>
      <c r="R25" s="1152"/>
      <c r="S25" s="1154"/>
      <c r="T25" s="15"/>
      <c r="U25" s="48"/>
      <c r="V25" s="15"/>
      <c r="W25" s="48"/>
      <c r="X25" s="1165"/>
      <c r="Y25" s="1166"/>
      <c r="Z25" s="1162"/>
    </row>
    <row r="26" spans="1:26" ht="17.100000000000001" hidden="1" customHeight="1" thickBot="1" x14ac:dyDescent="0.35">
      <c r="A26" s="1156"/>
      <c r="B26" s="1158"/>
      <c r="C26" s="47"/>
      <c r="D26" s="47"/>
      <c r="E26" s="91"/>
      <c r="F26" s="574"/>
      <c r="G26" s="574"/>
      <c r="H26" s="1159"/>
      <c r="I26" s="1160"/>
      <c r="J26" s="1160"/>
      <c r="K26" s="1140"/>
      <c r="L26" s="1143"/>
      <c r="M26" s="1146"/>
      <c r="N26" s="1149"/>
      <c r="O26" s="1271"/>
      <c r="P26" s="1168"/>
      <c r="Q26" s="184"/>
      <c r="R26" s="1152"/>
      <c r="S26" s="1154"/>
      <c r="T26" s="15"/>
      <c r="U26" s="48"/>
      <c r="V26" s="15"/>
      <c r="W26" s="48"/>
      <c r="X26" s="1165"/>
      <c r="Y26" s="1166"/>
      <c r="Z26" s="1162"/>
    </row>
    <row r="27" spans="1:26" ht="17.100000000000001" hidden="1" customHeight="1" thickBot="1" x14ac:dyDescent="0.35">
      <c r="A27" s="1156"/>
      <c r="B27" s="1158"/>
      <c r="C27" s="47"/>
      <c r="D27" s="47"/>
      <c r="E27" s="91"/>
      <c r="F27" s="574"/>
      <c r="G27" s="574"/>
      <c r="H27" s="1159"/>
      <c r="I27" s="1160"/>
      <c r="J27" s="1160"/>
      <c r="K27" s="1140"/>
      <c r="L27" s="1143"/>
      <c r="M27" s="1146"/>
      <c r="N27" s="1149"/>
      <c r="O27" s="1271"/>
      <c r="P27" s="1168"/>
      <c r="Q27" s="184"/>
      <c r="R27" s="1152"/>
      <c r="S27" s="1154"/>
      <c r="T27" s="15"/>
      <c r="U27" s="48"/>
      <c r="V27" s="15"/>
      <c r="W27" s="48"/>
      <c r="X27" s="1165"/>
      <c r="Y27" s="1166"/>
      <c r="Z27" s="1162"/>
    </row>
    <row r="28" spans="1:26" ht="17.100000000000001" hidden="1" customHeight="1" thickBot="1" x14ac:dyDescent="0.35">
      <c r="A28" s="1156"/>
      <c r="B28" s="1158"/>
      <c r="C28" s="47"/>
      <c r="D28" s="47"/>
      <c r="E28" s="91"/>
      <c r="F28" s="574"/>
      <c r="G28" s="574"/>
      <c r="H28" s="1159"/>
      <c r="I28" s="1160"/>
      <c r="J28" s="1160"/>
      <c r="K28" s="1140"/>
      <c r="L28" s="1143"/>
      <c r="M28" s="1146"/>
      <c r="N28" s="1149"/>
      <c r="O28" s="1271"/>
      <c r="P28" s="1168"/>
      <c r="Q28" s="184"/>
      <c r="R28" s="1152"/>
      <c r="S28" s="1154"/>
      <c r="T28" s="14"/>
      <c r="U28" s="48"/>
      <c r="V28" s="15"/>
      <c r="W28" s="48"/>
      <c r="X28" s="1165"/>
      <c r="Y28" s="1166"/>
      <c r="Z28" s="1162"/>
    </row>
    <row r="29" spans="1:26" ht="17.100000000000001" hidden="1" customHeight="1" thickBot="1" x14ac:dyDescent="0.35">
      <c r="A29" s="1156"/>
      <c r="B29" s="1158"/>
      <c r="C29" s="55"/>
      <c r="D29" s="47"/>
      <c r="E29" s="91"/>
      <c r="F29" s="574"/>
      <c r="G29" s="574"/>
      <c r="H29" s="1159"/>
      <c r="I29" s="1160"/>
      <c r="J29" s="1160"/>
      <c r="K29" s="1140"/>
      <c r="L29" s="1143"/>
      <c r="M29" s="1146"/>
      <c r="N29" s="1149"/>
      <c r="O29" s="1271"/>
      <c r="P29" s="1168"/>
      <c r="Q29" s="184"/>
      <c r="R29" s="1152"/>
      <c r="S29" s="1154"/>
      <c r="T29" s="56"/>
      <c r="U29" s="48"/>
      <c r="V29" s="15"/>
      <c r="W29" s="48"/>
      <c r="X29" s="1165"/>
      <c r="Y29" s="1166"/>
      <c r="Z29" s="1162"/>
    </row>
    <row r="30" spans="1:26" ht="17.100000000000001" hidden="1" customHeight="1" thickBot="1" x14ac:dyDescent="0.35">
      <c r="A30" s="1156"/>
      <c r="B30" s="1158"/>
      <c r="C30" s="55"/>
      <c r="D30" s="577"/>
      <c r="E30" s="513"/>
      <c r="F30" s="573"/>
      <c r="G30" s="573"/>
      <c r="H30" s="1159"/>
      <c r="I30" s="1160"/>
      <c r="J30" s="1160"/>
      <c r="K30" s="1140"/>
      <c r="L30" s="1143"/>
      <c r="M30" s="1146"/>
      <c r="N30" s="1149"/>
      <c r="O30" s="1276"/>
      <c r="P30" s="1168"/>
      <c r="Q30" s="187"/>
      <c r="R30" s="1152"/>
      <c r="S30" s="1154"/>
      <c r="T30" s="56"/>
      <c r="U30" s="57"/>
      <c r="V30" s="58"/>
      <c r="W30" s="57"/>
      <c r="X30" s="1165"/>
      <c r="Y30" s="1166"/>
      <c r="Z30" s="1162"/>
    </row>
    <row r="31" spans="1:26" ht="17.100000000000001" hidden="1" customHeight="1" thickBot="1" x14ac:dyDescent="0.35">
      <c r="A31" s="1155">
        <v>3</v>
      </c>
      <c r="B31" s="1157"/>
      <c r="C31" s="576"/>
      <c r="D31" s="576"/>
      <c r="E31" s="514"/>
      <c r="F31" s="569"/>
      <c r="G31" s="569"/>
      <c r="H31" s="1159"/>
      <c r="I31" s="1160"/>
      <c r="J31" s="1160"/>
      <c r="K31" s="1140"/>
      <c r="L31" s="1142"/>
      <c r="M31" s="1145"/>
      <c r="N31" s="1148"/>
      <c r="O31" s="1270"/>
      <c r="P31" s="1167"/>
      <c r="Q31" s="188"/>
      <c r="R31" s="1151"/>
      <c r="S31" s="1153" t="str">
        <f>IFERROR(SUBTOTAL(109,Q31:Q39)/R31," ")</f>
        <v xml:space="preserve"> </v>
      </c>
      <c r="T31" s="94"/>
      <c r="U31" s="95"/>
      <c r="V31" s="94"/>
      <c r="W31" s="95"/>
      <c r="X31" s="1163"/>
      <c r="Y31" s="1164"/>
      <c r="Z31" s="1161"/>
    </row>
    <row r="32" spans="1:26" ht="17.100000000000001" hidden="1" customHeight="1" thickBot="1" x14ac:dyDescent="0.35">
      <c r="A32" s="1156"/>
      <c r="B32" s="1158"/>
      <c r="C32" s="47"/>
      <c r="D32" s="47"/>
      <c r="E32" s="91"/>
      <c r="F32" s="574"/>
      <c r="G32" s="574"/>
      <c r="H32" s="1159"/>
      <c r="I32" s="1160"/>
      <c r="J32" s="1160"/>
      <c r="K32" s="1140"/>
      <c r="L32" s="1143"/>
      <c r="M32" s="1146"/>
      <c r="N32" s="1149"/>
      <c r="O32" s="1271"/>
      <c r="P32" s="1168"/>
      <c r="Q32" s="184"/>
      <c r="R32" s="1152"/>
      <c r="S32" s="1154"/>
      <c r="T32" s="15"/>
      <c r="U32" s="48"/>
      <c r="V32" s="15"/>
      <c r="W32" s="48"/>
      <c r="X32" s="1165"/>
      <c r="Y32" s="1166"/>
      <c r="Z32" s="1162"/>
    </row>
    <row r="33" spans="1:26" ht="17.100000000000001" hidden="1" customHeight="1" thickBot="1" x14ac:dyDescent="0.35">
      <c r="A33" s="1156"/>
      <c r="B33" s="1158"/>
      <c r="C33" s="47"/>
      <c r="D33" s="47"/>
      <c r="E33" s="91"/>
      <c r="F33" s="574"/>
      <c r="G33" s="574"/>
      <c r="H33" s="1159"/>
      <c r="I33" s="1160"/>
      <c r="J33" s="1160"/>
      <c r="K33" s="1140"/>
      <c r="L33" s="1143"/>
      <c r="M33" s="1146"/>
      <c r="N33" s="1149"/>
      <c r="O33" s="1271"/>
      <c r="P33" s="1168"/>
      <c r="Q33" s="184"/>
      <c r="R33" s="1152"/>
      <c r="S33" s="1154"/>
      <c r="T33" s="15"/>
      <c r="U33" s="48"/>
      <c r="V33" s="15"/>
      <c r="W33" s="48"/>
      <c r="X33" s="1165"/>
      <c r="Y33" s="1166"/>
      <c r="Z33" s="1162"/>
    </row>
    <row r="34" spans="1:26" ht="17.100000000000001" hidden="1" customHeight="1" thickBot="1" x14ac:dyDescent="0.35">
      <c r="A34" s="1156"/>
      <c r="B34" s="1158"/>
      <c r="C34" s="47"/>
      <c r="D34" s="47"/>
      <c r="E34" s="91"/>
      <c r="F34" s="574"/>
      <c r="G34" s="574"/>
      <c r="H34" s="1159"/>
      <c r="I34" s="1160"/>
      <c r="J34" s="1160"/>
      <c r="K34" s="1140"/>
      <c r="L34" s="1143"/>
      <c r="M34" s="1146"/>
      <c r="N34" s="1149"/>
      <c r="O34" s="1271"/>
      <c r="P34" s="1168"/>
      <c r="Q34" s="184"/>
      <c r="R34" s="1152"/>
      <c r="S34" s="1154"/>
      <c r="T34" s="15"/>
      <c r="U34" s="48"/>
      <c r="V34" s="15"/>
      <c r="W34" s="48"/>
      <c r="X34" s="1165"/>
      <c r="Y34" s="1166"/>
      <c r="Z34" s="1162"/>
    </row>
    <row r="35" spans="1:26" ht="17.100000000000001" hidden="1" customHeight="1" thickBot="1" x14ac:dyDescent="0.35">
      <c r="A35" s="1156"/>
      <c r="B35" s="1158"/>
      <c r="C35" s="47"/>
      <c r="D35" s="47"/>
      <c r="E35" s="91"/>
      <c r="F35" s="574"/>
      <c r="G35" s="574"/>
      <c r="H35" s="1159"/>
      <c r="I35" s="1160"/>
      <c r="J35" s="1160"/>
      <c r="K35" s="1140"/>
      <c r="L35" s="1143"/>
      <c r="M35" s="1146"/>
      <c r="N35" s="1149"/>
      <c r="O35" s="1271"/>
      <c r="P35" s="1168"/>
      <c r="Q35" s="184"/>
      <c r="R35" s="1152"/>
      <c r="S35" s="1154"/>
      <c r="T35" s="15"/>
      <c r="U35" s="48"/>
      <c r="V35" s="15"/>
      <c r="W35" s="48"/>
      <c r="X35" s="1165"/>
      <c r="Y35" s="1166"/>
      <c r="Z35" s="1162"/>
    </row>
    <row r="36" spans="1:26" ht="17.100000000000001" hidden="1" customHeight="1" thickBot="1" x14ac:dyDescent="0.35">
      <c r="A36" s="1156"/>
      <c r="B36" s="1158"/>
      <c r="C36" s="47"/>
      <c r="D36" s="47"/>
      <c r="E36" s="91"/>
      <c r="F36" s="574"/>
      <c r="G36" s="574"/>
      <c r="H36" s="1159"/>
      <c r="I36" s="1160"/>
      <c r="J36" s="1160"/>
      <c r="K36" s="1140"/>
      <c r="L36" s="1143"/>
      <c r="M36" s="1146"/>
      <c r="N36" s="1149"/>
      <c r="O36" s="1271"/>
      <c r="P36" s="1168"/>
      <c r="Q36" s="184"/>
      <c r="R36" s="1152"/>
      <c r="S36" s="1154"/>
      <c r="T36" s="15"/>
      <c r="U36" s="48"/>
      <c r="V36" s="15"/>
      <c r="W36" s="48"/>
      <c r="X36" s="1165"/>
      <c r="Y36" s="1166"/>
      <c r="Z36" s="1162"/>
    </row>
    <row r="37" spans="1:26" ht="17.100000000000001" hidden="1" customHeight="1" thickBot="1" x14ac:dyDescent="0.35">
      <c r="A37" s="1156"/>
      <c r="B37" s="1158"/>
      <c r="C37" s="47"/>
      <c r="D37" s="47"/>
      <c r="E37" s="91"/>
      <c r="F37" s="574"/>
      <c r="G37" s="574"/>
      <c r="H37" s="1159"/>
      <c r="I37" s="1160"/>
      <c r="J37" s="1160"/>
      <c r="K37" s="1140"/>
      <c r="L37" s="1143"/>
      <c r="M37" s="1146"/>
      <c r="N37" s="1149"/>
      <c r="O37" s="1271"/>
      <c r="P37" s="1168"/>
      <c r="Q37" s="184"/>
      <c r="R37" s="1152"/>
      <c r="S37" s="1154"/>
      <c r="T37" s="14"/>
      <c r="U37" s="48"/>
      <c r="V37" s="15"/>
      <c r="W37" s="48"/>
      <c r="X37" s="1165"/>
      <c r="Y37" s="1166"/>
      <c r="Z37" s="1162"/>
    </row>
    <row r="38" spans="1:26" ht="17.100000000000001" hidden="1" customHeight="1" thickBot="1" x14ac:dyDescent="0.35">
      <c r="A38" s="1156"/>
      <c r="B38" s="1158"/>
      <c r="C38" s="55"/>
      <c r="D38" s="47"/>
      <c r="E38" s="91"/>
      <c r="F38" s="574"/>
      <c r="G38" s="574"/>
      <c r="H38" s="1159"/>
      <c r="I38" s="1160"/>
      <c r="J38" s="1160"/>
      <c r="K38" s="1140"/>
      <c r="L38" s="1143"/>
      <c r="M38" s="1146"/>
      <c r="N38" s="1149"/>
      <c r="O38" s="1271"/>
      <c r="P38" s="1168"/>
      <c r="Q38" s="184"/>
      <c r="R38" s="1152"/>
      <c r="S38" s="1154"/>
      <c r="T38" s="56"/>
      <c r="U38" s="48"/>
      <c r="V38" s="15"/>
      <c r="W38" s="48"/>
      <c r="X38" s="1165"/>
      <c r="Y38" s="1166"/>
      <c r="Z38" s="1162"/>
    </row>
    <row r="39" spans="1:26" ht="17.100000000000001" hidden="1" customHeight="1" thickBot="1" x14ac:dyDescent="0.35">
      <c r="A39" s="1156"/>
      <c r="B39" s="1158"/>
      <c r="C39" s="55"/>
      <c r="D39" s="577"/>
      <c r="E39" s="513"/>
      <c r="F39" s="573"/>
      <c r="G39" s="573"/>
      <c r="H39" s="1159"/>
      <c r="I39" s="1160"/>
      <c r="J39" s="1160"/>
      <c r="K39" s="1140"/>
      <c r="L39" s="1143"/>
      <c r="M39" s="1146"/>
      <c r="N39" s="1149"/>
      <c r="O39" s="1276"/>
      <c r="P39" s="1168"/>
      <c r="Q39" s="185"/>
      <c r="R39" s="1152"/>
      <c r="S39" s="1154"/>
      <c r="T39" s="56"/>
      <c r="U39" s="57"/>
      <c r="V39" s="58"/>
      <c r="W39" s="57"/>
      <c r="X39" s="1165"/>
      <c r="Y39" s="1166"/>
      <c r="Z39" s="1162"/>
    </row>
    <row r="40" spans="1:26" ht="17.100000000000001" hidden="1" customHeight="1" thickBot="1" x14ac:dyDescent="0.35">
      <c r="A40" s="1155">
        <v>4</v>
      </c>
      <c r="B40" s="1157"/>
      <c r="C40" s="576"/>
      <c r="D40" s="576"/>
      <c r="E40" s="514"/>
      <c r="F40" s="569"/>
      <c r="G40" s="569"/>
      <c r="H40" s="1159"/>
      <c r="I40" s="1160"/>
      <c r="J40" s="1160"/>
      <c r="K40" s="1140"/>
      <c r="L40" s="1142"/>
      <c r="M40" s="1145"/>
      <c r="N40" s="1148"/>
      <c r="O40" s="1270"/>
      <c r="P40" s="1167"/>
      <c r="Q40" s="188"/>
      <c r="R40" s="1151"/>
      <c r="S40" s="1153" t="str">
        <f>IFERROR(SUBTOTAL(109,Q40:Q48)/R40," ")</f>
        <v xml:space="preserve"> </v>
      </c>
      <c r="T40" s="94"/>
      <c r="U40" s="95"/>
      <c r="V40" s="94"/>
      <c r="W40" s="95"/>
      <c r="X40" s="1163"/>
      <c r="Y40" s="1164"/>
      <c r="Z40" s="1161"/>
    </row>
    <row r="41" spans="1:26" ht="17.100000000000001" hidden="1" customHeight="1" thickBot="1" x14ac:dyDescent="0.35">
      <c r="A41" s="1156"/>
      <c r="B41" s="1158"/>
      <c r="C41" s="47"/>
      <c r="D41" s="47"/>
      <c r="E41" s="91"/>
      <c r="F41" s="574"/>
      <c r="G41" s="574"/>
      <c r="H41" s="1159"/>
      <c r="I41" s="1160"/>
      <c r="J41" s="1160"/>
      <c r="K41" s="1140"/>
      <c r="L41" s="1143"/>
      <c r="M41" s="1146"/>
      <c r="N41" s="1149"/>
      <c r="O41" s="1271"/>
      <c r="P41" s="1168"/>
      <c r="Q41" s="184"/>
      <c r="R41" s="1152"/>
      <c r="S41" s="1154"/>
      <c r="T41" s="15"/>
      <c r="U41" s="48"/>
      <c r="V41" s="15"/>
      <c r="W41" s="48"/>
      <c r="X41" s="1165"/>
      <c r="Y41" s="1166"/>
      <c r="Z41" s="1162"/>
    </row>
    <row r="42" spans="1:26" ht="17.100000000000001" hidden="1" customHeight="1" thickBot="1" x14ac:dyDescent="0.35">
      <c r="A42" s="1156"/>
      <c r="B42" s="1158"/>
      <c r="C42" s="47"/>
      <c r="D42" s="47"/>
      <c r="E42" s="91"/>
      <c r="F42" s="574"/>
      <c r="G42" s="574"/>
      <c r="H42" s="1159"/>
      <c r="I42" s="1160"/>
      <c r="J42" s="1160"/>
      <c r="K42" s="1140"/>
      <c r="L42" s="1143"/>
      <c r="M42" s="1146"/>
      <c r="N42" s="1149"/>
      <c r="O42" s="1271"/>
      <c r="P42" s="1168"/>
      <c r="Q42" s="184"/>
      <c r="R42" s="1152"/>
      <c r="S42" s="1154"/>
      <c r="T42" s="15"/>
      <c r="U42" s="48"/>
      <c r="V42" s="15"/>
      <c r="W42" s="48"/>
      <c r="X42" s="1165"/>
      <c r="Y42" s="1166"/>
      <c r="Z42" s="1162"/>
    </row>
    <row r="43" spans="1:26" ht="17.100000000000001" hidden="1" customHeight="1" thickBot="1" x14ac:dyDescent="0.35">
      <c r="A43" s="1156"/>
      <c r="B43" s="1158"/>
      <c r="C43" s="47"/>
      <c r="D43" s="47"/>
      <c r="E43" s="91"/>
      <c r="F43" s="574"/>
      <c r="G43" s="574"/>
      <c r="H43" s="1159"/>
      <c r="I43" s="1160"/>
      <c r="J43" s="1160"/>
      <c r="K43" s="1140"/>
      <c r="L43" s="1143"/>
      <c r="M43" s="1146"/>
      <c r="N43" s="1149"/>
      <c r="O43" s="1271"/>
      <c r="P43" s="1168"/>
      <c r="Q43" s="184"/>
      <c r="R43" s="1152"/>
      <c r="S43" s="1154"/>
      <c r="T43" s="15"/>
      <c r="U43" s="48"/>
      <c r="V43" s="15"/>
      <c r="W43" s="48"/>
      <c r="X43" s="1165"/>
      <c r="Y43" s="1166"/>
      <c r="Z43" s="1162"/>
    </row>
    <row r="44" spans="1:26" ht="17.100000000000001" hidden="1" customHeight="1" thickBot="1" x14ac:dyDescent="0.35">
      <c r="A44" s="1156"/>
      <c r="B44" s="1158"/>
      <c r="C44" s="47"/>
      <c r="D44" s="47"/>
      <c r="E44" s="91"/>
      <c r="F44" s="574"/>
      <c r="G44" s="574"/>
      <c r="H44" s="1159"/>
      <c r="I44" s="1160"/>
      <c r="J44" s="1160"/>
      <c r="K44" s="1140"/>
      <c r="L44" s="1143"/>
      <c r="M44" s="1146"/>
      <c r="N44" s="1149"/>
      <c r="O44" s="1271"/>
      <c r="P44" s="1168"/>
      <c r="Q44" s="184"/>
      <c r="R44" s="1152"/>
      <c r="S44" s="1154"/>
      <c r="T44" s="15"/>
      <c r="U44" s="48"/>
      <c r="V44" s="15"/>
      <c r="W44" s="48"/>
      <c r="X44" s="1165"/>
      <c r="Y44" s="1166"/>
      <c r="Z44" s="1162"/>
    </row>
    <row r="45" spans="1:26" ht="17.100000000000001" hidden="1" customHeight="1" thickBot="1" x14ac:dyDescent="0.35">
      <c r="A45" s="1156"/>
      <c r="B45" s="1158"/>
      <c r="C45" s="47"/>
      <c r="D45" s="47"/>
      <c r="E45" s="91"/>
      <c r="F45" s="574"/>
      <c r="G45" s="574"/>
      <c r="H45" s="1159"/>
      <c r="I45" s="1160"/>
      <c r="J45" s="1160"/>
      <c r="K45" s="1140"/>
      <c r="L45" s="1143"/>
      <c r="M45" s="1146"/>
      <c r="N45" s="1149"/>
      <c r="O45" s="1271"/>
      <c r="P45" s="1168"/>
      <c r="Q45" s="184"/>
      <c r="R45" s="1152"/>
      <c r="S45" s="1154"/>
      <c r="T45" s="15"/>
      <c r="U45" s="48"/>
      <c r="V45" s="15"/>
      <c r="W45" s="48"/>
      <c r="X45" s="1165"/>
      <c r="Y45" s="1166"/>
      <c r="Z45" s="1162"/>
    </row>
    <row r="46" spans="1:26" ht="17.100000000000001" hidden="1" customHeight="1" thickBot="1" x14ac:dyDescent="0.35">
      <c r="A46" s="1156"/>
      <c r="B46" s="1158"/>
      <c r="C46" s="47"/>
      <c r="D46" s="47"/>
      <c r="E46" s="91"/>
      <c r="F46" s="574"/>
      <c r="G46" s="574"/>
      <c r="H46" s="1159"/>
      <c r="I46" s="1160"/>
      <c r="J46" s="1160"/>
      <c r="K46" s="1140"/>
      <c r="L46" s="1143"/>
      <c r="M46" s="1146"/>
      <c r="N46" s="1149"/>
      <c r="O46" s="1271"/>
      <c r="P46" s="1168"/>
      <c r="Q46" s="184"/>
      <c r="R46" s="1152"/>
      <c r="S46" s="1154"/>
      <c r="T46" s="14"/>
      <c r="U46" s="48"/>
      <c r="V46" s="15"/>
      <c r="W46" s="48"/>
      <c r="X46" s="1165"/>
      <c r="Y46" s="1166"/>
      <c r="Z46" s="1162"/>
    </row>
    <row r="47" spans="1:26" ht="17.100000000000001" hidden="1" customHeight="1" thickBot="1" x14ac:dyDescent="0.35">
      <c r="A47" s="1156"/>
      <c r="B47" s="1158"/>
      <c r="C47" s="55"/>
      <c r="D47" s="47"/>
      <c r="E47" s="91"/>
      <c r="F47" s="574"/>
      <c r="G47" s="574"/>
      <c r="H47" s="1159"/>
      <c r="I47" s="1160"/>
      <c r="J47" s="1160"/>
      <c r="K47" s="1140"/>
      <c r="L47" s="1143"/>
      <c r="M47" s="1146"/>
      <c r="N47" s="1149"/>
      <c r="O47" s="1271"/>
      <c r="P47" s="1168"/>
      <c r="Q47" s="184"/>
      <c r="R47" s="1152"/>
      <c r="S47" s="1154"/>
      <c r="T47" s="56"/>
      <c r="U47" s="48"/>
      <c r="V47" s="15"/>
      <c r="W47" s="48"/>
      <c r="X47" s="1165"/>
      <c r="Y47" s="1166"/>
      <c r="Z47" s="1162"/>
    </row>
    <row r="48" spans="1:26" ht="17.100000000000001" hidden="1" customHeight="1" thickBot="1" x14ac:dyDescent="0.35">
      <c r="A48" s="1156"/>
      <c r="B48" s="1158"/>
      <c r="C48" s="55"/>
      <c r="D48" s="577"/>
      <c r="E48" s="513"/>
      <c r="F48" s="573"/>
      <c r="G48" s="573"/>
      <c r="H48" s="1159"/>
      <c r="I48" s="1160"/>
      <c r="J48" s="1160"/>
      <c r="K48" s="1140"/>
      <c r="L48" s="1143"/>
      <c r="M48" s="1146"/>
      <c r="N48" s="1149"/>
      <c r="O48" s="1276"/>
      <c r="P48" s="1168"/>
      <c r="Q48" s="185"/>
      <c r="R48" s="1152"/>
      <c r="S48" s="1154"/>
      <c r="T48" s="56"/>
      <c r="U48" s="57"/>
      <c r="V48" s="58"/>
      <c r="W48" s="57"/>
      <c r="X48" s="1165"/>
      <c r="Y48" s="1166"/>
      <c r="Z48" s="1162"/>
    </row>
    <row r="49" spans="1:26" ht="17.100000000000001" hidden="1" customHeight="1" thickBot="1" x14ac:dyDescent="0.35">
      <c r="A49" s="1155">
        <v>5</v>
      </c>
      <c r="B49" s="1157"/>
      <c r="C49" s="576"/>
      <c r="D49" s="576"/>
      <c r="E49" s="514"/>
      <c r="F49" s="569"/>
      <c r="G49" s="569"/>
      <c r="H49" s="1159"/>
      <c r="I49" s="1160"/>
      <c r="J49" s="1160"/>
      <c r="K49" s="1140"/>
      <c r="L49" s="1142"/>
      <c r="M49" s="1145"/>
      <c r="N49" s="1148"/>
      <c r="O49" s="1270"/>
      <c r="P49" s="1167"/>
      <c r="Q49" s="188"/>
      <c r="R49" s="1151"/>
      <c r="S49" s="1153" t="str">
        <f>IFERROR(SUBTOTAL(109,Q49:Q57)/R49," ")</f>
        <v xml:space="preserve"> </v>
      </c>
      <c r="T49" s="94"/>
      <c r="U49" s="95"/>
      <c r="V49" s="94"/>
      <c r="W49" s="95"/>
      <c r="X49" s="1163"/>
      <c r="Y49" s="1164"/>
      <c r="Z49" s="1161"/>
    </row>
    <row r="50" spans="1:26" ht="17.100000000000001" hidden="1" customHeight="1" thickBot="1" x14ac:dyDescent="0.35">
      <c r="A50" s="1156"/>
      <c r="B50" s="1158"/>
      <c r="C50" s="47"/>
      <c r="D50" s="47"/>
      <c r="E50" s="91"/>
      <c r="F50" s="574"/>
      <c r="G50" s="574"/>
      <c r="H50" s="1159"/>
      <c r="I50" s="1160"/>
      <c r="J50" s="1160"/>
      <c r="K50" s="1140"/>
      <c r="L50" s="1143"/>
      <c r="M50" s="1146"/>
      <c r="N50" s="1149"/>
      <c r="O50" s="1271"/>
      <c r="P50" s="1168"/>
      <c r="Q50" s="184"/>
      <c r="R50" s="1152"/>
      <c r="S50" s="1154"/>
      <c r="T50" s="15"/>
      <c r="U50" s="48"/>
      <c r="V50" s="15"/>
      <c r="W50" s="48"/>
      <c r="X50" s="1165"/>
      <c r="Y50" s="1166"/>
      <c r="Z50" s="1162"/>
    </row>
    <row r="51" spans="1:26" ht="17.100000000000001" hidden="1" customHeight="1" thickBot="1" x14ac:dyDescent="0.35">
      <c r="A51" s="1156"/>
      <c r="B51" s="1158"/>
      <c r="C51" s="47"/>
      <c r="D51" s="47"/>
      <c r="E51" s="91"/>
      <c r="F51" s="574"/>
      <c r="G51" s="574"/>
      <c r="H51" s="1159"/>
      <c r="I51" s="1160"/>
      <c r="J51" s="1160"/>
      <c r="K51" s="1140"/>
      <c r="L51" s="1143"/>
      <c r="M51" s="1146"/>
      <c r="N51" s="1149"/>
      <c r="O51" s="1271"/>
      <c r="P51" s="1168"/>
      <c r="Q51" s="184"/>
      <c r="R51" s="1152"/>
      <c r="S51" s="1154"/>
      <c r="T51" s="15"/>
      <c r="U51" s="48"/>
      <c r="V51" s="15"/>
      <c r="W51" s="48"/>
      <c r="X51" s="1165"/>
      <c r="Y51" s="1166"/>
      <c r="Z51" s="1162"/>
    </row>
    <row r="52" spans="1:26" ht="17.100000000000001" hidden="1" customHeight="1" thickBot="1" x14ac:dyDescent="0.35">
      <c r="A52" s="1156"/>
      <c r="B52" s="1158"/>
      <c r="C52" s="47"/>
      <c r="D52" s="47"/>
      <c r="E52" s="91"/>
      <c r="F52" s="574"/>
      <c r="G52" s="574"/>
      <c r="H52" s="1159"/>
      <c r="I52" s="1160"/>
      <c r="J52" s="1160"/>
      <c r="K52" s="1140"/>
      <c r="L52" s="1143"/>
      <c r="M52" s="1146"/>
      <c r="N52" s="1149"/>
      <c r="O52" s="1271"/>
      <c r="P52" s="1168"/>
      <c r="Q52" s="184"/>
      <c r="R52" s="1152"/>
      <c r="S52" s="1154"/>
      <c r="T52" s="15"/>
      <c r="U52" s="48"/>
      <c r="V52" s="15"/>
      <c r="W52" s="48"/>
      <c r="X52" s="1165"/>
      <c r="Y52" s="1166"/>
      <c r="Z52" s="1162"/>
    </row>
    <row r="53" spans="1:26" ht="17.100000000000001" hidden="1" customHeight="1" thickBot="1" x14ac:dyDescent="0.35">
      <c r="A53" s="1156"/>
      <c r="B53" s="1158"/>
      <c r="C53" s="47"/>
      <c r="D53" s="47"/>
      <c r="E53" s="91"/>
      <c r="F53" s="574"/>
      <c r="G53" s="574"/>
      <c r="H53" s="1159"/>
      <c r="I53" s="1160"/>
      <c r="J53" s="1160"/>
      <c r="K53" s="1140"/>
      <c r="L53" s="1143"/>
      <c r="M53" s="1146"/>
      <c r="N53" s="1149"/>
      <c r="O53" s="1271"/>
      <c r="P53" s="1168"/>
      <c r="Q53" s="184"/>
      <c r="R53" s="1152"/>
      <c r="S53" s="1154"/>
      <c r="T53" s="15"/>
      <c r="U53" s="48"/>
      <c r="V53" s="15"/>
      <c r="W53" s="48"/>
      <c r="X53" s="1165"/>
      <c r="Y53" s="1166"/>
      <c r="Z53" s="1162"/>
    </row>
    <row r="54" spans="1:26" ht="17.100000000000001" hidden="1" customHeight="1" thickBot="1" x14ac:dyDescent="0.35">
      <c r="A54" s="1156"/>
      <c r="B54" s="1158"/>
      <c r="C54" s="47"/>
      <c r="D54" s="47"/>
      <c r="E54" s="91"/>
      <c r="F54" s="574"/>
      <c r="G54" s="574"/>
      <c r="H54" s="1159"/>
      <c r="I54" s="1160"/>
      <c r="J54" s="1160"/>
      <c r="K54" s="1140"/>
      <c r="L54" s="1143"/>
      <c r="M54" s="1146"/>
      <c r="N54" s="1149"/>
      <c r="O54" s="1271"/>
      <c r="P54" s="1168"/>
      <c r="Q54" s="184"/>
      <c r="R54" s="1152"/>
      <c r="S54" s="1154"/>
      <c r="T54" s="15"/>
      <c r="U54" s="48"/>
      <c r="V54" s="15"/>
      <c r="W54" s="48"/>
      <c r="X54" s="1165"/>
      <c r="Y54" s="1166"/>
      <c r="Z54" s="1162"/>
    </row>
    <row r="55" spans="1:26" ht="17.100000000000001" hidden="1" customHeight="1" thickBot="1" x14ac:dyDescent="0.35">
      <c r="A55" s="1156"/>
      <c r="B55" s="1158"/>
      <c r="C55" s="47"/>
      <c r="D55" s="47"/>
      <c r="E55" s="91"/>
      <c r="F55" s="574"/>
      <c r="G55" s="574"/>
      <c r="H55" s="1159"/>
      <c r="I55" s="1160"/>
      <c r="J55" s="1160"/>
      <c r="K55" s="1140"/>
      <c r="L55" s="1143"/>
      <c r="M55" s="1146"/>
      <c r="N55" s="1149"/>
      <c r="O55" s="1271"/>
      <c r="P55" s="1168"/>
      <c r="Q55" s="184"/>
      <c r="R55" s="1152"/>
      <c r="S55" s="1154"/>
      <c r="T55" s="14"/>
      <c r="U55" s="48"/>
      <c r="V55" s="15"/>
      <c r="W55" s="48"/>
      <c r="X55" s="1165"/>
      <c r="Y55" s="1166"/>
      <c r="Z55" s="1162"/>
    </row>
    <row r="56" spans="1:26" ht="17.100000000000001" hidden="1" customHeight="1" thickBot="1" x14ac:dyDescent="0.35">
      <c r="A56" s="1156"/>
      <c r="B56" s="1158"/>
      <c r="C56" s="55"/>
      <c r="D56" s="47"/>
      <c r="E56" s="91"/>
      <c r="F56" s="574"/>
      <c r="G56" s="574"/>
      <c r="H56" s="1159"/>
      <c r="I56" s="1160"/>
      <c r="J56" s="1160"/>
      <c r="K56" s="1140"/>
      <c r="L56" s="1143"/>
      <c r="M56" s="1146"/>
      <c r="N56" s="1149"/>
      <c r="O56" s="1271"/>
      <c r="P56" s="1168"/>
      <c r="Q56" s="184"/>
      <c r="R56" s="1152"/>
      <c r="S56" s="1154"/>
      <c r="T56" s="56"/>
      <c r="U56" s="48"/>
      <c r="V56" s="15"/>
      <c r="W56" s="48"/>
      <c r="X56" s="1165"/>
      <c r="Y56" s="1166"/>
      <c r="Z56" s="1162"/>
    </row>
    <row r="57" spans="1:26" ht="17.100000000000001" hidden="1" customHeight="1" thickBot="1" x14ac:dyDescent="0.35">
      <c r="A57" s="1156"/>
      <c r="B57" s="1158"/>
      <c r="C57" s="55"/>
      <c r="D57" s="577"/>
      <c r="E57" s="513"/>
      <c r="F57" s="573"/>
      <c r="G57" s="573"/>
      <c r="H57" s="1159"/>
      <c r="I57" s="1160"/>
      <c r="J57" s="1160"/>
      <c r="K57" s="1140"/>
      <c r="L57" s="1143"/>
      <c r="M57" s="1146"/>
      <c r="N57" s="1149"/>
      <c r="O57" s="1276"/>
      <c r="P57" s="1168"/>
      <c r="Q57" s="185"/>
      <c r="R57" s="1152"/>
      <c r="S57" s="1154"/>
      <c r="T57" s="56"/>
      <c r="U57" s="57"/>
      <c r="V57" s="58"/>
      <c r="W57" s="57"/>
      <c r="X57" s="1165"/>
      <c r="Y57" s="1166"/>
      <c r="Z57" s="1162"/>
    </row>
    <row r="58" spans="1:26" ht="17.100000000000001" hidden="1" customHeight="1" thickBot="1" x14ac:dyDescent="0.35">
      <c r="A58" s="1155">
        <v>6</v>
      </c>
      <c r="B58" s="1157"/>
      <c r="C58" s="576"/>
      <c r="D58" s="576"/>
      <c r="E58" s="514"/>
      <c r="F58" s="569"/>
      <c r="G58" s="569"/>
      <c r="H58" s="1159"/>
      <c r="I58" s="1160"/>
      <c r="J58" s="1160"/>
      <c r="K58" s="1140"/>
      <c r="L58" s="1142"/>
      <c r="M58" s="1145"/>
      <c r="N58" s="1148"/>
      <c r="O58" s="1270"/>
      <c r="P58" s="1167"/>
      <c r="Q58" s="188"/>
      <c r="R58" s="1151"/>
      <c r="S58" s="1153" t="str">
        <f>IFERROR(SUBTOTAL(109,Q58:Q66)/R58," ")</f>
        <v xml:space="preserve"> </v>
      </c>
      <c r="T58" s="94"/>
      <c r="U58" s="95"/>
      <c r="V58" s="94"/>
      <c r="W58" s="95"/>
      <c r="X58" s="1163"/>
      <c r="Y58" s="1164"/>
      <c r="Z58" s="1161"/>
    </row>
    <row r="59" spans="1:26" ht="17.100000000000001" hidden="1" customHeight="1" thickBot="1" x14ac:dyDescent="0.35">
      <c r="A59" s="1156"/>
      <c r="B59" s="1158"/>
      <c r="C59" s="47"/>
      <c r="D59" s="47"/>
      <c r="E59" s="91"/>
      <c r="F59" s="574"/>
      <c r="G59" s="574"/>
      <c r="H59" s="1159"/>
      <c r="I59" s="1160"/>
      <c r="J59" s="1160"/>
      <c r="K59" s="1140"/>
      <c r="L59" s="1143"/>
      <c r="M59" s="1146"/>
      <c r="N59" s="1149"/>
      <c r="O59" s="1271"/>
      <c r="P59" s="1168"/>
      <c r="Q59" s="184"/>
      <c r="R59" s="1152"/>
      <c r="S59" s="1154"/>
      <c r="T59" s="15"/>
      <c r="U59" s="48"/>
      <c r="V59" s="15"/>
      <c r="W59" s="48"/>
      <c r="X59" s="1165"/>
      <c r="Y59" s="1166"/>
      <c r="Z59" s="1162"/>
    </row>
    <row r="60" spans="1:26" ht="17.100000000000001" hidden="1" customHeight="1" thickBot="1" x14ac:dyDescent="0.35">
      <c r="A60" s="1156"/>
      <c r="B60" s="1158"/>
      <c r="C60" s="47"/>
      <c r="D60" s="47"/>
      <c r="E60" s="91"/>
      <c r="F60" s="574"/>
      <c r="G60" s="574"/>
      <c r="H60" s="1159"/>
      <c r="I60" s="1160"/>
      <c r="J60" s="1160"/>
      <c r="K60" s="1140"/>
      <c r="L60" s="1143"/>
      <c r="M60" s="1146"/>
      <c r="N60" s="1149"/>
      <c r="O60" s="1271"/>
      <c r="P60" s="1168"/>
      <c r="Q60" s="184"/>
      <c r="R60" s="1152"/>
      <c r="S60" s="1154"/>
      <c r="T60" s="15"/>
      <c r="U60" s="48"/>
      <c r="V60" s="15"/>
      <c r="W60" s="48"/>
      <c r="X60" s="1165"/>
      <c r="Y60" s="1166"/>
      <c r="Z60" s="1162"/>
    </row>
    <row r="61" spans="1:26" ht="17.100000000000001" hidden="1" customHeight="1" thickBot="1" x14ac:dyDescent="0.35">
      <c r="A61" s="1156"/>
      <c r="B61" s="1158"/>
      <c r="C61" s="47"/>
      <c r="D61" s="47"/>
      <c r="E61" s="91"/>
      <c r="F61" s="574"/>
      <c r="G61" s="574"/>
      <c r="H61" s="1159"/>
      <c r="I61" s="1160"/>
      <c r="J61" s="1160"/>
      <c r="K61" s="1140"/>
      <c r="L61" s="1143"/>
      <c r="M61" s="1146"/>
      <c r="N61" s="1149"/>
      <c r="O61" s="1271"/>
      <c r="P61" s="1168"/>
      <c r="Q61" s="184"/>
      <c r="R61" s="1152"/>
      <c r="S61" s="1154"/>
      <c r="T61" s="15"/>
      <c r="U61" s="48"/>
      <c r="V61" s="15"/>
      <c r="W61" s="48"/>
      <c r="X61" s="1165"/>
      <c r="Y61" s="1166"/>
      <c r="Z61" s="1162"/>
    </row>
    <row r="62" spans="1:26" ht="17.100000000000001" hidden="1" customHeight="1" thickBot="1" x14ac:dyDescent="0.35">
      <c r="A62" s="1156"/>
      <c r="B62" s="1158"/>
      <c r="C62" s="47"/>
      <c r="D62" s="47"/>
      <c r="E62" s="91"/>
      <c r="F62" s="574"/>
      <c r="G62" s="574"/>
      <c r="H62" s="1159"/>
      <c r="I62" s="1160"/>
      <c r="J62" s="1160"/>
      <c r="K62" s="1140"/>
      <c r="L62" s="1143"/>
      <c r="M62" s="1146"/>
      <c r="N62" s="1149"/>
      <c r="O62" s="1271"/>
      <c r="P62" s="1168"/>
      <c r="Q62" s="184"/>
      <c r="R62" s="1152"/>
      <c r="S62" s="1154"/>
      <c r="T62" s="15"/>
      <c r="U62" s="48"/>
      <c r="V62" s="15"/>
      <c r="W62" s="48"/>
      <c r="X62" s="1165"/>
      <c r="Y62" s="1166"/>
      <c r="Z62" s="1162"/>
    </row>
    <row r="63" spans="1:26" ht="17.100000000000001" hidden="1" customHeight="1" thickBot="1" x14ac:dyDescent="0.35">
      <c r="A63" s="1156"/>
      <c r="B63" s="1158"/>
      <c r="C63" s="47"/>
      <c r="D63" s="47"/>
      <c r="E63" s="91"/>
      <c r="F63" s="574"/>
      <c r="G63" s="574"/>
      <c r="H63" s="1159"/>
      <c r="I63" s="1160"/>
      <c r="J63" s="1160"/>
      <c r="K63" s="1140"/>
      <c r="L63" s="1143"/>
      <c r="M63" s="1146"/>
      <c r="N63" s="1149"/>
      <c r="O63" s="1271"/>
      <c r="P63" s="1168"/>
      <c r="Q63" s="184"/>
      <c r="R63" s="1152"/>
      <c r="S63" s="1154"/>
      <c r="T63" s="15"/>
      <c r="U63" s="48"/>
      <c r="V63" s="15"/>
      <c r="W63" s="48"/>
      <c r="X63" s="1165"/>
      <c r="Y63" s="1166"/>
      <c r="Z63" s="1162"/>
    </row>
    <row r="64" spans="1:26" ht="17.100000000000001" hidden="1" customHeight="1" thickBot="1" x14ac:dyDescent="0.35">
      <c r="A64" s="1156"/>
      <c r="B64" s="1158"/>
      <c r="C64" s="47"/>
      <c r="D64" s="47"/>
      <c r="E64" s="91"/>
      <c r="F64" s="574"/>
      <c r="G64" s="574"/>
      <c r="H64" s="1159"/>
      <c r="I64" s="1160"/>
      <c r="J64" s="1160"/>
      <c r="K64" s="1140"/>
      <c r="L64" s="1143"/>
      <c r="M64" s="1146"/>
      <c r="N64" s="1149"/>
      <c r="O64" s="1271"/>
      <c r="P64" s="1168"/>
      <c r="Q64" s="184"/>
      <c r="R64" s="1152"/>
      <c r="S64" s="1154"/>
      <c r="T64" s="14"/>
      <c r="U64" s="48"/>
      <c r="V64" s="15"/>
      <c r="W64" s="48"/>
      <c r="X64" s="1165"/>
      <c r="Y64" s="1166"/>
      <c r="Z64" s="1162"/>
    </row>
    <row r="65" spans="1:26" ht="17.100000000000001" hidden="1" customHeight="1" thickBot="1" x14ac:dyDescent="0.35">
      <c r="A65" s="1156"/>
      <c r="B65" s="1158"/>
      <c r="C65" s="55"/>
      <c r="D65" s="47"/>
      <c r="E65" s="91"/>
      <c r="F65" s="574"/>
      <c r="G65" s="574"/>
      <c r="H65" s="1159"/>
      <c r="I65" s="1160"/>
      <c r="J65" s="1160"/>
      <c r="K65" s="1140"/>
      <c r="L65" s="1143"/>
      <c r="M65" s="1146"/>
      <c r="N65" s="1149"/>
      <c r="O65" s="1271"/>
      <c r="P65" s="1168"/>
      <c r="Q65" s="184"/>
      <c r="R65" s="1152"/>
      <c r="S65" s="1154"/>
      <c r="T65" s="56"/>
      <c r="U65" s="48"/>
      <c r="V65" s="15"/>
      <c r="W65" s="48"/>
      <c r="X65" s="1165"/>
      <c r="Y65" s="1166"/>
      <c r="Z65" s="1162"/>
    </row>
    <row r="66" spans="1:26" ht="17.100000000000001" hidden="1" customHeight="1" thickBot="1" x14ac:dyDescent="0.35">
      <c r="A66" s="1156"/>
      <c r="B66" s="1158"/>
      <c r="C66" s="55"/>
      <c r="D66" s="577"/>
      <c r="E66" s="513"/>
      <c r="F66" s="573"/>
      <c r="G66" s="573"/>
      <c r="H66" s="1159"/>
      <c r="I66" s="1160"/>
      <c r="J66" s="1160"/>
      <c r="K66" s="1140"/>
      <c r="L66" s="1143"/>
      <c r="M66" s="1146"/>
      <c r="N66" s="1149"/>
      <c r="O66" s="1276"/>
      <c r="P66" s="1168"/>
      <c r="Q66" s="185"/>
      <c r="R66" s="1152"/>
      <c r="S66" s="1154"/>
      <c r="T66" s="56"/>
      <c r="U66" s="57"/>
      <c r="V66" s="58"/>
      <c r="W66" s="57"/>
      <c r="X66" s="1165"/>
      <c r="Y66" s="1166"/>
      <c r="Z66" s="1162"/>
    </row>
    <row r="67" spans="1:26" ht="17.100000000000001" hidden="1" customHeight="1" thickBot="1" x14ac:dyDescent="0.35">
      <c r="A67" s="1155">
        <v>7</v>
      </c>
      <c r="B67" s="1157"/>
      <c r="C67" s="576"/>
      <c r="D67" s="576"/>
      <c r="E67" s="514"/>
      <c r="F67" s="569"/>
      <c r="G67" s="569"/>
      <c r="H67" s="1159"/>
      <c r="I67" s="1160"/>
      <c r="J67" s="1160"/>
      <c r="K67" s="1140"/>
      <c r="L67" s="1142"/>
      <c r="M67" s="1145"/>
      <c r="N67" s="1148"/>
      <c r="O67" s="1270"/>
      <c r="P67" s="1167"/>
      <c r="Q67" s="188"/>
      <c r="R67" s="1151"/>
      <c r="S67" s="1153" t="str">
        <f>IFERROR(SUBTOTAL(109,Q67:Q75)/R67," ")</f>
        <v xml:space="preserve"> </v>
      </c>
      <c r="T67" s="94"/>
      <c r="U67" s="95"/>
      <c r="V67" s="94"/>
      <c r="W67" s="95"/>
      <c r="X67" s="1163"/>
      <c r="Y67" s="1164"/>
      <c r="Z67" s="1161"/>
    </row>
    <row r="68" spans="1:26" ht="17.100000000000001" hidden="1" customHeight="1" thickBot="1" x14ac:dyDescent="0.35">
      <c r="A68" s="1156"/>
      <c r="B68" s="1158"/>
      <c r="C68" s="47"/>
      <c r="D68" s="47"/>
      <c r="E68" s="91"/>
      <c r="F68" s="574"/>
      <c r="G68" s="574"/>
      <c r="H68" s="1159"/>
      <c r="I68" s="1160"/>
      <c r="J68" s="1160"/>
      <c r="K68" s="1140"/>
      <c r="L68" s="1143"/>
      <c r="M68" s="1146"/>
      <c r="N68" s="1149"/>
      <c r="O68" s="1271"/>
      <c r="P68" s="1168"/>
      <c r="Q68" s="184"/>
      <c r="R68" s="1152"/>
      <c r="S68" s="1154"/>
      <c r="T68" s="15"/>
      <c r="U68" s="48"/>
      <c r="V68" s="15"/>
      <c r="W68" s="48"/>
      <c r="X68" s="1165"/>
      <c r="Y68" s="1166"/>
      <c r="Z68" s="1162"/>
    </row>
    <row r="69" spans="1:26" ht="17.100000000000001" hidden="1" customHeight="1" thickBot="1" x14ac:dyDescent="0.35">
      <c r="A69" s="1156"/>
      <c r="B69" s="1158"/>
      <c r="C69" s="47"/>
      <c r="D69" s="47"/>
      <c r="E69" s="91"/>
      <c r="F69" s="574"/>
      <c r="G69" s="574"/>
      <c r="H69" s="1159"/>
      <c r="I69" s="1160"/>
      <c r="J69" s="1160"/>
      <c r="K69" s="1140"/>
      <c r="L69" s="1143"/>
      <c r="M69" s="1146"/>
      <c r="N69" s="1149"/>
      <c r="O69" s="1271"/>
      <c r="P69" s="1168"/>
      <c r="Q69" s="184"/>
      <c r="R69" s="1152"/>
      <c r="S69" s="1154"/>
      <c r="T69" s="15"/>
      <c r="U69" s="48"/>
      <c r="V69" s="15"/>
      <c r="W69" s="48"/>
      <c r="X69" s="1165"/>
      <c r="Y69" s="1166"/>
      <c r="Z69" s="1162"/>
    </row>
    <row r="70" spans="1:26" ht="17.100000000000001" hidden="1" customHeight="1" thickBot="1" x14ac:dyDescent="0.35">
      <c r="A70" s="1156"/>
      <c r="B70" s="1158"/>
      <c r="C70" s="47"/>
      <c r="D70" s="47"/>
      <c r="E70" s="91"/>
      <c r="F70" s="574"/>
      <c r="G70" s="574"/>
      <c r="H70" s="1159"/>
      <c r="I70" s="1160"/>
      <c r="J70" s="1160"/>
      <c r="K70" s="1140"/>
      <c r="L70" s="1143"/>
      <c r="M70" s="1146"/>
      <c r="N70" s="1149"/>
      <c r="O70" s="1271"/>
      <c r="P70" s="1168"/>
      <c r="Q70" s="184"/>
      <c r="R70" s="1152"/>
      <c r="S70" s="1154"/>
      <c r="T70" s="15"/>
      <c r="U70" s="48"/>
      <c r="V70" s="15"/>
      <c r="W70" s="48"/>
      <c r="X70" s="1165"/>
      <c r="Y70" s="1166"/>
      <c r="Z70" s="1162"/>
    </row>
    <row r="71" spans="1:26" ht="17.100000000000001" hidden="1" customHeight="1" thickBot="1" x14ac:dyDescent="0.35">
      <c r="A71" s="1156"/>
      <c r="B71" s="1158"/>
      <c r="C71" s="47"/>
      <c r="D71" s="47"/>
      <c r="E71" s="91"/>
      <c r="F71" s="574"/>
      <c r="G71" s="574"/>
      <c r="H71" s="1159"/>
      <c r="I71" s="1160"/>
      <c r="J71" s="1160"/>
      <c r="K71" s="1140"/>
      <c r="L71" s="1143"/>
      <c r="M71" s="1146"/>
      <c r="N71" s="1149"/>
      <c r="O71" s="1271"/>
      <c r="P71" s="1168"/>
      <c r="Q71" s="184"/>
      <c r="R71" s="1152"/>
      <c r="S71" s="1154"/>
      <c r="T71" s="15"/>
      <c r="U71" s="48"/>
      <c r="V71" s="15"/>
      <c r="W71" s="48"/>
      <c r="X71" s="1165"/>
      <c r="Y71" s="1166"/>
      <c r="Z71" s="1162"/>
    </row>
    <row r="72" spans="1:26" ht="17.100000000000001" hidden="1" customHeight="1" thickBot="1" x14ac:dyDescent="0.35">
      <c r="A72" s="1156"/>
      <c r="B72" s="1158"/>
      <c r="C72" s="47"/>
      <c r="D72" s="47"/>
      <c r="E72" s="91"/>
      <c r="F72" s="574"/>
      <c r="G72" s="574"/>
      <c r="H72" s="1159"/>
      <c r="I72" s="1160"/>
      <c r="J72" s="1160"/>
      <c r="K72" s="1140"/>
      <c r="L72" s="1143"/>
      <c r="M72" s="1146"/>
      <c r="N72" s="1149"/>
      <c r="O72" s="1271"/>
      <c r="P72" s="1168"/>
      <c r="Q72" s="184"/>
      <c r="R72" s="1152"/>
      <c r="S72" s="1154"/>
      <c r="T72" s="15"/>
      <c r="U72" s="48"/>
      <c r="V72" s="15"/>
      <c r="W72" s="48"/>
      <c r="X72" s="1165"/>
      <c r="Y72" s="1166"/>
      <c r="Z72" s="1162"/>
    </row>
    <row r="73" spans="1:26" ht="17.100000000000001" hidden="1" customHeight="1" thickBot="1" x14ac:dyDescent="0.35">
      <c r="A73" s="1156"/>
      <c r="B73" s="1158"/>
      <c r="C73" s="47"/>
      <c r="D73" s="47"/>
      <c r="E73" s="91"/>
      <c r="F73" s="574"/>
      <c r="G73" s="574"/>
      <c r="H73" s="1159"/>
      <c r="I73" s="1160"/>
      <c r="J73" s="1160"/>
      <c r="K73" s="1140"/>
      <c r="L73" s="1143"/>
      <c r="M73" s="1146"/>
      <c r="N73" s="1149"/>
      <c r="O73" s="1271"/>
      <c r="P73" s="1168"/>
      <c r="Q73" s="184"/>
      <c r="R73" s="1152"/>
      <c r="S73" s="1154"/>
      <c r="T73" s="14"/>
      <c r="U73" s="48"/>
      <c r="V73" s="15"/>
      <c r="W73" s="48"/>
      <c r="X73" s="1165"/>
      <c r="Y73" s="1166"/>
      <c r="Z73" s="1162"/>
    </row>
    <row r="74" spans="1:26" ht="17.100000000000001" hidden="1" customHeight="1" thickBot="1" x14ac:dyDescent="0.35">
      <c r="A74" s="1156"/>
      <c r="B74" s="1158"/>
      <c r="C74" s="55"/>
      <c r="D74" s="47"/>
      <c r="E74" s="91"/>
      <c r="F74" s="574"/>
      <c r="G74" s="574"/>
      <c r="H74" s="1159"/>
      <c r="I74" s="1160"/>
      <c r="J74" s="1160"/>
      <c r="K74" s="1140"/>
      <c r="L74" s="1143"/>
      <c r="M74" s="1146"/>
      <c r="N74" s="1149"/>
      <c r="O74" s="1271"/>
      <c r="P74" s="1168"/>
      <c r="Q74" s="184"/>
      <c r="R74" s="1152"/>
      <c r="S74" s="1154"/>
      <c r="T74" s="56"/>
      <c r="U74" s="48"/>
      <c r="V74" s="15"/>
      <c r="W74" s="48"/>
      <c r="X74" s="1165"/>
      <c r="Y74" s="1166"/>
      <c r="Z74" s="1162"/>
    </row>
    <row r="75" spans="1:26" ht="17.100000000000001" hidden="1" customHeight="1" thickBot="1" x14ac:dyDescent="0.35">
      <c r="A75" s="1156"/>
      <c r="B75" s="1158"/>
      <c r="C75" s="55"/>
      <c r="D75" s="577"/>
      <c r="E75" s="513"/>
      <c r="F75" s="573"/>
      <c r="G75" s="573"/>
      <c r="H75" s="1159"/>
      <c r="I75" s="1160"/>
      <c r="J75" s="1160"/>
      <c r="K75" s="1140"/>
      <c r="L75" s="1143"/>
      <c r="M75" s="1146"/>
      <c r="N75" s="1149"/>
      <c r="O75" s="1276"/>
      <c r="P75" s="1168"/>
      <c r="Q75" s="185"/>
      <c r="R75" s="1152"/>
      <c r="S75" s="1154"/>
      <c r="T75" s="56"/>
      <c r="U75" s="57"/>
      <c r="V75" s="58"/>
      <c r="W75" s="57"/>
      <c r="X75" s="1165"/>
      <c r="Y75" s="1166"/>
      <c r="Z75" s="1162"/>
    </row>
    <row r="76" spans="1:26" ht="17.100000000000001" hidden="1" customHeight="1" thickBot="1" x14ac:dyDescent="0.35">
      <c r="A76" s="1155">
        <v>8</v>
      </c>
      <c r="B76" s="1157"/>
      <c r="C76" s="576"/>
      <c r="D76" s="576"/>
      <c r="E76" s="514"/>
      <c r="F76" s="569"/>
      <c r="G76" s="569"/>
      <c r="H76" s="1159"/>
      <c r="I76" s="1160"/>
      <c r="J76" s="1160"/>
      <c r="K76" s="1140"/>
      <c r="L76" s="1142"/>
      <c r="M76" s="1145"/>
      <c r="N76" s="1148"/>
      <c r="O76" s="1270"/>
      <c r="P76" s="1167"/>
      <c r="Q76" s="188"/>
      <c r="R76" s="1151"/>
      <c r="S76" s="1153" t="str">
        <f>IFERROR(SUBTOTAL(109,Q76:Q84)/R76," ")</f>
        <v xml:space="preserve"> </v>
      </c>
      <c r="T76" s="94"/>
      <c r="U76" s="95"/>
      <c r="V76" s="94"/>
      <c r="W76" s="95"/>
      <c r="X76" s="1163"/>
      <c r="Y76" s="1164"/>
      <c r="Z76" s="1161"/>
    </row>
    <row r="77" spans="1:26" ht="17.100000000000001" hidden="1" customHeight="1" thickBot="1" x14ac:dyDescent="0.35">
      <c r="A77" s="1156"/>
      <c r="B77" s="1158"/>
      <c r="C77" s="47"/>
      <c r="D77" s="47"/>
      <c r="E77" s="91"/>
      <c r="F77" s="574"/>
      <c r="G77" s="574"/>
      <c r="H77" s="1159"/>
      <c r="I77" s="1160"/>
      <c r="J77" s="1160"/>
      <c r="K77" s="1140"/>
      <c r="L77" s="1143"/>
      <c r="M77" s="1146"/>
      <c r="N77" s="1149"/>
      <c r="O77" s="1271"/>
      <c r="P77" s="1168"/>
      <c r="Q77" s="184"/>
      <c r="R77" s="1152"/>
      <c r="S77" s="1154"/>
      <c r="T77" s="15"/>
      <c r="U77" s="48"/>
      <c r="V77" s="15"/>
      <c r="W77" s="48"/>
      <c r="X77" s="1165"/>
      <c r="Y77" s="1166"/>
      <c r="Z77" s="1162"/>
    </row>
    <row r="78" spans="1:26" ht="17.100000000000001" hidden="1" customHeight="1" thickBot="1" x14ac:dyDescent="0.35">
      <c r="A78" s="1156"/>
      <c r="B78" s="1158"/>
      <c r="C78" s="47"/>
      <c r="D78" s="47"/>
      <c r="E78" s="91"/>
      <c r="F78" s="574"/>
      <c r="G78" s="574"/>
      <c r="H78" s="1159"/>
      <c r="I78" s="1160"/>
      <c r="J78" s="1160"/>
      <c r="K78" s="1140"/>
      <c r="L78" s="1143"/>
      <c r="M78" s="1146"/>
      <c r="N78" s="1149"/>
      <c r="O78" s="1271"/>
      <c r="P78" s="1168"/>
      <c r="Q78" s="184"/>
      <c r="R78" s="1152"/>
      <c r="S78" s="1154"/>
      <c r="T78" s="15"/>
      <c r="U78" s="48"/>
      <c r="V78" s="15"/>
      <c r="W78" s="48"/>
      <c r="X78" s="1165"/>
      <c r="Y78" s="1166"/>
      <c r="Z78" s="1162"/>
    </row>
    <row r="79" spans="1:26" ht="17.100000000000001" hidden="1" customHeight="1" thickBot="1" x14ac:dyDescent="0.35">
      <c r="A79" s="1156"/>
      <c r="B79" s="1158"/>
      <c r="C79" s="47"/>
      <c r="D79" s="47"/>
      <c r="E79" s="91"/>
      <c r="F79" s="574"/>
      <c r="G79" s="574"/>
      <c r="H79" s="1159"/>
      <c r="I79" s="1160"/>
      <c r="J79" s="1160"/>
      <c r="K79" s="1140"/>
      <c r="L79" s="1143"/>
      <c r="M79" s="1146"/>
      <c r="N79" s="1149"/>
      <c r="O79" s="1271"/>
      <c r="P79" s="1168"/>
      <c r="Q79" s="184"/>
      <c r="R79" s="1152"/>
      <c r="S79" s="1154"/>
      <c r="T79" s="15"/>
      <c r="U79" s="48"/>
      <c r="V79" s="15"/>
      <c r="W79" s="48"/>
      <c r="X79" s="1165"/>
      <c r="Y79" s="1166"/>
      <c r="Z79" s="1162"/>
    </row>
    <row r="80" spans="1:26" ht="17.100000000000001" hidden="1" customHeight="1" thickBot="1" x14ac:dyDescent="0.35">
      <c r="A80" s="1156"/>
      <c r="B80" s="1158"/>
      <c r="C80" s="47"/>
      <c r="D80" s="47"/>
      <c r="E80" s="91"/>
      <c r="F80" s="574"/>
      <c r="G80" s="574"/>
      <c r="H80" s="1159"/>
      <c r="I80" s="1160"/>
      <c r="J80" s="1160"/>
      <c r="K80" s="1140"/>
      <c r="L80" s="1143"/>
      <c r="M80" s="1146"/>
      <c r="N80" s="1149"/>
      <c r="O80" s="1271"/>
      <c r="P80" s="1168"/>
      <c r="Q80" s="184"/>
      <c r="R80" s="1152"/>
      <c r="S80" s="1154"/>
      <c r="T80" s="15"/>
      <c r="U80" s="48"/>
      <c r="V80" s="15"/>
      <c r="W80" s="48"/>
      <c r="X80" s="1165"/>
      <c r="Y80" s="1166"/>
      <c r="Z80" s="1162"/>
    </row>
    <row r="81" spans="1:26" ht="17.100000000000001" hidden="1" customHeight="1" thickBot="1" x14ac:dyDescent="0.35">
      <c r="A81" s="1156"/>
      <c r="B81" s="1158"/>
      <c r="C81" s="47"/>
      <c r="D81" s="47"/>
      <c r="E81" s="91"/>
      <c r="F81" s="574"/>
      <c r="G81" s="574"/>
      <c r="H81" s="1159"/>
      <c r="I81" s="1160"/>
      <c r="J81" s="1160"/>
      <c r="K81" s="1140"/>
      <c r="L81" s="1143"/>
      <c r="M81" s="1146"/>
      <c r="N81" s="1149"/>
      <c r="O81" s="1271"/>
      <c r="P81" s="1168"/>
      <c r="Q81" s="184"/>
      <c r="R81" s="1152"/>
      <c r="S81" s="1154"/>
      <c r="T81" s="15"/>
      <c r="U81" s="48"/>
      <c r="V81" s="15"/>
      <c r="W81" s="48"/>
      <c r="X81" s="1165"/>
      <c r="Y81" s="1166"/>
      <c r="Z81" s="1162"/>
    </row>
    <row r="82" spans="1:26" ht="17.100000000000001" hidden="1" customHeight="1" thickBot="1" x14ac:dyDescent="0.35">
      <c r="A82" s="1156"/>
      <c r="B82" s="1158"/>
      <c r="C82" s="47"/>
      <c r="D82" s="47"/>
      <c r="E82" s="91"/>
      <c r="F82" s="574"/>
      <c r="G82" s="574"/>
      <c r="H82" s="1159"/>
      <c r="I82" s="1160"/>
      <c r="J82" s="1160"/>
      <c r="K82" s="1140"/>
      <c r="L82" s="1143"/>
      <c r="M82" s="1146"/>
      <c r="N82" s="1149"/>
      <c r="O82" s="1271"/>
      <c r="P82" s="1168"/>
      <c r="Q82" s="184"/>
      <c r="R82" s="1152"/>
      <c r="S82" s="1154"/>
      <c r="T82" s="14"/>
      <c r="U82" s="48"/>
      <c r="V82" s="15"/>
      <c r="W82" s="48"/>
      <c r="X82" s="1165"/>
      <c r="Y82" s="1166"/>
      <c r="Z82" s="1162"/>
    </row>
    <row r="83" spans="1:26" ht="17.100000000000001" hidden="1" customHeight="1" thickBot="1" x14ac:dyDescent="0.35">
      <c r="A83" s="1156"/>
      <c r="B83" s="1158"/>
      <c r="C83" s="55"/>
      <c r="D83" s="47"/>
      <c r="E83" s="91"/>
      <c r="F83" s="574"/>
      <c r="G83" s="574"/>
      <c r="H83" s="1159"/>
      <c r="I83" s="1160"/>
      <c r="J83" s="1160"/>
      <c r="K83" s="1140"/>
      <c r="L83" s="1143"/>
      <c r="M83" s="1146"/>
      <c r="N83" s="1149"/>
      <c r="O83" s="1271"/>
      <c r="P83" s="1168"/>
      <c r="Q83" s="184"/>
      <c r="R83" s="1152"/>
      <c r="S83" s="1154"/>
      <c r="T83" s="56"/>
      <c r="U83" s="48"/>
      <c r="V83" s="15"/>
      <c r="W83" s="48"/>
      <c r="X83" s="1165"/>
      <c r="Y83" s="1166"/>
      <c r="Z83" s="1162"/>
    </row>
    <row r="84" spans="1:26" ht="17.100000000000001" hidden="1" customHeight="1" thickBot="1" x14ac:dyDescent="0.35">
      <c r="A84" s="1156"/>
      <c r="B84" s="1158"/>
      <c r="C84" s="55"/>
      <c r="D84" s="577"/>
      <c r="E84" s="513"/>
      <c r="F84" s="573"/>
      <c r="G84" s="573"/>
      <c r="H84" s="1159"/>
      <c r="I84" s="1160"/>
      <c r="J84" s="1160"/>
      <c r="K84" s="1140"/>
      <c r="L84" s="1143"/>
      <c r="M84" s="1146"/>
      <c r="N84" s="1149"/>
      <c r="O84" s="1276"/>
      <c r="P84" s="1168"/>
      <c r="Q84" s="185"/>
      <c r="R84" s="1152"/>
      <c r="S84" s="1154"/>
      <c r="T84" s="56"/>
      <c r="U84" s="57"/>
      <c r="V84" s="58"/>
      <c r="W84" s="57"/>
      <c r="X84" s="1165"/>
      <c r="Y84" s="1166"/>
      <c r="Z84" s="1162"/>
    </row>
    <row r="85" spans="1:26" ht="17.100000000000001" hidden="1" customHeight="1" thickBot="1" x14ac:dyDescent="0.35">
      <c r="A85" s="1155">
        <v>9</v>
      </c>
      <c r="B85" s="1157"/>
      <c r="C85" s="576"/>
      <c r="D85" s="576"/>
      <c r="E85" s="514"/>
      <c r="F85" s="569"/>
      <c r="G85" s="569"/>
      <c r="H85" s="1159"/>
      <c r="I85" s="1160"/>
      <c r="J85" s="1160"/>
      <c r="K85" s="1140"/>
      <c r="L85" s="1142"/>
      <c r="M85" s="1145"/>
      <c r="N85" s="1148"/>
      <c r="O85" s="1270"/>
      <c r="P85" s="1167"/>
      <c r="Q85" s="188"/>
      <c r="R85" s="1151"/>
      <c r="S85" s="1153" t="str">
        <f>IFERROR(SUBTOTAL(109,Q85:Q93)/R85," ")</f>
        <v xml:space="preserve"> </v>
      </c>
      <c r="T85" s="94"/>
      <c r="U85" s="95"/>
      <c r="V85" s="94"/>
      <c r="W85" s="95"/>
      <c r="X85" s="1163"/>
      <c r="Y85" s="1164"/>
      <c r="Z85" s="1161"/>
    </row>
    <row r="86" spans="1:26" ht="17.100000000000001" hidden="1" customHeight="1" thickBot="1" x14ac:dyDescent="0.35">
      <c r="A86" s="1156"/>
      <c r="B86" s="1158"/>
      <c r="C86" s="47"/>
      <c r="D86" s="47"/>
      <c r="E86" s="91"/>
      <c r="F86" s="574"/>
      <c r="G86" s="574"/>
      <c r="H86" s="1159"/>
      <c r="I86" s="1160"/>
      <c r="J86" s="1160"/>
      <c r="K86" s="1140"/>
      <c r="L86" s="1143"/>
      <c r="M86" s="1146"/>
      <c r="N86" s="1149"/>
      <c r="O86" s="1271"/>
      <c r="P86" s="1168"/>
      <c r="Q86" s="184"/>
      <c r="R86" s="1152"/>
      <c r="S86" s="1154"/>
      <c r="T86" s="15"/>
      <c r="U86" s="48"/>
      <c r="V86" s="15"/>
      <c r="W86" s="48"/>
      <c r="X86" s="1165"/>
      <c r="Y86" s="1166"/>
      <c r="Z86" s="1162"/>
    </row>
    <row r="87" spans="1:26" ht="17.100000000000001" hidden="1" customHeight="1" thickBot="1" x14ac:dyDescent="0.35">
      <c r="A87" s="1156"/>
      <c r="B87" s="1158"/>
      <c r="C87" s="47"/>
      <c r="D87" s="47"/>
      <c r="E87" s="91"/>
      <c r="F87" s="574"/>
      <c r="G87" s="574"/>
      <c r="H87" s="1159"/>
      <c r="I87" s="1160"/>
      <c r="J87" s="1160"/>
      <c r="K87" s="1140"/>
      <c r="L87" s="1143"/>
      <c r="M87" s="1146"/>
      <c r="N87" s="1149"/>
      <c r="O87" s="1271"/>
      <c r="P87" s="1168"/>
      <c r="Q87" s="184"/>
      <c r="R87" s="1152"/>
      <c r="S87" s="1154"/>
      <c r="T87" s="15"/>
      <c r="U87" s="48"/>
      <c r="V87" s="15"/>
      <c r="W87" s="48"/>
      <c r="X87" s="1165"/>
      <c r="Y87" s="1166"/>
      <c r="Z87" s="1162"/>
    </row>
    <row r="88" spans="1:26" ht="17.100000000000001" hidden="1" customHeight="1" thickBot="1" x14ac:dyDescent="0.35">
      <c r="A88" s="1156"/>
      <c r="B88" s="1158"/>
      <c r="C88" s="47"/>
      <c r="D88" s="47"/>
      <c r="E88" s="91"/>
      <c r="F88" s="574"/>
      <c r="G88" s="574"/>
      <c r="H88" s="1159"/>
      <c r="I88" s="1160"/>
      <c r="J88" s="1160"/>
      <c r="K88" s="1140"/>
      <c r="L88" s="1143"/>
      <c r="M88" s="1146"/>
      <c r="N88" s="1149"/>
      <c r="O88" s="1271"/>
      <c r="P88" s="1168"/>
      <c r="Q88" s="184"/>
      <c r="R88" s="1152"/>
      <c r="S88" s="1154"/>
      <c r="T88" s="15"/>
      <c r="U88" s="48"/>
      <c r="V88" s="15"/>
      <c r="W88" s="48"/>
      <c r="X88" s="1165"/>
      <c r="Y88" s="1166"/>
      <c r="Z88" s="1162"/>
    </row>
    <row r="89" spans="1:26" ht="17.100000000000001" hidden="1" customHeight="1" thickBot="1" x14ac:dyDescent="0.35">
      <c r="A89" s="1156"/>
      <c r="B89" s="1158"/>
      <c r="C89" s="47"/>
      <c r="D89" s="47"/>
      <c r="E89" s="91"/>
      <c r="F89" s="574"/>
      <c r="G89" s="574"/>
      <c r="H89" s="1159"/>
      <c r="I89" s="1160"/>
      <c r="J89" s="1160"/>
      <c r="K89" s="1140"/>
      <c r="L89" s="1143"/>
      <c r="M89" s="1146"/>
      <c r="N89" s="1149"/>
      <c r="O89" s="1271"/>
      <c r="P89" s="1168"/>
      <c r="Q89" s="184"/>
      <c r="R89" s="1152"/>
      <c r="S89" s="1154"/>
      <c r="T89" s="15"/>
      <c r="U89" s="48"/>
      <c r="V89" s="15"/>
      <c r="W89" s="48"/>
      <c r="X89" s="1165"/>
      <c r="Y89" s="1166"/>
      <c r="Z89" s="1162"/>
    </row>
    <row r="90" spans="1:26" ht="17.100000000000001" hidden="1" customHeight="1" thickBot="1" x14ac:dyDescent="0.35">
      <c r="A90" s="1156"/>
      <c r="B90" s="1158"/>
      <c r="C90" s="47"/>
      <c r="D90" s="47"/>
      <c r="E90" s="91"/>
      <c r="F90" s="574"/>
      <c r="G90" s="574"/>
      <c r="H90" s="1159"/>
      <c r="I90" s="1160"/>
      <c r="J90" s="1160"/>
      <c r="K90" s="1140"/>
      <c r="L90" s="1143"/>
      <c r="M90" s="1146"/>
      <c r="N90" s="1149"/>
      <c r="O90" s="1271"/>
      <c r="P90" s="1168"/>
      <c r="Q90" s="184"/>
      <c r="R90" s="1152"/>
      <c r="S90" s="1154"/>
      <c r="T90" s="15"/>
      <c r="U90" s="48"/>
      <c r="V90" s="15"/>
      <c r="W90" s="48"/>
      <c r="X90" s="1165"/>
      <c r="Y90" s="1166"/>
      <c r="Z90" s="1162"/>
    </row>
    <row r="91" spans="1:26" ht="17.100000000000001" hidden="1" customHeight="1" thickBot="1" x14ac:dyDescent="0.35">
      <c r="A91" s="1156"/>
      <c r="B91" s="1158"/>
      <c r="C91" s="47"/>
      <c r="D91" s="47"/>
      <c r="E91" s="91"/>
      <c r="F91" s="574"/>
      <c r="G91" s="574"/>
      <c r="H91" s="1159"/>
      <c r="I91" s="1160"/>
      <c r="J91" s="1160"/>
      <c r="K91" s="1140"/>
      <c r="L91" s="1143"/>
      <c r="M91" s="1146"/>
      <c r="N91" s="1149"/>
      <c r="O91" s="1271"/>
      <c r="P91" s="1168"/>
      <c r="Q91" s="184"/>
      <c r="R91" s="1152"/>
      <c r="S91" s="1154"/>
      <c r="T91" s="14"/>
      <c r="U91" s="48"/>
      <c r="V91" s="15"/>
      <c r="W91" s="48"/>
      <c r="X91" s="1165"/>
      <c r="Y91" s="1166"/>
      <c r="Z91" s="1162"/>
    </row>
    <row r="92" spans="1:26" ht="17.100000000000001" hidden="1" customHeight="1" thickBot="1" x14ac:dyDescent="0.35">
      <c r="A92" s="1156"/>
      <c r="B92" s="1158"/>
      <c r="C92" s="55"/>
      <c r="D92" s="47"/>
      <c r="E92" s="91"/>
      <c r="F92" s="574"/>
      <c r="G92" s="574"/>
      <c r="H92" s="1159"/>
      <c r="I92" s="1160"/>
      <c r="J92" s="1160"/>
      <c r="K92" s="1140"/>
      <c r="L92" s="1143"/>
      <c r="M92" s="1146"/>
      <c r="N92" s="1149"/>
      <c r="O92" s="1271"/>
      <c r="P92" s="1168"/>
      <c r="Q92" s="184"/>
      <c r="R92" s="1152"/>
      <c r="S92" s="1154"/>
      <c r="T92" s="56"/>
      <c r="U92" s="48"/>
      <c r="V92" s="15"/>
      <c r="W92" s="48"/>
      <c r="X92" s="1165"/>
      <c r="Y92" s="1166"/>
      <c r="Z92" s="1162"/>
    </row>
    <row r="93" spans="1:26" ht="17.100000000000001" hidden="1" customHeight="1" thickBot="1" x14ac:dyDescent="0.35">
      <c r="A93" s="1156"/>
      <c r="B93" s="1158"/>
      <c r="C93" s="55"/>
      <c r="D93" s="577"/>
      <c r="E93" s="513"/>
      <c r="F93" s="573"/>
      <c r="G93" s="573"/>
      <c r="H93" s="1159"/>
      <c r="I93" s="1160"/>
      <c r="J93" s="1160"/>
      <c r="K93" s="1140"/>
      <c r="L93" s="1143"/>
      <c r="M93" s="1146"/>
      <c r="N93" s="1149"/>
      <c r="O93" s="1276"/>
      <c r="P93" s="1168"/>
      <c r="Q93" s="185"/>
      <c r="R93" s="1152"/>
      <c r="S93" s="1154"/>
      <c r="T93" s="56"/>
      <c r="U93" s="57"/>
      <c r="V93" s="58"/>
      <c r="W93" s="57"/>
      <c r="X93" s="1165"/>
      <c r="Y93" s="1166"/>
      <c r="Z93" s="1162"/>
    </row>
    <row r="94" spans="1:26" ht="17.100000000000001" hidden="1" customHeight="1" thickBot="1" x14ac:dyDescent="0.35">
      <c r="A94" s="1155">
        <v>10</v>
      </c>
      <c r="B94" s="1157"/>
      <c r="C94" s="576"/>
      <c r="D94" s="576"/>
      <c r="E94" s="514"/>
      <c r="F94" s="569"/>
      <c r="G94" s="569"/>
      <c r="H94" s="1159"/>
      <c r="I94" s="1160"/>
      <c r="J94" s="1160"/>
      <c r="K94" s="1140"/>
      <c r="L94" s="1142"/>
      <c r="M94" s="1145"/>
      <c r="N94" s="1148"/>
      <c r="O94" s="1270"/>
      <c r="P94" s="1167"/>
      <c r="Q94" s="188"/>
      <c r="R94" s="1151"/>
      <c r="S94" s="1153" t="str">
        <f>IFERROR(SUBTOTAL(109,Q94:Q102)/R94," ")</f>
        <v xml:space="preserve"> </v>
      </c>
      <c r="T94" s="94"/>
      <c r="U94" s="95"/>
      <c r="V94" s="94"/>
      <c r="W94" s="95"/>
      <c r="X94" s="1163"/>
      <c r="Y94" s="1164"/>
      <c r="Z94" s="1161"/>
    </row>
    <row r="95" spans="1:26" ht="17.100000000000001" hidden="1" customHeight="1" thickBot="1" x14ac:dyDescent="0.35">
      <c r="A95" s="1156"/>
      <c r="B95" s="1158"/>
      <c r="C95" s="47"/>
      <c r="D95" s="47"/>
      <c r="E95" s="91"/>
      <c r="F95" s="574"/>
      <c r="G95" s="574"/>
      <c r="H95" s="1159"/>
      <c r="I95" s="1160"/>
      <c r="J95" s="1160"/>
      <c r="K95" s="1140"/>
      <c r="L95" s="1143"/>
      <c r="M95" s="1146"/>
      <c r="N95" s="1149"/>
      <c r="O95" s="1271"/>
      <c r="P95" s="1168"/>
      <c r="Q95" s="184"/>
      <c r="R95" s="1152"/>
      <c r="S95" s="1154"/>
      <c r="T95" s="15"/>
      <c r="U95" s="48"/>
      <c r="V95" s="15"/>
      <c r="W95" s="48"/>
      <c r="X95" s="1165"/>
      <c r="Y95" s="1166"/>
      <c r="Z95" s="1162"/>
    </row>
    <row r="96" spans="1:26" ht="17.100000000000001" hidden="1" customHeight="1" thickBot="1" x14ac:dyDescent="0.35">
      <c r="A96" s="1156"/>
      <c r="B96" s="1158"/>
      <c r="C96" s="47"/>
      <c r="D96" s="47"/>
      <c r="E96" s="91"/>
      <c r="F96" s="574"/>
      <c r="G96" s="574"/>
      <c r="H96" s="1159"/>
      <c r="I96" s="1160"/>
      <c r="J96" s="1160"/>
      <c r="K96" s="1140"/>
      <c r="L96" s="1143"/>
      <c r="M96" s="1146"/>
      <c r="N96" s="1149"/>
      <c r="O96" s="1271"/>
      <c r="P96" s="1168"/>
      <c r="Q96" s="184"/>
      <c r="R96" s="1152"/>
      <c r="S96" s="1154"/>
      <c r="T96" s="15"/>
      <c r="U96" s="48"/>
      <c r="V96" s="15"/>
      <c r="W96" s="48"/>
      <c r="X96" s="1165"/>
      <c r="Y96" s="1166"/>
      <c r="Z96" s="1162"/>
    </row>
    <row r="97" spans="1:26" ht="18" hidden="1" customHeight="1" thickBot="1" x14ac:dyDescent="0.35">
      <c r="A97" s="1156"/>
      <c r="B97" s="1158"/>
      <c r="C97" s="47"/>
      <c r="D97" s="47"/>
      <c r="E97" s="91"/>
      <c r="F97" s="574"/>
      <c r="G97" s="574"/>
      <c r="H97" s="1159"/>
      <c r="I97" s="1160"/>
      <c r="J97" s="1160"/>
      <c r="K97" s="1140"/>
      <c r="L97" s="1143"/>
      <c r="M97" s="1146"/>
      <c r="N97" s="1149"/>
      <c r="O97" s="1271"/>
      <c r="P97" s="1168"/>
      <c r="Q97" s="184"/>
      <c r="R97" s="1152"/>
      <c r="S97" s="1154"/>
      <c r="T97" s="15"/>
      <c r="U97" s="48"/>
      <c r="V97" s="15"/>
      <c r="W97" s="48"/>
      <c r="X97" s="1165"/>
      <c r="Y97" s="1166"/>
      <c r="Z97" s="1162"/>
    </row>
    <row r="98" spans="1:26" ht="18" hidden="1" customHeight="1" thickBot="1" x14ac:dyDescent="0.35">
      <c r="A98" s="1156"/>
      <c r="B98" s="1158"/>
      <c r="C98" s="47"/>
      <c r="D98" s="47"/>
      <c r="E98" s="91"/>
      <c r="F98" s="574"/>
      <c r="G98" s="574"/>
      <c r="H98" s="1159"/>
      <c r="I98" s="1160"/>
      <c r="J98" s="1160"/>
      <c r="K98" s="1140"/>
      <c r="L98" s="1143"/>
      <c r="M98" s="1146"/>
      <c r="N98" s="1149"/>
      <c r="O98" s="1271"/>
      <c r="P98" s="1168"/>
      <c r="Q98" s="184"/>
      <c r="R98" s="1152"/>
      <c r="S98" s="1154"/>
      <c r="T98" s="15"/>
      <c r="U98" s="48"/>
      <c r="V98" s="15"/>
      <c r="W98" s="48"/>
      <c r="X98" s="1165"/>
      <c r="Y98" s="1166"/>
      <c r="Z98" s="1162"/>
    </row>
    <row r="99" spans="1:26" ht="18" hidden="1" customHeight="1" thickBot="1" x14ac:dyDescent="0.35">
      <c r="A99" s="1156"/>
      <c r="B99" s="1158"/>
      <c r="C99" s="47"/>
      <c r="D99" s="47"/>
      <c r="E99" s="91"/>
      <c r="F99" s="574"/>
      <c r="G99" s="574"/>
      <c r="H99" s="1159"/>
      <c r="I99" s="1160"/>
      <c r="J99" s="1160"/>
      <c r="K99" s="1140"/>
      <c r="L99" s="1143"/>
      <c r="M99" s="1146"/>
      <c r="N99" s="1149"/>
      <c r="O99" s="1271"/>
      <c r="P99" s="1168"/>
      <c r="Q99" s="184"/>
      <c r="R99" s="1152"/>
      <c r="S99" s="1154"/>
      <c r="T99" s="15"/>
      <c r="U99" s="48"/>
      <c r="V99" s="15"/>
      <c r="W99" s="48"/>
      <c r="X99" s="1165"/>
      <c r="Y99" s="1166"/>
      <c r="Z99" s="1162"/>
    </row>
    <row r="100" spans="1:26" ht="18" hidden="1" customHeight="1" thickBot="1" x14ac:dyDescent="0.35">
      <c r="A100" s="1156"/>
      <c r="B100" s="1158"/>
      <c r="C100" s="47"/>
      <c r="D100" s="47"/>
      <c r="E100" s="91"/>
      <c r="F100" s="574"/>
      <c r="G100" s="574"/>
      <c r="H100" s="1159"/>
      <c r="I100" s="1160"/>
      <c r="J100" s="1160"/>
      <c r="K100" s="1140"/>
      <c r="L100" s="1143"/>
      <c r="M100" s="1146"/>
      <c r="N100" s="1149"/>
      <c r="O100" s="1271"/>
      <c r="P100" s="1168"/>
      <c r="Q100" s="184"/>
      <c r="R100" s="1152"/>
      <c r="S100" s="1154"/>
      <c r="T100" s="14"/>
      <c r="U100" s="48"/>
      <c r="V100" s="15"/>
      <c r="W100" s="48"/>
      <c r="X100" s="1165"/>
      <c r="Y100" s="1166"/>
      <c r="Z100" s="1162"/>
    </row>
    <row r="101" spans="1:26" ht="18" hidden="1" customHeight="1" thickBot="1" x14ac:dyDescent="0.35">
      <c r="A101" s="1156"/>
      <c r="B101" s="1158"/>
      <c r="C101" s="55"/>
      <c r="D101" s="47"/>
      <c r="E101" s="91"/>
      <c r="F101" s="574"/>
      <c r="G101" s="574"/>
      <c r="H101" s="1159"/>
      <c r="I101" s="1160"/>
      <c r="J101" s="1160"/>
      <c r="K101" s="1140"/>
      <c r="L101" s="1143"/>
      <c r="M101" s="1146"/>
      <c r="N101" s="1149"/>
      <c r="O101" s="1271"/>
      <c r="P101" s="1168"/>
      <c r="Q101" s="184"/>
      <c r="R101" s="1152"/>
      <c r="S101" s="1154"/>
      <c r="T101" s="56"/>
      <c r="U101" s="48"/>
      <c r="V101" s="15"/>
      <c r="W101" s="48"/>
      <c r="X101" s="1165"/>
      <c r="Y101" s="1166"/>
      <c r="Z101" s="1162"/>
    </row>
    <row r="102" spans="1:26" ht="18" hidden="1" customHeight="1" x14ac:dyDescent="0.3">
      <c r="A102" s="1200"/>
      <c r="B102" s="1201"/>
      <c r="C102" s="85"/>
      <c r="D102" s="580"/>
      <c r="E102" s="513"/>
      <c r="F102" s="573"/>
      <c r="G102" s="573"/>
      <c r="H102" s="1202"/>
      <c r="I102" s="1203"/>
      <c r="J102" s="1203"/>
      <c r="K102" s="1141"/>
      <c r="L102" s="1144"/>
      <c r="M102" s="1147"/>
      <c r="N102" s="1150"/>
      <c r="O102" s="1272"/>
      <c r="P102" s="1180"/>
      <c r="Q102" s="189"/>
      <c r="R102" s="1181"/>
      <c r="S102" s="1182"/>
      <c r="T102" s="86"/>
      <c r="U102" s="87"/>
      <c r="V102" s="88"/>
      <c r="W102" s="87"/>
      <c r="X102" s="1183"/>
      <c r="Y102" s="1184"/>
      <c r="Z102" s="1185"/>
    </row>
    <row r="103" spans="1:26" ht="5.0999999999999996" customHeight="1" thickBot="1" x14ac:dyDescent="0.35">
      <c r="A103" s="89"/>
      <c r="B103" s="89"/>
      <c r="C103" s="89"/>
      <c r="D103" s="89"/>
      <c r="E103" s="89"/>
      <c r="F103" s="89"/>
      <c r="G103" s="89"/>
      <c r="H103" s="527"/>
      <c r="I103" s="89"/>
      <c r="J103" s="89"/>
      <c r="K103" s="89"/>
      <c r="L103" s="89"/>
      <c r="M103" s="89"/>
      <c r="N103" s="89"/>
      <c r="O103" s="89"/>
      <c r="P103" s="89"/>
      <c r="Q103" s="90"/>
      <c r="R103" s="90"/>
      <c r="S103" s="90"/>
      <c r="T103" s="89"/>
      <c r="U103" s="89"/>
      <c r="V103" s="89"/>
      <c r="W103" s="89"/>
      <c r="X103" s="89"/>
      <c r="Y103" s="89"/>
      <c r="Z103" s="89"/>
    </row>
    <row r="104" spans="1:26" ht="14.4" customHeight="1" thickTop="1" x14ac:dyDescent="0.3">
      <c r="A104" s="1196" t="s">
        <v>41</v>
      </c>
      <c r="B104" s="1196"/>
      <c r="C104" s="1196"/>
      <c r="D104" s="1196"/>
      <c r="E104" s="1196"/>
      <c r="F104" s="1196"/>
      <c r="G104" s="1196"/>
      <c r="H104" s="1196"/>
      <c r="I104" s="1196"/>
      <c r="J104" s="1196"/>
      <c r="K104" s="1196"/>
      <c r="L104" s="1196"/>
      <c r="M104" s="1196"/>
      <c r="N104" s="1196"/>
      <c r="O104" s="1196"/>
      <c r="P104" s="1196"/>
      <c r="Q104" s="190">
        <f>SUBTOTAL(109,Q13:Q102)</f>
        <v>0</v>
      </c>
      <c r="R104" s="31">
        <f>SUBTOTAL(109,R13:R102)</f>
        <v>0</v>
      </c>
      <c r="S104" s="60" t="str">
        <f>IFERROR(Q104/R104," ")</f>
        <v xml:space="preserve"> </v>
      </c>
      <c r="T104" s="1194" t="s">
        <v>45</v>
      </c>
      <c r="U104" s="1195"/>
      <c r="V104" s="1195"/>
      <c r="W104" s="1195"/>
      <c r="X104" s="1195"/>
      <c r="Y104" s="1190">
        <f>SUBTOTAL(109,Q13:Q21)*Z13+SUBTOTAL(109,Q22:Q30)*Z22+SUBTOTAL(109,Q31:Q39)*Z31+SUBTOTAL(109,Q40:Q48)*Z40+SUBTOTAL(109,Q49:Q57)*Z49+SUBTOTAL(109,Q58:Q66)*Z58+SUBTOTAL(109,Q67:Q75)*Z67+SUBTOTAL(109,Q76:Q84)*Z76+SUBTOTAL(109,Q85:Q93)*Z85+SUBTOTAL(109,Q94:Q102)*Z94</f>
        <v>0</v>
      </c>
      <c r="Z104" s="1190"/>
    </row>
    <row r="105" spans="1:26" ht="14.4" customHeight="1" x14ac:dyDescent="0.3">
      <c r="A105" s="1197"/>
      <c r="B105" s="1197"/>
      <c r="C105" s="1197"/>
      <c r="D105" s="1197"/>
      <c r="E105" s="1197"/>
      <c r="F105" s="1197"/>
      <c r="G105" s="1197"/>
      <c r="H105" s="1197"/>
      <c r="I105" s="1197"/>
      <c r="J105" s="1197"/>
      <c r="K105" s="1197"/>
      <c r="L105" s="1197"/>
      <c r="M105" s="1197"/>
      <c r="N105" s="1197"/>
      <c r="O105" s="1197"/>
      <c r="P105" s="1197"/>
      <c r="Q105" s="33" t="s">
        <v>74</v>
      </c>
      <c r="R105" s="33" t="s">
        <v>70</v>
      </c>
      <c r="S105" s="499" t="s">
        <v>218</v>
      </c>
      <c r="T105" s="1192" t="s">
        <v>574</v>
      </c>
      <c r="U105" s="1193"/>
      <c r="V105" s="1193"/>
      <c r="W105" s="1193"/>
      <c r="X105" s="1193"/>
      <c r="Y105" s="1191" t="str">
        <f>IFERROR((SUBTOTAL(109,Q13:Q21)*Z13+SUBTOTAL(109,Q22:Q30)*Z22+SUBTOTAL(109,Q31:Q39)*Z31+SUBTOTAL(109,Q40:Q48)*Z40+SUBTOTAL(109,Q49:Q57)*Z49+SUBTOTAL(109,Q58:Q66)*Z58+SUBTOTAL(109,Q67:Q75)*Z67+SUBTOTAL(109,Q76:Q84)*Z76+SUBTOTAL(109,Q85:Q93)*Z85+SUBTOTAL(109,Q94:Q102)*Z94)/Q104," ")</f>
        <v xml:space="preserve"> </v>
      </c>
      <c r="Z105" s="1191"/>
    </row>
    <row r="106" spans="1:26" ht="5.0999999999999996" customHeight="1" x14ac:dyDescent="0.3">
      <c r="N106" s="1"/>
      <c r="O106" s="1"/>
      <c r="P106" s="8"/>
      <c r="Q106" s="4"/>
      <c r="R106" s="4"/>
      <c r="S106" s="4"/>
      <c r="T106" s="500"/>
      <c r="U106" s="500"/>
      <c r="V106" s="500"/>
      <c r="W106" s="500"/>
      <c r="X106" s="500"/>
      <c r="Y106" s="500"/>
      <c r="Z106" s="4"/>
    </row>
    <row r="107" spans="1:26" ht="14.4" customHeight="1" x14ac:dyDescent="0.3">
      <c r="A107" s="1204" t="s">
        <v>909</v>
      </c>
      <c r="B107" s="1204"/>
      <c r="C107" s="1204"/>
      <c r="D107" s="1204"/>
      <c r="E107" s="1204"/>
      <c r="F107" s="1204"/>
      <c r="G107" s="1204"/>
      <c r="H107" s="1204"/>
      <c r="I107" s="1204"/>
      <c r="J107" s="1204"/>
      <c r="K107" s="1204"/>
      <c r="L107" s="1204"/>
      <c r="M107" s="1204"/>
      <c r="N107" s="1169" t="s">
        <v>912</v>
      </c>
      <c r="O107" s="1169"/>
      <c r="P107" s="1169"/>
      <c r="Q107" s="764">
        <v>0.75</v>
      </c>
      <c r="R107" s="4"/>
      <c r="S107" s="4"/>
      <c r="T107" s="500"/>
      <c r="U107" s="500"/>
      <c r="V107" s="500"/>
      <c r="W107" s="500"/>
      <c r="X107" s="500"/>
      <c r="Y107" s="500"/>
      <c r="Z107" s="4"/>
    </row>
    <row r="108" spans="1:26" ht="14.4" customHeight="1" x14ac:dyDescent="0.3">
      <c r="A108" s="1204"/>
      <c r="B108" s="1204"/>
      <c r="C108" s="1204"/>
      <c r="D108" s="1204"/>
      <c r="E108" s="1204"/>
      <c r="F108" s="1204"/>
      <c r="G108" s="1204"/>
      <c r="H108" s="1204"/>
      <c r="I108" s="1204"/>
      <c r="J108" s="1204"/>
      <c r="K108" s="1204"/>
      <c r="L108" s="1204"/>
      <c r="M108" s="1204"/>
      <c r="N108" s="1169" t="s">
        <v>913</v>
      </c>
      <c r="O108" s="1169"/>
      <c r="P108" s="1169"/>
      <c r="Q108" s="764">
        <v>0.45</v>
      </c>
      <c r="R108" s="4"/>
      <c r="S108" s="4"/>
      <c r="T108" s="500"/>
      <c r="U108" s="500"/>
      <c r="V108" s="500"/>
      <c r="W108" s="500"/>
      <c r="X108" s="500"/>
      <c r="Y108" s="500"/>
      <c r="Z108" s="4"/>
    </row>
    <row r="109" spans="1:26" ht="14.4" customHeight="1" x14ac:dyDescent="0.3">
      <c r="A109" s="1204"/>
      <c r="B109" s="1204"/>
      <c r="C109" s="1204"/>
      <c r="D109" s="1204"/>
      <c r="E109" s="1204"/>
      <c r="F109" s="1204"/>
      <c r="G109" s="1204"/>
      <c r="H109" s="1204"/>
      <c r="I109" s="1204"/>
      <c r="J109" s="1204"/>
      <c r="K109" s="1204"/>
      <c r="L109" s="1204"/>
      <c r="M109" s="1204"/>
      <c r="N109" s="1169" t="s">
        <v>809</v>
      </c>
      <c r="O109" s="1169"/>
      <c r="P109" s="1169"/>
      <c r="Q109" s="765">
        <v>85</v>
      </c>
      <c r="R109" s="7"/>
      <c r="S109" s="7"/>
      <c r="T109" s="763"/>
      <c r="U109" s="4"/>
    </row>
    <row r="110" spans="1:26" ht="5.0999999999999996" customHeight="1" x14ac:dyDescent="0.3">
      <c r="A110" s="7"/>
      <c r="B110" s="7"/>
      <c r="C110" s="7"/>
      <c r="D110" s="7"/>
      <c r="E110" s="7"/>
      <c r="F110" s="7"/>
      <c r="G110" s="7"/>
      <c r="H110" s="7"/>
      <c r="I110" s="7"/>
      <c r="J110" s="7"/>
      <c r="K110" s="7"/>
      <c r="L110" s="7"/>
      <c r="M110" s="7"/>
      <c r="N110" s="7"/>
      <c r="O110" s="7"/>
      <c r="P110" s="7"/>
      <c r="Q110" s="7"/>
      <c r="R110" s="7"/>
      <c r="S110" s="7"/>
      <c r="T110" s="7"/>
    </row>
    <row r="111" spans="1:26" ht="14.4" customHeight="1" x14ac:dyDescent="0.3">
      <c r="A111" s="1282" t="s">
        <v>910</v>
      </c>
      <c r="B111" s="1283"/>
      <c r="C111" s="1283"/>
      <c r="D111" s="1283"/>
      <c r="E111" s="1283"/>
      <c r="F111" s="1283"/>
      <c r="G111" s="1283"/>
      <c r="H111" s="1283"/>
      <c r="I111" s="1283"/>
      <c r="J111" s="1283"/>
      <c r="K111" s="1283"/>
      <c r="L111" s="1283"/>
      <c r="M111" s="1283"/>
      <c r="N111" s="1288" t="s">
        <v>71</v>
      </c>
      <c r="O111" s="1288"/>
      <c r="P111" s="1288"/>
      <c r="Q111" s="1288"/>
      <c r="R111" s="1290"/>
      <c r="S111" s="1290"/>
      <c r="T111" s="42"/>
      <c r="U111" s="42"/>
      <c r="V111" s="42"/>
      <c r="W111" s="42"/>
      <c r="X111" s="42"/>
    </row>
    <row r="112" spans="1:26" ht="14.4" customHeight="1" x14ac:dyDescent="0.3">
      <c r="A112" s="1284"/>
      <c r="B112" s="1285"/>
      <c r="C112" s="1285"/>
      <c r="D112" s="1285"/>
      <c r="E112" s="1285"/>
      <c r="F112" s="1285"/>
      <c r="G112" s="1285"/>
      <c r="H112" s="1285"/>
      <c r="I112" s="1285"/>
      <c r="J112" s="1285"/>
      <c r="K112" s="1285"/>
      <c r="L112" s="1285"/>
      <c r="M112" s="1285"/>
      <c r="N112" s="1288" t="s">
        <v>72</v>
      </c>
      <c r="O112" s="1288"/>
      <c r="P112" s="1288"/>
      <c r="Q112" s="1288"/>
      <c r="R112" s="1290"/>
      <c r="S112" s="1290"/>
    </row>
    <row r="113" spans="1:26" x14ac:dyDescent="0.3">
      <c r="A113" s="1284"/>
      <c r="B113" s="1285"/>
      <c r="C113" s="1285"/>
      <c r="D113" s="1285"/>
      <c r="E113" s="1285"/>
      <c r="F113" s="1285"/>
      <c r="G113" s="1285"/>
      <c r="H113" s="1285"/>
      <c r="I113" s="1285"/>
      <c r="J113" s="1285"/>
      <c r="K113" s="1285"/>
      <c r="L113" s="1285"/>
      <c r="M113" s="1285"/>
      <c r="N113" s="1288" t="s">
        <v>911</v>
      </c>
      <c r="O113" s="1288"/>
      <c r="P113" s="1288"/>
      <c r="Q113" s="1288"/>
      <c r="R113" s="1290"/>
      <c r="S113" s="1290"/>
    </row>
    <row r="114" spans="1:26" x14ac:dyDescent="0.3">
      <c r="A114" s="1284"/>
      <c r="B114" s="1285"/>
      <c r="C114" s="1285"/>
      <c r="D114" s="1285"/>
      <c r="E114" s="1285"/>
      <c r="F114" s="1285"/>
      <c r="G114" s="1285"/>
      <c r="H114" s="1285"/>
      <c r="I114" s="1285"/>
      <c r="J114" s="1285"/>
      <c r="K114" s="1285"/>
      <c r="L114" s="1285"/>
      <c r="M114" s="1285"/>
      <c r="N114" s="1288" t="s">
        <v>73</v>
      </c>
      <c r="O114" s="1288"/>
      <c r="P114" s="1288"/>
      <c r="Q114" s="1288"/>
      <c r="R114" s="1290"/>
      <c r="S114" s="1290"/>
    </row>
    <row r="115" spans="1:26" x14ac:dyDescent="0.3">
      <c r="A115" s="1286"/>
      <c r="B115" s="1287"/>
      <c r="C115" s="1287"/>
      <c r="D115" s="1287"/>
      <c r="E115" s="1287"/>
      <c r="F115" s="1287"/>
      <c r="G115" s="1287"/>
      <c r="H115" s="1287"/>
      <c r="I115" s="1287"/>
      <c r="J115" s="1287"/>
      <c r="K115" s="1287"/>
      <c r="L115" s="1287"/>
      <c r="M115" s="1287"/>
      <c r="N115" s="1234" t="s">
        <v>914</v>
      </c>
      <c r="O115" s="1236"/>
      <c r="P115" s="1289"/>
      <c r="Q115" s="1289"/>
      <c r="R115" s="1290"/>
      <c r="S115" s="1290"/>
    </row>
    <row r="117" spans="1:26" x14ac:dyDescent="0.3">
      <c r="A117" s="1198"/>
      <c r="B117" s="1198"/>
      <c r="C117" s="1198"/>
      <c r="D117" s="1198"/>
      <c r="E117" s="176"/>
      <c r="F117" s="1198"/>
      <c r="G117" s="1198"/>
      <c r="H117" s="1198"/>
      <c r="I117" s="1198"/>
      <c r="J117" s="1198"/>
      <c r="K117" s="1198"/>
    </row>
    <row r="118" spans="1:26" x14ac:dyDescent="0.3">
      <c r="A118" s="1199" t="s">
        <v>22</v>
      </c>
      <c r="B118" s="1199"/>
      <c r="C118" s="1199"/>
      <c r="D118" s="1199"/>
      <c r="E118" s="174"/>
      <c r="F118" s="1199" t="s">
        <v>23</v>
      </c>
      <c r="G118" s="1199"/>
      <c r="H118" s="1199"/>
      <c r="I118" s="1199"/>
      <c r="J118" s="1199"/>
      <c r="K118" s="1199"/>
      <c r="M118" s="1186" t="s">
        <v>82</v>
      </c>
      <c r="N118" s="1186"/>
      <c r="O118" s="1186"/>
      <c r="P118" s="1186"/>
      <c r="Q118" s="1187" t="s">
        <v>83</v>
      </c>
      <c r="R118" s="1188"/>
      <c r="S118" s="1188"/>
      <c r="T118" s="1188"/>
      <c r="U118" s="1188"/>
      <c r="V118" s="1189"/>
      <c r="W118" s="7"/>
      <c r="X118" s="1246" t="s">
        <v>47</v>
      </c>
      <c r="Y118" s="1247"/>
      <c r="Z118" s="1248"/>
    </row>
    <row r="119" spans="1:26" x14ac:dyDescent="0.3">
      <c r="A119" s="1245" t="str">
        <f>'LB teil-, hochmechanisierte HE'!L17</f>
        <v>Version 16.03.2023</v>
      </c>
      <c r="B119" s="1245"/>
      <c r="C119" s="1245"/>
      <c r="D119" s="1245"/>
      <c r="E119" s="1245"/>
      <c r="F119" s="1245"/>
      <c r="G119" s="1245"/>
      <c r="H119" s="1245"/>
      <c r="I119" s="1245"/>
      <c r="J119" s="1245"/>
      <c r="K119" s="1245"/>
      <c r="L119" s="1245"/>
      <c r="M119" s="1245"/>
      <c r="N119" s="1245"/>
      <c r="O119" s="1245"/>
      <c r="P119" s="1245"/>
      <c r="Q119" s="1245"/>
      <c r="R119" s="1245"/>
      <c r="S119" s="1245"/>
      <c r="T119" s="1245"/>
      <c r="U119" s="1245"/>
      <c r="V119" s="1245"/>
      <c r="W119" s="1245"/>
      <c r="X119" s="1245"/>
      <c r="Y119" s="1245"/>
      <c r="Z119" s="1245"/>
    </row>
  </sheetData>
  <sheetProtection password="CC59" sheet="1" objects="1" scenarios="1" selectLockedCells="1"/>
  <dataConsolidate/>
  <mergeCells count="223">
    <mergeCell ref="A111:M115"/>
    <mergeCell ref="N111:Q111"/>
    <mergeCell ref="N112:Q112"/>
    <mergeCell ref="N113:Q113"/>
    <mergeCell ref="N114:Q114"/>
    <mergeCell ref="P115:Q115"/>
    <mergeCell ref="R111:S111"/>
    <mergeCell ref="R112:S112"/>
    <mergeCell ref="R113:S113"/>
    <mergeCell ref="R114:S114"/>
    <mergeCell ref="R115:S115"/>
    <mergeCell ref="N115:O115"/>
    <mergeCell ref="Z9:Z12"/>
    <mergeCell ref="A13:A21"/>
    <mergeCell ref="M49:M57"/>
    <mergeCell ref="N49:N57"/>
    <mergeCell ref="P49:P57"/>
    <mergeCell ref="R49:R57"/>
    <mergeCell ref="S49:S57"/>
    <mergeCell ref="K40:K48"/>
    <mergeCell ref="L40:L48"/>
    <mergeCell ref="M40:M48"/>
    <mergeCell ref="N40:N48"/>
    <mergeCell ref="P40:P48"/>
    <mergeCell ref="A40:A48"/>
    <mergeCell ref="B40:B48"/>
    <mergeCell ref="X49:Y57"/>
    <mergeCell ref="B31:B39"/>
    <mergeCell ref="A49:A57"/>
    <mergeCell ref="B49:B57"/>
    <mergeCell ref="H49:H57"/>
    <mergeCell ref="I49:I57"/>
    <mergeCell ref="H31:H39"/>
    <mergeCell ref="M31:M39"/>
    <mergeCell ref="M13:M21"/>
    <mergeCell ref="H11:H12"/>
    <mergeCell ref="F118:K118"/>
    <mergeCell ref="O94:O102"/>
    <mergeCell ref="R6:W6"/>
    <mergeCell ref="O13:O21"/>
    <mergeCell ref="O22:O30"/>
    <mergeCell ref="O31:O39"/>
    <mergeCell ref="O40:O48"/>
    <mergeCell ref="O49:O57"/>
    <mergeCell ref="O58:O66"/>
    <mergeCell ref="O67:O75"/>
    <mergeCell ref="O76:O84"/>
    <mergeCell ref="O85:O93"/>
    <mergeCell ref="R40:R48"/>
    <mergeCell ref="S40:S48"/>
    <mergeCell ref="P31:P39"/>
    <mergeCell ref="R31:R39"/>
    <mergeCell ref="S31:S39"/>
    <mergeCell ref="T11:U11"/>
    <mergeCell ref="H40:H48"/>
    <mergeCell ref="J49:J57"/>
    <mergeCell ref="I31:I39"/>
    <mergeCell ref="J31:J39"/>
    <mergeCell ref="K31:K39"/>
    <mergeCell ref="L31:L39"/>
    <mergeCell ref="H13:H21"/>
    <mergeCell ref="I13:I21"/>
    <mergeCell ref="L49:L57"/>
    <mergeCell ref="I40:I48"/>
    <mergeCell ref="J40:J48"/>
    <mergeCell ref="K49:K57"/>
    <mergeCell ref="A1:E1"/>
    <mergeCell ref="A10:A12"/>
    <mergeCell ref="F11:F12"/>
    <mergeCell ref="G11:G12"/>
    <mergeCell ref="L2:M2"/>
    <mergeCell ref="I11:K11"/>
    <mergeCell ref="E11:E12"/>
    <mergeCell ref="D3:G3"/>
    <mergeCell ref="F1:L1"/>
    <mergeCell ref="M1:R1"/>
    <mergeCell ref="L5:W5"/>
    <mergeCell ref="B10:B12"/>
    <mergeCell ref="N10:N12"/>
    <mergeCell ref="C9:K9"/>
    <mergeCell ref="H10:K10"/>
    <mergeCell ref="D2:G2"/>
    <mergeCell ref="L3:M3"/>
    <mergeCell ref="V11:W11"/>
    <mergeCell ref="L6:N6"/>
    <mergeCell ref="O6:Q6"/>
    <mergeCell ref="C10:C12"/>
    <mergeCell ref="A119:Z119"/>
    <mergeCell ref="A22:A30"/>
    <mergeCell ref="B22:B30"/>
    <mergeCell ref="H22:H30"/>
    <mergeCell ref="I22:I30"/>
    <mergeCell ref="J22:J30"/>
    <mergeCell ref="K22:K30"/>
    <mergeCell ref="L22:L30"/>
    <mergeCell ref="M22:M30"/>
    <mergeCell ref="N22:N30"/>
    <mergeCell ref="P22:P30"/>
    <mergeCell ref="R22:R30"/>
    <mergeCell ref="X118:Z118"/>
    <mergeCell ref="R67:R75"/>
    <mergeCell ref="P85:P93"/>
    <mergeCell ref="Z31:Z39"/>
    <mergeCell ref="S22:S30"/>
    <mergeCell ref="X22:Y30"/>
    <mergeCell ref="M85:M93"/>
    <mergeCell ref="N85:N93"/>
    <mergeCell ref="X67:Y75"/>
    <mergeCell ref="Z67:Z75"/>
    <mergeCell ref="X76:Y84"/>
    <mergeCell ref="Z76:Z84"/>
    <mergeCell ref="A31:A39"/>
    <mergeCell ref="A2:C2"/>
    <mergeCell ref="A3:C3"/>
    <mergeCell ref="P9:Y9"/>
    <mergeCell ref="L10:L12"/>
    <mergeCell ref="Q10:Q12"/>
    <mergeCell ref="R10:R12"/>
    <mergeCell ref="S10:S12"/>
    <mergeCell ref="T10:W10"/>
    <mergeCell ref="E5:F6"/>
    <mergeCell ref="O10:O12"/>
    <mergeCell ref="P10:P12"/>
    <mergeCell ref="M10:M12"/>
    <mergeCell ref="X10:Y12"/>
    <mergeCell ref="E10:G10"/>
    <mergeCell ref="D10:D12"/>
    <mergeCell ref="L9:O9"/>
    <mergeCell ref="N2:S2"/>
    <mergeCell ref="N3:S3"/>
    <mergeCell ref="A5:D6"/>
    <mergeCell ref="S13:S21"/>
    <mergeCell ref="B13:B21"/>
    <mergeCell ref="J13:J21"/>
    <mergeCell ref="K13:K21"/>
    <mergeCell ref="P94:P102"/>
    <mergeCell ref="R94:R102"/>
    <mergeCell ref="S94:S102"/>
    <mergeCell ref="X94:Y102"/>
    <mergeCell ref="Z94:Z102"/>
    <mergeCell ref="M118:P118"/>
    <mergeCell ref="Q118:V118"/>
    <mergeCell ref="Y104:Z104"/>
    <mergeCell ref="Y105:Z105"/>
    <mergeCell ref="T105:X105"/>
    <mergeCell ref="T104:X104"/>
    <mergeCell ref="A104:P105"/>
    <mergeCell ref="A117:D117"/>
    <mergeCell ref="A118:D118"/>
    <mergeCell ref="F117:K117"/>
    <mergeCell ref="A94:A102"/>
    <mergeCell ref="B94:B102"/>
    <mergeCell ref="H94:H102"/>
    <mergeCell ref="I94:I102"/>
    <mergeCell ref="J94:J102"/>
    <mergeCell ref="A107:M109"/>
    <mergeCell ref="N107:P107"/>
    <mergeCell ref="N108:P108"/>
    <mergeCell ref="N109:P109"/>
    <mergeCell ref="P13:P21"/>
    <mergeCell ref="R13:R21"/>
    <mergeCell ref="N67:N75"/>
    <mergeCell ref="P67:P75"/>
    <mergeCell ref="Z22:Z30"/>
    <mergeCell ref="L13:L21"/>
    <mergeCell ref="X13:Y21"/>
    <mergeCell ref="Z13:Z21"/>
    <mergeCell ref="M67:M75"/>
    <mergeCell ref="N13:N21"/>
    <mergeCell ref="S67:S75"/>
    <mergeCell ref="L67:L75"/>
    <mergeCell ref="Z49:Z57"/>
    <mergeCell ref="P58:P66"/>
    <mergeCell ref="R58:R66"/>
    <mergeCell ref="S58:S66"/>
    <mergeCell ref="X58:Y66"/>
    <mergeCell ref="Z58:Z66"/>
    <mergeCell ref="X40:Y48"/>
    <mergeCell ref="X31:Y39"/>
    <mergeCell ref="Z40:Z48"/>
    <mergeCell ref="N31:N39"/>
    <mergeCell ref="P76:P84"/>
    <mergeCell ref="A67:A75"/>
    <mergeCell ref="B67:B75"/>
    <mergeCell ref="H67:H75"/>
    <mergeCell ref="I67:I75"/>
    <mergeCell ref="J67:J75"/>
    <mergeCell ref="B85:B93"/>
    <mergeCell ref="H85:H93"/>
    <mergeCell ref="A58:A66"/>
    <mergeCell ref="B58:B66"/>
    <mergeCell ref="H58:H66"/>
    <mergeCell ref="I58:I66"/>
    <mergeCell ref="J58:J66"/>
    <mergeCell ref="K58:K66"/>
    <mergeCell ref="L58:L66"/>
    <mergeCell ref="M58:M66"/>
    <mergeCell ref="N58:N66"/>
    <mergeCell ref="Z85:Z93"/>
    <mergeCell ref="I85:I93"/>
    <mergeCell ref="K85:K93"/>
    <mergeCell ref="J85:J93"/>
    <mergeCell ref="L85:L93"/>
    <mergeCell ref="X85:Y93"/>
    <mergeCell ref="R85:R93"/>
    <mergeCell ref="S85:S93"/>
    <mergeCell ref="A85:A93"/>
    <mergeCell ref="K94:K102"/>
    <mergeCell ref="L94:L102"/>
    <mergeCell ref="M94:M102"/>
    <mergeCell ref="N94:N102"/>
    <mergeCell ref="R76:R84"/>
    <mergeCell ref="S76:S84"/>
    <mergeCell ref="K67:K75"/>
    <mergeCell ref="A76:A84"/>
    <mergeCell ref="B76:B84"/>
    <mergeCell ref="H76:H84"/>
    <mergeCell ref="I76:I84"/>
    <mergeCell ref="J76:J84"/>
    <mergeCell ref="M76:M84"/>
    <mergeCell ref="N76:N84"/>
    <mergeCell ref="K76:K84"/>
    <mergeCell ref="L76:L84"/>
  </mergeCells>
  <conditionalFormatting sqref="D2:G3">
    <cfRule type="cellIs" dxfId="40" priority="3" operator="equal">
      <formula>0</formula>
    </cfRule>
  </conditionalFormatting>
  <conditionalFormatting sqref="N2:N3">
    <cfRule type="cellIs" dxfId="39" priority="2" operator="equal">
      <formula>0</formula>
    </cfRule>
  </conditionalFormatting>
  <conditionalFormatting sqref="E5:F6">
    <cfRule type="cellIs" dxfId="38" priority="1" operator="equal">
      <formula>0</formula>
    </cfRule>
  </conditionalFormatting>
  <dataValidations xWindow="547" yWindow="473" count="13">
    <dataValidation type="whole" allowBlank="1" showInputMessage="1" showErrorMessage="1" error="Bitte geben Sie ein Alter (zwischen 10 und 200 Jahren) je Baumart an. " promptTitle="Angabe des Alters" prompt="Geben Sie ein Alter (zwischen 10 und 200 Jahren) je Baumart an. " sqref="D13:D102" xr:uid="{00000000-0002-0000-0800-000000000000}">
      <formula1>10</formula1>
      <formula2>200</formula2>
    </dataValidation>
    <dataValidation type="whole" allowBlank="1" showInputMessage="1" showErrorMessage="1" error="Bitte schätzen Sie das anfallende Holzvolumen je Baumart ein!" promptTitle="Einschätzen der Masse je Baumart" prompt="Bitte schätzen Sie das anfallende Holzvolumen je Baumart ein!" sqref="Q13:Q102" xr:uid="{00000000-0002-0000-0800-000001000000}">
      <formula1>1</formula1>
      <formula2>10000</formula2>
    </dataValidation>
    <dataValidation type="decimal" allowBlank="1" showInputMessage="1" showErrorMessage="1" error="Bitte geben Sie die Größe der Hiebsfläche an!" promptTitle="Angabe der Flächengröße" prompt="Bitte geben Sie die Größe der Hiebsfläche an!" sqref="R13 R22 R31 R40 R49 R58 R67 R76 R85 R94" xr:uid="{00000000-0002-0000-0800-000002000000}">
      <formula1>0</formula1>
      <formula2>100</formula2>
    </dataValidation>
    <dataValidation type="date" operator="greaterThan" allowBlank="1" showInputMessage="1" showErrorMessage="1" error="Bitte tragen Sie den frühestmöglichen Beginn der Maßnahmen ein!" promptTitle="Beginn der Maßnahmen" prompt="Bitte tragen Sie den frühestmöglichen Beginn der Maßnahmen ein!" sqref="L6" xr:uid="{00000000-0002-0000-0800-000003000000}">
      <formula1>42705</formula1>
    </dataValidation>
    <dataValidation allowBlank="1" showInputMessage="1" showErrorMessage="1" promptTitle="Waldort " prompt="Bitte grenzen Sie eine eindeutige Maßnahme ab. Dies kann beispielsweise eine Abteilung oder auch mehrere Abteilungen (ein Block) zusammgefasst sein. _x000a_Eine Maßnahme ist jedoch immer durch vergleichbare Bedingungen charakterisiert!" sqref="B13 B22 B31 B40 B49 B58 B67 B76 B85 B94" xr:uid="{00000000-0002-0000-0800-000004000000}"/>
    <dataValidation type="date" operator="greaterThan" allowBlank="1" showInputMessage="1" showErrorMessage="1" error="Bitte tragen Sie ein bis wann die Maßnahmen abgeschlossen sein sollen!" promptTitle="Ende der Maßnahmen" prompt="Bitte tragen Sie ein bis wann die Maßnahmen abgeschlossen sein sollen!" sqref="R6" xr:uid="{00000000-0002-0000-0800-000005000000}">
      <formula1>42705</formula1>
    </dataValidation>
    <dataValidation type="whole" allowBlank="1" showInputMessage="1" showErrorMessage="1" error="Bitte geben Sie die geplante Anzahl der auszuhaltenden Sortimente über 6 m Länge je Baumart an (max. 4)!" promptTitle="Angabe der Sortimente" prompt="Bitte geben Sie die geplante Anzahl der auszuhaltenden Sortimente über 6 m Länge je Baumart an!_x000a__x000a_" sqref="T13:T102" xr:uid="{00000000-0002-0000-0800-000006000000}">
      <formula1>1</formula1>
      <formula2>4</formula2>
    </dataValidation>
    <dataValidation type="whole" allowBlank="1" showInputMessage="1" showErrorMessage="1" error="Bitte geben Sie die geplante Anzahl der auszuhaltenden Sortimente unter 6 m Länge je Baumart an (max. 5)!" promptTitle="Angabe der Sortimente" prompt="Bitte geben Sie die geplante Anzahl der auszuhaltenden Sortimente unter 6 m Länge je Baumart an!" sqref="V13:V102" xr:uid="{00000000-0002-0000-0800-000007000000}">
      <formula1>1</formula1>
      <formula2>5</formula2>
    </dataValidation>
    <dataValidation allowBlank="1" showInputMessage="1" showErrorMessage="1" error="Geben Sie ggf. weitere Informationen zur Maßnahme!" promptTitle="Sonstiges" prompt="Geben Sie ggf. weitere Informationen zur Maßnahme, z.B. ob die Holzerntemaschinen über besondere Zusatzausrüstung, wie Traktionswinden, verfügen sollen." sqref="X13:Y102" xr:uid="{00000000-0002-0000-0800-000008000000}"/>
    <dataValidation type="decimal" operator="greaterThan" allowBlank="1" showInputMessage="1" showErrorMessage="1" error="Bitte tragen Sie Ihr Gebot je Maßnahme ein!" promptTitle="Angebotspreis des Unternehmers" prompt="Bitte tragen Sie Ihr Gebot je Maßnahme ein!" sqref="Z13:Z102" xr:uid="{00000000-0002-0000-0800-000009000000}">
      <formula1>0</formula1>
    </dataValidation>
    <dataValidation allowBlank="1" showInputMessage="1" showErrorMessage="1" error="Bitte geben Sie ggf. eine weitere Position an, z.B. Sätze für besondere Maschinenausstattung, wie eine Traktionswinde." prompt="Bitte geben Sie ggf. eine weitere Position an, z.B. Sätze für besondere Maschinenausstattung, wie eine Traktionswinde." sqref="P115" xr:uid="{00000000-0002-0000-0800-00000A000000}"/>
    <dataValidation type="decimal" operator="greaterThan" allowBlank="1" showInputMessage="1" showErrorMessage="1" error="Bitte geben Sie Stundensätze an, falls zusätzliche Arbeiten im Zeitlohn vereinbart werden!" prompt="Bitte geben Sie Stundensätze an, falls zusätzliche Arbeiten im Zeitlohn vereinbart werden!" sqref="R111:R114" xr:uid="{00000000-0002-0000-0800-00000B000000}">
      <formula1>0</formula1>
    </dataValidation>
    <dataValidation operator="greaterThan" allowBlank="1" showInputMessage="1" showErrorMessage="1" error="Bitte geben Sie ggf. für die o.a. Position Beträge an." prompt="Bitte geben Sie ggf. für die o.a. Position Beträge an." sqref="R115" xr:uid="{00000000-0002-0000-0800-00000C000000}"/>
  </dataValidations>
  <pageMargins left="0.23622047244094491" right="0.23622047244094491" top="0.23622047244094491" bottom="0.23622047244094491" header="0" footer="0"/>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kro1">
                <anchor moveWithCells="1" sizeWithCells="1">
                  <from>
                    <xdr:col>26</xdr:col>
                    <xdr:colOff>60960</xdr:colOff>
                    <xdr:row>11</xdr:row>
                    <xdr:rowOff>7620</xdr:rowOff>
                  </from>
                  <to>
                    <xdr:col>28</xdr:col>
                    <xdr:colOff>708660</xdr:colOff>
                    <xdr:row>13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47" yWindow="473" count="17">
        <x14:dataValidation type="list" allowBlank="1" showInputMessage="1" showErrorMessage="1" error="Bitte schätzen Sie den größten Abstand der Erschließungslinien ein! _x000a_(Auswahl aus Liste)" promptTitle="Angabe des Gassenabstandes (max)" prompt="Bitte schätzen Sie den größten Abstand der Erschließungslinien ein! (Auswahl aus Liste)" xr:uid="{00000000-0002-0000-0800-00000D000000}">
          <x14:formula1>
            <xm:f>'Steuerelemente HMHE'!$M$4:$M$14</xm:f>
          </x14:formula1>
          <xm:sqref>J13 J22 J31 J40 J49 J58 J67 J76 J85 J94</xm:sqref>
        </x14:dataValidation>
        <x14:dataValidation type="list" allowBlank="1" showInputMessage="1" showErrorMessage="1" error="Bitte schätzen Sie die mittlere Entfernung der Erschließungslinien ein!_x000a_(Auswahl aus Liste)" promptTitle="Gassenabstand" prompt="Bitte schätzen Sie die mittlere Entfernung der Erschließungslinien ein!_x000a_(Auswahl aus Liste)" xr:uid="{00000000-0002-0000-0800-00000E000000}">
          <x14:formula1>
            <xm:f>'Steuerelemente HMHE'!$N$4:$N$8</xm:f>
          </x14:formula1>
          <xm:sqref>K13 K22 K31 K40 K49 K58 K67 K76 K85 K94</xm:sqref>
        </x14:dataValidation>
        <x14:dataValidation type="list" allowBlank="1" showInputMessage="1" showErrorMessage="1" error="Bitte kategorisieren Sie die mittlere Geländeneigung! _x000a_(Auswahl aus Liste)" promptTitle="Angabe d. Geländeneigung" prompt="Bitte kategorisieren Sie die mittlere Geländeneigung! _x000a_(Auswahl aus Liste)" xr:uid="{00000000-0002-0000-0800-00000F000000}">
          <x14:formula1>
            <xm:f>'Steuerelemente HMHE'!$D$4:$D$8</xm:f>
          </x14:formula1>
          <xm:sqref>M13 M22 M31 M40 M49 M58 M67 M76 M85 M94</xm:sqref>
        </x14:dataValidation>
        <x14:dataValidation type="list" allowBlank="1" showInputMessage="1" showErrorMessage="1" error="Bitte schätzen Sie den anfallenden Volumenanteil der Sortimente &gt; 6 m differenziert nach Baumarten ein!_x000a__x000a_(Auswahl aus Liste)_x000a__x000a__x000a_(Auswahl aus Liste)" promptTitle="Volumenanteil Sortimente &gt; 6 m" prompt="Bitte schätzen Sie den anfallenden Volumenanteil der Sortimente &gt; 6 m differenziert nach Baumarten ein!_x000a__x000a_(Auswahl aus Liste)_x000a_" xr:uid="{00000000-0002-0000-0800-000010000000}">
          <x14:formula1>
            <xm:f>'Steuerelemente HMHE'!$O$4:$O$14</xm:f>
          </x14:formula1>
          <xm:sqref>U13:U102</xm:sqref>
        </x14:dataValidation>
        <x14:dataValidation type="list" allowBlank="1" showInputMessage="1" showErrorMessage="1" error="Bitte geben Sie an um was für eine Maßnahme es sich handelt!_x000a_(Auswahl aus Liste)" promptTitle="Art der Maßnahme" prompt="Bitte geben Sie an um was für eine Maßnahme es sich handelt!_x000a_(Auswahl aus Liste)" xr:uid="{00000000-0002-0000-0800-000011000000}">
          <x14:formula1>
            <xm:f>'Steuerelemente HMHE'!$G$4:$G$10</xm:f>
          </x14:formula1>
          <xm:sqref>P13 P22:P102</xm:sqref>
        </x14:dataValidation>
        <x14:dataValidation type="list" allowBlank="1" showInputMessage="1" showErrorMessage="1" error="Bitte geben Sie an, ob eine  Feinerschließung vorhanden ist bzw. ob diese im Rahmen der Maßnahme angelegt werden soll!_x000a_(Auswahl aus Liste)" promptTitle="Angabe d. Erschließungszustandes" prompt="Bitte geben Sie an, ob eine  Feinerschließung vorhanden ist bzw. ob diese im Rahmen der Maßnahme angelegt werden soll!_x000a_(Auswahl aus Liste)" xr:uid="{00000000-0002-0000-0800-000012000000}">
          <x14:formula1>
            <xm:f>'Steuerelemente HMHE'!$K$4:$K$6</xm:f>
          </x14:formula1>
          <xm:sqref>H13 H22 H31 H40 H49 H58 H67 H76 H85 H94</xm:sqref>
        </x14:dataValidation>
        <x14:dataValidation type="list" allowBlank="1" showInputMessage="1" showErrorMessage="1" error="Bitte schätzen Sie den geringsten Abstand der Erschließungslinien ein!_x000a_(Auswahl aus Liste)" promptTitle="Angabe des Gassenabstandes (min)" prompt="Bitte schätzen Sie den geringsten Abstand der Erschließungslinien ein!_x000a_(Auswahl aus Liste)" xr:uid="{00000000-0002-0000-0800-000013000000}">
          <x14:formula1>
            <xm:f>'Steuerelemente HMHE'!$L$4:$L$14</xm:f>
          </x14:formula1>
          <xm:sqref>I13 I22 I31 I40 I49 I58 I67 I76 I85 I94</xm:sqref>
        </x14:dataValidation>
        <x14:dataValidation type="list" allowBlank="1" showInputMessage="1" showErrorMessage="1" error="Bitte schätzen Sie die geringste anfallende Stückmasse der Maßnahme je Baumart ein!_x000a_(Auswahl aus Liste)" promptTitle="Angabe der Stückmasse (min)" prompt="Bitte schätzen Sie die geringste anfallende Stückmasse der Maßnahme je Baumart ein!_x000a_(Auswahl aus Liste)" xr:uid="{00000000-0002-0000-0800-000014000000}">
          <x14:formula1>
            <xm:f>'Steuerelemente HMHE'!$H$4:$H$12</xm:f>
          </x14:formula1>
          <xm:sqref>E13:E102</xm:sqref>
        </x14:dataValidation>
        <x14:dataValidation type="list" allowBlank="1" showInputMessage="1" showErrorMessage="1" error="Bitte schätzen Sie ein in welcher Stückmassestufe sich der überwiegende Anteil des ausscheidenden Bestandes je Baumart befindet!_x000a_(Auswahl aus Liste)" promptTitle="Angabe der Stückmasse" prompt="Bitte schätzen Sie ein in welcher Stückmassestufe sich der überwiegende Anteil des ausscheidenden Bestandes je Baumart befindet!_x000a_(Auswahl aus Liste)" xr:uid="{00000000-0002-0000-0800-000015000000}">
          <x14:formula1>
            <xm:f>'Steuerelemente HMHE'!$J$4:$J$14</xm:f>
          </x14:formula1>
          <xm:sqref>G13:G102</xm:sqref>
        </x14:dataValidation>
        <x14:dataValidation type="list" allowBlank="1" showInputMessage="1" showErrorMessage="1" error="Bitte kategorisieren Sie die mittlere Rückeentfernung!_x000a_(Auswahl aus Liste)" promptTitle="Angabe d. mittl. Rückeentfernung" prompt="Bitte kategorisieren Sie die mittlere Rückeentfernung!_x000a_(Auswahl aus Liste)" xr:uid="{00000000-0002-0000-0800-000016000000}">
          <x14:formula1>
            <xm:f>'Steuerelemente HMHE'!$C$4:$C$6</xm:f>
          </x14:formula1>
          <xm:sqref>L13 L22 L31 L40 L49 L58 L67 L76 L85 L94</xm:sqref>
        </x14:dataValidation>
        <x14:dataValidation type="list" allowBlank="1" showInputMessage="1" showErrorMessage="1" error="Bitte die Bodenbeschaffenheit im Hinblick auf die Befahrbarkeit einschätzen!_x000a_(Auswahl aus Liste)" promptTitle="Angabe d. Bodenbeschaffenheit" prompt="im Hinblick auf die Befahrbarkeit werten!_x000a_gut: i.d.R. auch bei schlechter Witterung kaum Einschränkungen_x000a_mittel: lediglich bei schlechter Witterung zeitweise Einschränkungen_x000a_schlecht: günstige Witterung erforderlich_x000a_sehr schlecht: Sonderstandorte" xr:uid="{00000000-0002-0000-0800-000017000000}">
          <x14:formula1>
            <xm:f>'Steuerelemente HMHE'!$E$4:$E$8</xm:f>
          </x14:formula1>
          <xm:sqref>N22 N31 N40 N49 N58 N67 N76 N85 N94 N13</xm:sqref>
        </x14:dataValidation>
        <x14:dataValidation type="list" allowBlank="1" showInputMessage="1" showErrorMessage="1" error="Wählen Sie Baumarten/-gruppen aus der Liste aus. Je Baumart eine separate Zeile verwenden." promptTitle="Angabe der Baumart" prompt="Wählen Sie Baumarten/-gruppen aus der Liste aus. Je Baumart eine separate Zeile verwenden." xr:uid="{00000000-0002-0000-0800-000018000000}">
          <x14:formula1>
            <xm:f>'Steuerelemente HMHE'!$B$4:$B$12</xm:f>
          </x14:formula1>
          <xm:sqref>C94 C13 C22 C31 C40 C49 C58 C67 C76</xm:sqref>
        </x14:dataValidation>
        <x14:dataValidation type="list" allowBlank="1" showInputMessage="1" showErrorMessage="1" error="ggf. weitere Baumart auswählen." prompt="ggf. weitere Baumart auswählen" xr:uid="{00000000-0002-0000-0800-000019000000}">
          <x14:formula1>
            <xm:f>'Steuerelemente HMHE'!$B$4:$B$12</xm:f>
          </x14:formula1>
          <xm:sqref>C14:C21 C23:C30 C32:C39 C41:C48 C50:C57 C59:C66 C68:C75 C77:C84 C86:C93 C95:C102</xm:sqref>
        </x14:dataValidation>
        <x14:dataValidation type="list" allowBlank="1" showInputMessage="1" showErrorMessage="1" error="Wählen Sie Baumarten/-gruppen aus der Liste aus. Je Baumart eine separate Zeile verwenden.." promptTitle="Angabe der Baumart" prompt="Wählen Sie Baumarten/-gruppen aus der Liste aus. Je Baumart eine separate Zeile verwenden." xr:uid="{00000000-0002-0000-0800-00001A000000}">
          <x14:formula1>
            <xm:f>'Steuerelemente HMHE'!$B$4:$B$12</xm:f>
          </x14:formula1>
          <xm:sqref>C85</xm:sqref>
        </x14:dataValidation>
        <x14:dataValidation type="list" allowBlank="1" showInputMessage="1" showErrorMessage="1" error="Bitte wählen Sie aus ob im Angebotspreis der Einsatz von Bogiebändern eingepreist werden soll._x000a_(Auswahl aus Liste)_x000a_" promptTitle="Einpreisung Bändereinsatz" prompt="Bitte wählen Sie aus ob im Angebotspreis der Einsatz von Bogiebändern eingepreist werden soll._x000a_(Auswahl aus Liste)_x000a_" xr:uid="{00000000-0002-0000-0800-00001B000000}">
          <x14:formula1>
            <xm:f>'Steuerelemente HMHE'!$F$4:$F$5</xm:f>
          </x14:formula1>
          <xm:sqref>O13:O102</xm:sqref>
        </x14:dataValidation>
        <x14:dataValidation type="list" allowBlank="1" showInputMessage="1" showErrorMessage="1" error="Bitte schätzen Sie die größte anfallende Stückmasse  der Maßnahme je Baumart ein!_x000a_(Auswahl aus Liste)" promptTitle="Angabe der Stückmasse (max)" prompt="Bitte schätzen Sie die größte anfallende Stückmasse  der Maßnahme je Baumart ein!_x000a_(Auswahl aus Liste)" xr:uid="{00000000-0002-0000-0800-00001C000000}">
          <x14:formula1>
            <xm:f>'Steuerelemente HMHE'!$I$4:$I$13</xm:f>
          </x14:formula1>
          <xm:sqref>F13:F102</xm:sqref>
        </x14:dataValidation>
        <x14:dataValidation type="list" allowBlank="1" showInputMessage="1" showErrorMessage="1" error="Bitte schätzen Sie den anfallenden Volumenanteil der Sortimente &lt; 6 m differenziert nach Baumarten ein!_x000a__x000a_(Auswahl aus Liste)_x000a__x000a__x000a_(Auswahl aus Liste)_x000a_" promptTitle="Volumenanteil Sortimente &lt; 6 m" prompt="Bitte schätzen Sie den anfallenden Volumenanteil der Sortimente &lt; 6 m differenziert nach Baumarten ein!_x000a__x000a_(Auswahl aus Liste)_x000a__x000a_" xr:uid="{00000000-0002-0000-0800-00001D000000}">
          <x14:formula1>
            <xm:f>'Steuerelemente HMHE'!$P$4:$P$14</xm:f>
          </x14:formula1>
          <xm:sqref>W13:W102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54</vt:i4>
      </vt:variant>
      <vt:variant>
        <vt:lpstr>Benannte Bereiche</vt:lpstr>
      </vt:variant>
      <vt:variant>
        <vt:i4>42</vt:i4>
      </vt:variant>
    </vt:vector>
  </HeadingPairs>
  <TitlesOfParts>
    <vt:vector size="96" baseType="lpstr">
      <vt:lpstr>Startseite</vt:lpstr>
      <vt:lpstr>LB RV HMHE</vt:lpstr>
      <vt:lpstr>Angebot RV HMHE</vt:lpstr>
      <vt:lpstr>Steuerlemente Angebot RV HMHE</vt:lpstr>
      <vt:lpstr>Abrechnungsherleitung RV HMHE</vt:lpstr>
      <vt:lpstr>Steuerelem. Abrechnung RV HMHE</vt:lpstr>
      <vt:lpstr>Steuerelemente Startseite</vt:lpstr>
      <vt:lpstr>LB teil-, hochmechanisierte HE</vt:lpstr>
      <vt:lpstr>LV teil-, hochmechanisierte HE</vt:lpstr>
      <vt:lpstr>Steuerelemente HMHE</vt:lpstr>
      <vt:lpstr>Erläuterung HMHE</vt:lpstr>
      <vt:lpstr>LB Holzbringung</vt:lpstr>
      <vt:lpstr>LV Holzbringung</vt:lpstr>
      <vt:lpstr>Steuerelemente Holzbringung</vt:lpstr>
      <vt:lpstr>Erläuterung Holzbringung</vt:lpstr>
      <vt:lpstr>LB Bestandesbegründung (m.Pfl.)</vt:lpstr>
      <vt:lpstr>LV Bestandesbegründung (m.Pfl.)</vt:lpstr>
      <vt:lpstr>Steuerelemente Bestandesbegr.</vt:lpstr>
      <vt:lpstr>Alternativa. Bestandesb. m.Pfl.</vt:lpstr>
      <vt:lpstr>Erläuterung Bestandesb. m.Pfl.</vt:lpstr>
      <vt:lpstr>LV Bestandesbegründung (o.Pfl.)</vt:lpstr>
      <vt:lpstr>Alternativa. Bestandesb. o.Pfl.</vt:lpstr>
      <vt:lpstr>Erläuterung Bestandesb. o.Pfl.</vt:lpstr>
      <vt:lpstr>Checkliste Pflanzenbesichtigung</vt:lpstr>
      <vt:lpstr>LB Bestandespflege</vt:lpstr>
      <vt:lpstr>LV Bestandespflege</vt:lpstr>
      <vt:lpstr>Steuerelemente Bestandespflege</vt:lpstr>
      <vt:lpstr>Erläuterung Bestandespflege</vt:lpstr>
      <vt:lpstr>LB Wertästung</vt:lpstr>
      <vt:lpstr>LV Wertästung</vt:lpstr>
      <vt:lpstr>Steuerelemente Wertästung</vt:lpstr>
      <vt:lpstr>Erläuterung Wertästung</vt:lpstr>
      <vt:lpstr>LB Wegebau</vt:lpstr>
      <vt:lpstr>LV Wegebau</vt:lpstr>
      <vt:lpstr>Steuerelemente Wegebau</vt:lpstr>
      <vt:lpstr>Erläuterung Wegebau</vt:lpstr>
      <vt:lpstr>LV sonstige Leistungen</vt:lpstr>
      <vt:lpstr>LB MMHE RV</vt:lpstr>
      <vt:lpstr>Steuerlemente LB MMHE</vt:lpstr>
      <vt:lpstr>Angebot MMHE</vt:lpstr>
      <vt:lpstr>Abrechnungsherleitung MMHE</vt:lpstr>
      <vt:lpstr>Steuerelemente Abrechnungsh. MH</vt:lpstr>
      <vt:lpstr>LB Holzbringung RV</vt:lpstr>
      <vt:lpstr>Angebot Holzbringung</vt:lpstr>
      <vt:lpstr>Steuerlemente Angebot HB</vt:lpstr>
      <vt:lpstr>Abrechnungsherleitung HB</vt:lpstr>
      <vt:lpstr>LB Sonstiges RV</vt:lpstr>
      <vt:lpstr>Angebot Sonstiges</vt:lpstr>
      <vt:lpstr>Steuerlemente Angebot Sonstiges</vt:lpstr>
      <vt:lpstr>Abrechnungsherleitung Sonstiges</vt:lpstr>
      <vt:lpstr>Steuerelemente Abrechnung Sons.</vt:lpstr>
      <vt:lpstr>Steuerelemente Abrechnung HB</vt:lpstr>
      <vt:lpstr>Steuerelemente Sonstiges</vt:lpstr>
      <vt:lpstr>Steuerelemente Angebot Holzbr.</vt:lpstr>
      <vt:lpstr>'Abrechnungsherleitung HB'!Druckbereich</vt:lpstr>
      <vt:lpstr>'Abrechnungsherleitung MMHE'!Druckbereich</vt:lpstr>
      <vt:lpstr>'Abrechnungsherleitung RV HMHE'!Druckbereich</vt:lpstr>
      <vt:lpstr>'Abrechnungsherleitung Sonstiges'!Druckbereich</vt:lpstr>
      <vt:lpstr>'Angebot Holzbringung'!Druckbereich</vt:lpstr>
      <vt:lpstr>'Angebot MMHE'!Druckbereich</vt:lpstr>
      <vt:lpstr>'Angebot RV HMHE'!Druckbereich</vt:lpstr>
      <vt:lpstr>'Angebot Sonstiges'!Druckbereich</vt:lpstr>
      <vt:lpstr>'Erläuterung Bestandesb. m.Pfl.'!Druckbereich</vt:lpstr>
      <vt:lpstr>'LB Bestandesbegründung (m.Pfl.)'!Druckbereich</vt:lpstr>
      <vt:lpstr>'LB Bestandespflege'!Druckbereich</vt:lpstr>
      <vt:lpstr>'LB Holzbringung'!Druckbereich</vt:lpstr>
      <vt:lpstr>'LB Holzbringung RV'!Druckbereich</vt:lpstr>
      <vt:lpstr>'LB MMHE RV'!Druckbereich</vt:lpstr>
      <vt:lpstr>'LB RV HMHE'!Druckbereich</vt:lpstr>
      <vt:lpstr>'LB teil-, hochmechanisierte HE'!Druckbereich</vt:lpstr>
      <vt:lpstr>'LB Wegebau'!Druckbereich</vt:lpstr>
      <vt:lpstr>'LB Wertästung'!Druckbereich</vt:lpstr>
      <vt:lpstr>'LV Bestandesbegründung (m.Pfl.)'!Druckbereich</vt:lpstr>
      <vt:lpstr>'LV Bestandesbegründung (o.Pfl.)'!Druckbereich</vt:lpstr>
      <vt:lpstr>'LV Bestandespflege'!Druckbereich</vt:lpstr>
      <vt:lpstr>'LV Holzbringung'!Druckbereich</vt:lpstr>
      <vt:lpstr>'LV sonstige Leistungen'!Druckbereich</vt:lpstr>
      <vt:lpstr>'LV teil-, hochmechanisierte HE'!Druckbereich</vt:lpstr>
      <vt:lpstr>'LV Wegebau'!Druckbereich</vt:lpstr>
      <vt:lpstr>'LV Wertästung'!Druckbereich</vt:lpstr>
      <vt:lpstr>'Alternativa. Bestandesb. m.Pfl.'!Drucktitel</vt:lpstr>
      <vt:lpstr>'Alternativa. Bestandesb. o.Pfl.'!Drucktitel</vt:lpstr>
      <vt:lpstr>'LB Bestandesbegründung (m.Pfl.)'!Drucktitel</vt:lpstr>
      <vt:lpstr>'LB Bestandespflege'!Drucktitel</vt:lpstr>
      <vt:lpstr>'LB Holzbringung'!Drucktitel</vt:lpstr>
      <vt:lpstr>'LB teil-, hochmechanisierte HE'!Drucktitel</vt:lpstr>
      <vt:lpstr>'LB Wegebau'!Drucktitel</vt:lpstr>
      <vt:lpstr>'LB Wertästung'!Drucktitel</vt:lpstr>
      <vt:lpstr>'LV Bestandesbegründung (m.Pfl.)'!Drucktitel</vt:lpstr>
      <vt:lpstr>'LV Bestandesbegründung (o.Pfl.)'!Drucktitel</vt:lpstr>
      <vt:lpstr>'LV Bestandespflege'!Drucktitel</vt:lpstr>
      <vt:lpstr>'LV Holzbringung'!Drucktitel</vt:lpstr>
      <vt:lpstr>'LV sonstige Leistungen'!Drucktitel</vt:lpstr>
      <vt:lpstr>'LV teil-, hochmechanisierte HE'!Drucktitel</vt:lpstr>
      <vt:lpstr>'LV Wegebau'!Drucktitel</vt:lpstr>
      <vt:lpstr>'LV Wertästung'!Drucktitel</vt:lpstr>
    </vt:vector>
  </TitlesOfParts>
  <Company>Landesbetrieb Wald und Holz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Plievier, Romina</dc:creator>
  <cp:lastModifiedBy>Plievier, Romina</cp:lastModifiedBy>
  <cp:lastPrinted>2026-01-06T10:30:36Z</cp:lastPrinted>
  <dcterms:created xsi:type="dcterms:W3CDTF">2016-10-11T07:23:49Z</dcterms:created>
  <dcterms:modified xsi:type="dcterms:W3CDTF">2026-01-23T11:21:27Z</dcterms:modified>
</cp:coreProperties>
</file>