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defaultThemeVersion="124226"/>
  <mc:AlternateContent xmlns:mc="http://schemas.openxmlformats.org/markup-compatibility/2006">
    <mc:Choice Requires="x15">
      <x15ac:absPath xmlns:x15ac="http://schemas.microsoft.com/office/spreadsheetml/2010/11/ac" url="N:\ag1_13\_VgV Veröffentlichung-Ausschreibung-Auftrag\0252500787 Uni Bonn, Neubau VIKA BS\Unterlagen für VMS\00 Unterlagen\"/>
    </mc:Choice>
  </mc:AlternateContent>
  <xr:revisionPtr revIDLastSave="0" documentId="8_{4EDFA5AE-3AC3-427B-BE15-770AF1C1DA0A}" xr6:coauthVersionLast="47" xr6:coauthVersionMax="47" xr10:uidLastSave="{00000000-0000-0000-0000-000000000000}"/>
  <bookViews>
    <workbookView xWindow="-120" yWindow="-120" windowWidth="25440" windowHeight="15270" tabRatio="955" activeTab="3" xr2:uid="{00000000-000D-0000-FFFF-FFFF00000000}"/>
  </bookViews>
  <sheets>
    <sheet name="Bewertungsmaßstab" sheetId="22" r:id="rId1"/>
    <sheet name="Wertungsmatrix Zuschlagskriter." sheetId="1" r:id="rId2"/>
    <sheet name="Berechung Punkte Preise" sheetId="9" r:id="rId3"/>
    <sheet name="Berechnung Erfahrung PL" sheetId="29" r:id="rId4"/>
  </sheets>
  <externalReferences>
    <externalReference r:id="rId5"/>
  </externalReferences>
  <definedNames>
    <definedName name="_xlnm.Print_Area" localSheetId="0">Bewertungsmaßstab!$A$1:$E$13</definedName>
    <definedName name="_xlnm.Print_Titles" localSheetId="3">'Berechnung Erfahrung PL'!$34:$34</definedName>
    <definedName name="_xlnm.Print_Titles" localSheetId="1">'Wertungsmatrix Zuschlagskriter.'!$6:$6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27" i="29" l="1"/>
  <c r="Q26" i="29"/>
  <c r="O27" i="29"/>
  <c r="O26" i="29"/>
  <c r="N27" i="29"/>
  <c r="N26" i="29"/>
  <c r="L27" i="29"/>
  <c r="L26" i="29"/>
  <c r="K27" i="29"/>
  <c r="K26" i="29"/>
  <c r="I27" i="29"/>
  <c r="I26" i="29"/>
  <c r="H26" i="29"/>
  <c r="F26" i="29"/>
  <c r="F27" i="29"/>
  <c r="E27" i="29"/>
  <c r="E26" i="29"/>
  <c r="B26" i="29"/>
  <c r="C26" i="29"/>
  <c r="C27" i="29"/>
  <c r="B27" i="29"/>
  <c r="B7" i="9" l="1"/>
  <c r="B13" i="9" s="1"/>
  <c r="G7" i="9"/>
  <c r="F7" i="9"/>
  <c r="E7" i="9"/>
  <c r="D7" i="9"/>
  <c r="C7" i="9"/>
  <c r="E13" i="22" l="1"/>
  <c r="A4" i="1" l="1"/>
  <c r="C8" i="1" l="1"/>
  <c r="B14" i="1"/>
  <c r="C14" i="1"/>
  <c r="D14" i="1"/>
  <c r="E14" i="1"/>
  <c r="A14" i="1"/>
  <c r="R27" i="29" l="1"/>
  <c r="R26" i="29"/>
  <c r="H27" i="29" l="1"/>
  <c r="Q13" i="29"/>
  <c r="Q22" i="29"/>
  <c r="N13" i="29"/>
  <c r="N22" i="29"/>
  <c r="K13" i="29"/>
  <c r="K22" i="29"/>
  <c r="H13" i="29"/>
  <c r="H22" i="29"/>
  <c r="E13" i="29"/>
  <c r="E22" i="29"/>
  <c r="J24" i="29" s="1"/>
  <c r="B13" i="29"/>
  <c r="B22" i="29"/>
  <c r="J15" i="29"/>
  <c r="B31" i="29" l="1"/>
  <c r="B35" i="29" s="1"/>
  <c r="N31" i="29"/>
  <c r="N35" i="29" s="1"/>
  <c r="E31" i="29"/>
  <c r="E35" i="29" s="1"/>
  <c r="K31" i="29"/>
  <c r="K35" i="29" s="1"/>
  <c r="H31" i="29"/>
  <c r="H35" i="29" s="1"/>
  <c r="Q31" i="29"/>
  <c r="Q35" i="29" s="1"/>
  <c r="A35" i="29"/>
  <c r="A4" i="29"/>
  <c r="A3" i="29"/>
  <c r="A13" i="1"/>
  <c r="B13" i="1"/>
  <c r="C13" i="1"/>
  <c r="D13" i="1"/>
  <c r="E13" i="1"/>
  <c r="C35" i="29" l="1"/>
  <c r="F13" i="1"/>
  <c r="O35" i="29"/>
  <c r="I35" i="29"/>
  <c r="R35" i="29"/>
  <c r="F35" i="29"/>
  <c r="L35" i="29" l="1"/>
  <c r="F14" i="1"/>
  <c r="E12" i="1"/>
  <c r="E11" i="1"/>
  <c r="E10" i="1"/>
  <c r="E9" i="1"/>
  <c r="E8" i="1"/>
  <c r="E15" i="1" l="1"/>
  <c r="A3" i="1"/>
  <c r="D8" i="1" l="1"/>
  <c r="F8" i="1" s="1"/>
  <c r="D12" i="1"/>
  <c r="F12" i="1" s="1"/>
  <c r="C12" i="1"/>
  <c r="B12" i="1"/>
  <c r="A12" i="1"/>
  <c r="D11" i="1"/>
  <c r="F11" i="1" s="1"/>
  <c r="C11" i="1"/>
  <c r="B11" i="1"/>
  <c r="A11" i="1"/>
  <c r="D10" i="1"/>
  <c r="F10" i="1" s="1"/>
  <c r="C10" i="1"/>
  <c r="B10" i="1"/>
  <c r="A10" i="1"/>
  <c r="D9" i="1"/>
  <c r="F9" i="1" s="1"/>
  <c r="C9" i="1"/>
  <c r="B9" i="1"/>
  <c r="A9" i="1"/>
  <c r="B8" i="1"/>
  <c r="A8" i="1"/>
  <c r="F15" i="1" l="1"/>
  <c r="G26" i="9"/>
  <c r="D18" i="9" l="1"/>
  <c r="C31" i="9" s="1"/>
  <c r="B14" i="9"/>
  <c r="A27" i="9" s="1"/>
  <c r="B18" i="9"/>
  <c r="A31" i="9" s="1"/>
  <c r="B15" i="9"/>
  <c r="A28" i="9" s="1"/>
  <c r="C13" i="9"/>
  <c r="B26" i="9" s="1"/>
  <c r="C17" i="9"/>
  <c r="B30" i="9" s="1"/>
  <c r="C16" i="9"/>
  <c r="B29" i="9" s="1"/>
  <c r="A26" i="9"/>
  <c r="B17" i="9"/>
  <c r="A30" i="9" s="1"/>
  <c r="C15" i="9"/>
  <c r="B28" i="9" s="1"/>
  <c r="B16" i="9"/>
  <c r="A29" i="9" s="1"/>
  <c r="C14" i="9"/>
  <c r="B27" i="9" s="1"/>
  <c r="C18" i="9"/>
  <c r="B31" i="9" s="1"/>
  <c r="D13" i="9"/>
  <c r="C26" i="9" s="1"/>
  <c r="D16" i="9"/>
  <c r="C29" i="9" s="1"/>
  <c r="D15" i="9"/>
  <c r="C28" i="9" s="1"/>
  <c r="D17" i="9"/>
  <c r="C30" i="9" s="1"/>
  <c r="D14" i="9"/>
  <c r="C27" i="9" s="1"/>
  <c r="F27" i="9" l="1"/>
  <c r="F31" i="9"/>
  <c r="F26" i="9"/>
  <c r="F30" i="9"/>
  <c r="F28" i="9"/>
  <c r="F29" i="9"/>
  <c r="D30" i="9"/>
  <c r="E30" i="9" s="1"/>
  <c r="D31" i="9"/>
  <c r="E31" i="9" s="1"/>
  <c r="D29" i="9"/>
  <c r="E29" i="9" s="1"/>
  <c r="H26" i="9"/>
  <c r="H29" i="9" l="1"/>
  <c r="H30" i="9"/>
  <c r="H31" i="9"/>
  <c r="D27" i="9"/>
  <c r="E27" i="9" s="1"/>
  <c r="D28" i="9"/>
  <c r="E28" i="9" s="1"/>
  <c r="H28" i="9" s="1"/>
  <c r="H27" i="9" l="1"/>
</calcChain>
</file>

<file path=xl/sharedStrings.xml><?xml version="1.0" encoding="utf-8"?>
<sst xmlns="http://schemas.openxmlformats.org/spreadsheetml/2006/main" count="152" uniqueCount="77">
  <si>
    <t>Bewertungsschema</t>
  </si>
  <si>
    <t>erreichbare Punkte</t>
  </si>
  <si>
    <t>Gewichtung</t>
  </si>
  <si>
    <t>Gesamtwerte (gewichtete Punkte)</t>
  </si>
  <si>
    <t>Zuschlagskriterien</t>
  </si>
  <si>
    <t>Bewertung der Zuschlagskriterien je Bieter</t>
  </si>
  <si>
    <t xml:space="preserve"> </t>
  </si>
  <si>
    <t>gewichtete Punkte</t>
  </si>
  <si>
    <t>Berechnung Preise: Punktabzug je % vom niedrigsten Angebot</t>
  </si>
  <si>
    <t>Differenz in €</t>
  </si>
  <si>
    <t>Differenz in %</t>
  </si>
  <si>
    <t>Punkte</t>
  </si>
  <si>
    <t>Angebot</t>
  </si>
  <si>
    <t>Bewertungsthemen</t>
  </si>
  <si>
    <t>Bieter 1</t>
  </si>
  <si>
    <t>Bieter 2</t>
  </si>
  <si>
    <t>Bieter 3</t>
  </si>
  <si>
    <t>Bieter 4</t>
  </si>
  <si>
    <t>Bieter 5</t>
  </si>
  <si>
    <t>Bieter 6</t>
  </si>
  <si>
    <t>Angebote sortiert in absteigender Reihenfolge:</t>
  </si>
  <si>
    <t>niedrigstes Angebot</t>
  </si>
  <si>
    <t>Rang 1</t>
  </si>
  <si>
    <t>Rang 2</t>
  </si>
  <si>
    <t>Rang 3</t>
  </si>
  <si>
    <t>Rang 4</t>
  </si>
  <si>
    <t>Rang 5</t>
  </si>
  <si>
    <t>Rang 6</t>
  </si>
  <si>
    <t>Ermittlung der Angbotspreise in absteigender Reihenfolge</t>
  </si>
  <si>
    <t xml:space="preserve">Name: </t>
  </si>
  <si>
    <t>Bieter-Nr.</t>
  </si>
  <si>
    <t>Gesamtpreis</t>
  </si>
  <si>
    <t>Rangfolge</t>
  </si>
  <si>
    <t>Bieter-Nr</t>
  </si>
  <si>
    <t>Bieter-Name</t>
  </si>
  <si>
    <t>Bieter A</t>
  </si>
  <si>
    <t>Bieter B</t>
  </si>
  <si>
    <t>Bieter C</t>
  </si>
  <si>
    <t>Bieter D</t>
  </si>
  <si>
    <t>Bieter E</t>
  </si>
  <si>
    <t>Bieter F</t>
  </si>
  <si>
    <t>Eingegangene Angebote:</t>
  </si>
  <si>
    <t>Nach Reihenfolge der Bieter in der Verhandlung Bieter-Namen und Angebotssummen eintragen</t>
  </si>
  <si>
    <t>Summe</t>
  </si>
  <si>
    <t>Berechnung (Beispiel siehe Tabellenblatt "Berechung Punkte Preise")</t>
  </si>
  <si>
    <t>Nettopreis</t>
  </si>
  <si>
    <t>Jahre</t>
  </si>
  <si>
    <t>Projekte</t>
  </si>
  <si>
    <t>Berufserfahrung</t>
  </si>
  <si>
    <t>Berufserfahrung Wertungsmatrix</t>
  </si>
  <si>
    <t>erreichte Punkte</t>
  </si>
  <si>
    <t xml:space="preserve">Bewertungsschema
</t>
  </si>
  <si>
    <t>Punkte für Jahre</t>
  </si>
  <si>
    <t>Punkte für Projekte</t>
  </si>
  <si>
    <t>Mittelwert Punkte</t>
  </si>
  <si>
    <t xml:space="preserve">Das günstigste Angebot wird mit 10 Punkten  gewertet. Alle anderen Angebote werden zum niedrigsten Angebot ins Verhältnis gesetzt. Die Differenz zum günstigsten Angebot wird jeweils in Prozent ermittelt. Anhand der Preisquotientenmethode wird im Anschluss die Gesamtpunktzahl ermittelt. D.h. (Pbilligst/P)* Gesamtpunktzahl. Gerechnet wird mit zwei Stellen hinter dem Komma; es findet das kaufmännische Runden Anwendung.
</t>
  </si>
  <si>
    <t xml:space="preserve">Hinweis: </t>
  </si>
  <si>
    <t>&gt; 5 Jahre und &gt; 5 Projekte = 5 Punkte</t>
  </si>
  <si>
    <t>Allgemeine Erfahrung des mit der Ausführung des Auftrags betrauten Personals</t>
  </si>
  <si>
    <t>Wie wird das ausgeschriebene Projekt bearbeitet? 
Darstellung der Projektbearbeitung unter Berücksichtigung der zugrunde liegenden Anforderungen / Vorgaben / Besonderheiten / Projektziele / Projektrisiken / Projektverständnis / Organisation, Erfahrung und Zusammenarbeit des Teams / Projektbezug / Projektlaufzeit</t>
  </si>
  <si>
    <t>Wie ist der geplante Projektablauf und die Projektorganisation? 
Aussagen zu internen und externen Schnittstellen und zur Tätigkeitsverteilung / Krankheits- und Urlaubsvertretung unter Berücksichtigung der Projektlaufzeit</t>
  </si>
  <si>
    <t>Erfahrung der verantwortlichen Ansprechpersonen, insbesondere der Projektleitung und stellvertretenden Projektleitung für alle beauftragten Leistungsphasen</t>
  </si>
  <si>
    <t>Projektleitung</t>
  </si>
  <si>
    <t>Stellvertretung Projektleitung</t>
  </si>
  <si>
    <t>* Erläuterung Punkteverteilung für die markierten Kriterien
 0 Punkte = keine oder falsche Darstellung / Erläuterung
 1 Punkt   = nicht projektbezogene oder unschlüssige Darstellung / Erläuterung, mit deutlichen Schwächen 
 2 Punkte = teilweise projektbezogen, aber unvollständige und/oder fehlerhafte Darstellung / Erläuterung mit deutlichen Schwächen
 3 Punkte = projektbezogene und überwiegend überzeugend, aber unvollständige und/oder fehlerhafte Darstellung / Erläuterung mit mehreren Schwächen, die für sich genommen nicht schwerwiegend, aber in Summe nicht mehr geringfügig sind
 4 Punkte = projektbezogene und überwiegend überzeugend, vereinzelt unvollständige Darstellung / Erläuterung mit geringfüigigen Schwächen
 5 Punkte = projektbezogene und sehr überzeugende und vollständige und richtige Darstellung / Erläuterung</t>
  </si>
  <si>
    <r>
      <t xml:space="preserve">Vorgehen im </t>
    </r>
    <r>
      <rPr>
        <b/>
        <u/>
        <sz val="8"/>
        <rFont val="Arial"/>
        <family val="2"/>
      </rPr>
      <t>ausgeschriebenen</t>
    </r>
    <r>
      <rPr>
        <b/>
        <sz val="8"/>
        <rFont val="Arial"/>
        <family val="2"/>
      </rPr>
      <t xml:space="preserve"> Projekt</t>
    </r>
  </si>
  <si>
    <r>
      <t xml:space="preserve">Erläuterungen zur Qualitätssteuerung am </t>
    </r>
    <r>
      <rPr>
        <b/>
        <u/>
        <sz val="8"/>
        <rFont val="Arial"/>
        <family val="2"/>
      </rPr>
      <t>ausgeschriebenen</t>
    </r>
    <r>
      <rPr>
        <b/>
        <sz val="8"/>
        <rFont val="Arial"/>
        <family val="2"/>
      </rPr>
      <t xml:space="preserve"> Projekt</t>
    </r>
  </si>
  <si>
    <t>Brandschutz</t>
  </si>
  <si>
    <t>Projekt: Universität Bonn Neubau Viktoriakarree (VIKA)</t>
  </si>
  <si>
    <t>Projektorganisation - Projektablauf</t>
  </si>
  <si>
    <t>Projektspezifisches Organigramm, Darstellung Verantwortlichkeiten und Kapazitäten-Planung.</t>
  </si>
  <si>
    <r>
      <rPr>
        <b/>
        <sz val="8"/>
        <rFont val="Arial"/>
        <family val="2"/>
      </rPr>
      <t xml:space="preserve">jeweils 0 - 5 Punkte* je nach Qualität für die Darstellung und Erläuterung von:
</t>
    </r>
    <r>
      <rPr>
        <sz val="8"/>
        <rFont val="Arial"/>
        <family val="2"/>
      </rPr>
      <t xml:space="preserve">
- Berufliche Qualifikation des/der Projektleitenden: 
glaubhafte Erfahrung und Routine in Bezug auf die vorliegende Aufgabenstellung, persönliche Referenzen mit Bezug zur vorliegenden Aufgabenstellung, Identifikation mit der Bauaufgabe, 
- Tätigkeitsverteilung im Projektteam über die gesamte Projektlaufzeit inklusive Krankheits- und Urlaubsvertretungen (Kapazitätenplanung)</t>
    </r>
  </si>
  <si>
    <r>
      <rPr>
        <b/>
        <sz val="8"/>
        <color theme="1"/>
        <rFont val="Arial"/>
        <family val="2"/>
      </rPr>
      <t xml:space="preserve">jeweils 0 - 5 Punkte* je nach Qualität der dargestellten Umsetzung:
</t>
    </r>
    <r>
      <rPr>
        <sz val="8"/>
        <color theme="1"/>
        <rFont val="Arial"/>
        <family val="2"/>
      </rPr>
      <t xml:space="preserve">
- Projektbearbeitung des VIKA-PROJEKTES unter Berücksichtigung der Projektanforderungen / Vorgaben / Projektziele / Projektrisiken etc.
- Besonderheiten bei der Projektbearbeitung und der eigenen Herangehensweise (z.B. BIM, Umgang mit Bestandssubstanz (Keller und denkmalgeschützter Fassade), Darstellung und Umsetzung der Nachhaltigkeitsziele des BLB NRW (u.a. Erfüllung BEG 55 Standards, Einsatz recycelter oder wiederverwendbarer Materialien))
</t>
    </r>
  </si>
  <si>
    <r>
      <rPr>
        <b/>
        <sz val="8"/>
        <color theme="1"/>
        <rFont val="Arial"/>
        <family val="2"/>
      </rPr>
      <t xml:space="preserve">jeweils 0 - 5 Punkte* je nach Qualität des dargestellten Projektablaufes und der Projektorganisation:
</t>
    </r>
    <r>
      <rPr>
        <sz val="8"/>
        <color theme="1"/>
        <rFont val="Arial"/>
        <family val="2"/>
      </rPr>
      <t xml:space="preserve">
- interne und externe Schnittstellen, unter anderem Darstellung Zusammenarbeit mit mehreren Stakeholdern (Behörden, Feuerwehr, Bauordnungsamt, Genehmigungsbehörde, Bezirksregierung)
- Darstellung und Erläuterung des Planungsablaufes während der LPH 3 und LPH 4
</t>
    </r>
  </si>
  <si>
    <t>(beispielhafte Darstellung)</t>
  </si>
  <si>
    <t>≥10 Jahre und &gt; 9 Projekte = 10 Punkte</t>
  </si>
  <si>
    <t xml:space="preserve">Berufserfahrung in Jahren: über / gleich 10 Jahre = 10 Punkte; über 5 Jahre = 5 Punkte unter / gleich 5 Jahre = 0 Punkte
sowie
Berufserfahrung in Projekten: über 9 Projekte = 10 Punkte, über 5 Projekte = 5 Punkte, unter / gleich 5 Projekte = 0 Punkte
BEWERTET WIRD DER MITTELWERT AUS ALLEN ERZIELTEN PUNKTEN DER PROJEKTLEITUNGEN UND STELLVERTRETENDEN PROJEKTLEITUNGEN FÜR ALLE BEAUFTRAGTEN LEISTUNGSPHASEN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</si>
</sst>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
    <numFmt numFmtId="165" formatCode="0.0%"/>
    <numFmt numFmtId="166" formatCode="&quot;≤&quot;\ 0"/>
    <numFmt numFmtId="167" formatCode="\&gt;\ 0"/>
    <numFmt numFmtId="168" formatCode="&quot;≥&quot;0"/>
    <numFmt numFmtId="169" formatCode="&quot;≥&quot;\ 0"/>
  </numFmts>
  <fonts count="19">
    <font>
      <sz val="10"/>
      <name val="Arial"/>
    </font>
    <font>
      <sz val="10"/>
      <name val="Arial"/>
      <family val="2"/>
    </font>
    <font>
      <sz val="8"/>
      <name val="Arial"/>
      <family val="2"/>
    </font>
    <font>
      <b/>
      <sz val="14"/>
      <name val="Arial"/>
      <family val="2"/>
    </font>
    <font>
      <b/>
      <sz val="10"/>
      <name val="Arial"/>
      <family val="2"/>
    </font>
    <font>
      <sz val="10"/>
      <name val="Arial"/>
      <family val="2"/>
    </font>
    <font>
      <sz val="14"/>
      <name val="Arial"/>
      <family val="2"/>
    </font>
    <font>
      <b/>
      <sz val="12"/>
      <name val="Arial"/>
      <family val="2"/>
    </font>
    <font>
      <sz val="12"/>
      <name val="Arial"/>
      <family val="2"/>
    </font>
    <font>
      <sz val="10"/>
      <color rgb="FFFF0000"/>
      <name val="Arial"/>
      <family val="2"/>
    </font>
    <font>
      <u/>
      <sz val="12"/>
      <name val="Arial"/>
      <family val="2"/>
    </font>
    <font>
      <u/>
      <sz val="10"/>
      <name val="Arial"/>
      <family val="2"/>
    </font>
    <font>
      <u/>
      <sz val="10"/>
      <color rgb="FFFF0000"/>
      <name val="Arial"/>
      <family val="2"/>
    </font>
    <font>
      <b/>
      <u/>
      <sz val="12"/>
      <color rgb="FFFF0000"/>
      <name val="Arial"/>
      <family val="2"/>
    </font>
    <font>
      <b/>
      <sz val="8"/>
      <name val="Arial"/>
      <family val="2"/>
    </font>
    <font>
      <sz val="8"/>
      <name val="Futura Book"/>
    </font>
    <font>
      <b/>
      <u/>
      <sz val="8"/>
      <name val="Arial"/>
      <family val="2"/>
    </font>
    <font>
      <sz val="8"/>
      <color theme="1"/>
      <name val="Arial"/>
      <family val="2"/>
    </font>
    <font>
      <b/>
      <sz val="8"/>
      <color theme="1"/>
      <name val="Arial"/>
      <family val="2"/>
    </font>
  </fonts>
  <fills count="2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66CCFF"/>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CCC0DA"/>
        <bgColor indexed="64"/>
      </patternFill>
    </fill>
    <fill>
      <patternFill patternType="solid">
        <fgColor rgb="FFEAE5EF"/>
        <bgColor indexed="64"/>
      </patternFill>
    </fill>
    <fill>
      <patternFill patternType="solid">
        <fgColor rgb="FFDCE6F1"/>
        <bgColor indexed="64"/>
      </patternFill>
    </fill>
    <fill>
      <patternFill patternType="solid">
        <fgColor rgb="FFF2DCDB"/>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9">
    <xf numFmtId="0" fontId="0" fillId="0" borderId="0"/>
    <xf numFmtId="9" fontId="5" fillId="0" borderId="0" applyFont="0" applyFill="0" applyBorder="0" applyAlignment="0" applyProtection="0"/>
    <xf numFmtId="0" fontId="5" fillId="0" borderId="0"/>
    <xf numFmtId="44" fontId="1" fillId="0" borderId="0" applyFont="0" applyFill="0" applyBorder="0" applyAlignment="0" applyProtection="0"/>
    <xf numFmtId="44" fontId="5"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150">
    <xf numFmtId="0" fontId="0" fillId="0" borderId="0" xfId="0"/>
    <xf numFmtId="0" fontId="4" fillId="0" borderId="0" xfId="2" applyFont="1"/>
    <xf numFmtId="0" fontId="4" fillId="3" borderId="2" xfId="2" applyFont="1" applyFill="1" applyBorder="1" applyAlignment="1">
      <alignment horizontal="center" wrapText="1"/>
    </xf>
    <xf numFmtId="0" fontId="4" fillId="3" borderId="2" xfId="2" applyFont="1" applyFill="1" applyBorder="1" applyAlignment="1">
      <alignment horizontal="center"/>
    </xf>
    <xf numFmtId="2" fontId="4" fillId="0" borderId="0" xfId="0" applyNumberFormat="1" applyFont="1" applyAlignment="1">
      <alignment horizontal="right"/>
    </xf>
    <xf numFmtId="0" fontId="6" fillId="0" borderId="0" xfId="0" applyFont="1"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right"/>
    </xf>
    <xf numFmtId="164" fontId="1" fillId="0" borderId="0" xfId="0" applyNumberFormat="1" applyFont="1"/>
    <xf numFmtId="0" fontId="7" fillId="0" borderId="0" xfId="0" applyFont="1" applyAlignment="1">
      <alignment horizontal="left" vertical="top" wrapText="1"/>
    </xf>
    <xf numFmtId="0" fontId="1" fillId="0" borderId="0" xfId="0" applyFont="1" applyAlignment="1">
      <alignment horizontal="left" vertical="top" wrapText="1"/>
    </xf>
    <xf numFmtId="164" fontId="1" fillId="0" borderId="0" xfId="0" applyNumberFormat="1" applyFont="1" applyAlignment="1">
      <alignment horizontal="left"/>
    </xf>
    <xf numFmtId="0" fontId="1" fillId="0" borderId="0" xfId="0" applyFont="1" applyAlignment="1">
      <alignment horizontal="center"/>
    </xf>
    <xf numFmtId="0" fontId="1" fillId="0" borderId="0" xfId="0" applyFont="1" applyAlignment="1">
      <alignment horizontal="center" vertical="center" wrapText="1"/>
    </xf>
    <xf numFmtId="0" fontId="1" fillId="6" borderId="0" xfId="0" applyFont="1" applyFill="1" applyAlignment="1">
      <alignment horizontal="center" vertical="center" wrapText="1"/>
    </xf>
    <xf numFmtId="0" fontId="4" fillId="0" borderId="0" xfId="0" applyFont="1"/>
    <xf numFmtId="0" fontId="3" fillId="0" borderId="0" xfId="0" applyFont="1"/>
    <xf numFmtId="0" fontId="4" fillId="0" borderId="2" xfId="2" applyFont="1" applyBorder="1" applyAlignment="1">
      <alignment horizontal="center"/>
    </xf>
    <xf numFmtId="0" fontId="8" fillId="0" borderId="0" xfId="0" applyFont="1"/>
    <xf numFmtId="0" fontId="4" fillId="0" borderId="0" xfId="0" applyFont="1" applyAlignment="1">
      <alignment horizontal="center"/>
    </xf>
    <xf numFmtId="0" fontId="4" fillId="0" borderId="0" xfId="0" applyFont="1" applyAlignment="1">
      <alignment horizontal="right"/>
    </xf>
    <xf numFmtId="44" fontId="1" fillId="0" borderId="0" xfId="3" applyFont="1" applyAlignment="1">
      <alignment horizontal="right"/>
    </xf>
    <xf numFmtId="0" fontId="10" fillId="0" borderId="0" xfId="0" applyFont="1"/>
    <xf numFmtId="0" fontId="11" fillId="0" borderId="0" xfId="0" applyFont="1"/>
    <xf numFmtId="0" fontId="12" fillId="11" borderId="0" xfId="0" applyFont="1" applyFill="1"/>
    <xf numFmtId="0" fontId="9" fillId="11" borderId="0" xfId="0" applyFont="1" applyFill="1"/>
    <xf numFmtId="0" fontId="13" fillId="11" borderId="0" xfId="0" applyFont="1" applyFill="1"/>
    <xf numFmtId="0" fontId="1" fillId="10" borderId="0" xfId="0" applyFont="1" applyFill="1" applyAlignment="1">
      <alignment horizontal="center" vertical="center" wrapText="1"/>
    </xf>
    <xf numFmtId="0" fontId="1" fillId="12" borderId="14" xfId="0" applyFont="1" applyFill="1" applyBorder="1" applyAlignment="1">
      <alignment horizontal="center" vertical="center" wrapText="1"/>
    </xf>
    <xf numFmtId="0" fontId="7" fillId="0" borderId="0" xfId="0" applyFont="1"/>
    <xf numFmtId="0" fontId="1" fillId="0" borderId="25"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left" wrapText="1"/>
    </xf>
    <xf numFmtId="0" fontId="8" fillId="0" borderId="0" xfId="0" applyFont="1" applyAlignment="1">
      <alignment horizontal="left"/>
    </xf>
    <xf numFmtId="164" fontId="7" fillId="0" borderId="0" xfId="0" applyNumberFormat="1" applyFont="1" applyAlignment="1">
      <alignment horizontal="left"/>
    </xf>
    <xf numFmtId="3" fontId="7" fillId="0" borderId="0" xfId="0" applyNumberFormat="1" applyFont="1" applyAlignment="1">
      <alignment horizontal="left"/>
    </xf>
    <xf numFmtId="164" fontId="7" fillId="0" borderId="0" xfId="0" applyNumberFormat="1" applyFont="1"/>
    <xf numFmtId="3" fontId="7" fillId="0" borderId="0" xfId="0" applyNumberFormat="1" applyFont="1"/>
    <xf numFmtId="0" fontId="3" fillId="0" borderId="0" xfId="0" applyFont="1" applyAlignment="1">
      <alignment horizontal="left"/>
    </xf>
    <xf numFmtId="0" fontId="3" fillId="0" borderId="0" xfId="0" applyFont="1" applyAlignment="1">
      <alignment wrapText="1"/>
    </xf>
    <xf numFmtId="0" fontId="3" fillId="0" borderId="0" xfId="0" applyFont="1" applyAlignment="1">
      <alignment horizontal="left" wrapText="1"/>
    </xf>
    <xf numFmtId="3" fontId="1" fillId="0" borderId="0" xfId="0" applyNumberFormat="1" applyFont="1"/>
    <xf numFmtId="0" fontId="14" fillId="7" borderId="2" xfId="0" applyFont="1" applyFill="1" applyBorder="1" applyAlignment="1">
      <alignment horizontal="left" vertical="top" wrapText="1"/>
    </xf>
    <xf numFmtId="0" fontId="14" fillId="7" borderId="2" xfId="0" applyFont="1" applyFill="1" applyBorder="1" applyAlignment="1">
      <alignment horizontal="center" vertical="top" wrapText="1"/>
    </xf>
    <xf numFmtId="164" fontId="14" fillId="7" borderId="2" xfId="0" applyNumberFormat="1" applyFont="1" applyFill="1" applyBorder="1" applyAlignment="1">
      <alignment horizontal="center" vertical="top" wrapText="1"/>
    </xf>
    <xf numFmtId="0" fontId="14" fillId="19" borderId="2" xfId="0" applyFont="1" applyFill="1" applyBorder="1" applyAlignment="1">
      <alignment horizontal="center" vertical="top" wrapText="1"/>
    </xf>
    <xf numFmtId="164" fontId="14" fillId="19" borderId="2" xfId="0" applyNumberFormat="1" applyFont="1" applyFill="1" applyBorder="1" applyAlignment="1">
      <alignment horizontal="center" vertical="top" wrapText="1"/>
    </xf>
    <xf numFmtId="0" fontId="14"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13" borderId="2" xfId="0" applyFont="1" applyFill="1" applyBorder="1" applyAlignment="1">
      <alignment horizontal="left" vertical="top" wrapText="1"/>
    </xf>
    <xf numFmtId="2" fontId="2" fillId="2" borderId="2" xfId="0" applyNumberFormat="1" applyFont="1" applyFill="1" applyBorder="1" applyAlignment="1">
      <alignment wrapText="1"/>
    </xf>
    <xf numFmtId="2" fontId="14" fillId="13" borderId="2" xfId="3" applyNumberFormat="1" applyFont="1" applyFill="1" applyBorder="1" applyAlignment="1">
      <alignment horizontal="center" wrapText="1"/>
    </xf>
    <xf numFmtId="0" fontId="2" fillId="14" borderId="2" xfId="0" applyFont="1" applyFill="1" applyBorder="1" applyAlignment="1">
      <alignment horizontal="left" vertical="top" wrapText="1"/>
    </xf>
    <xf numFmtId="0" fontId="7" fillId="8" borderId="2" xfId="0" applyFont="1" applyFill="1" applyBorder="1" applyAlignment="1">
      <alignment horizontal="right" wrapText="1"/>
    </xf>
    <xf numFmtId="2" fontId="7" fillId="8" borderId="9" xfId="0" applyNumberFormat="1" applyFont="1" applyFill="1" applyBorder="1" applyAlignment="1">
      <alignment horizontal="center"/>
    </xf>
    <xf numFmtId="0" fontId="7" fillId="0" borderId="0" xfId="0" applyFont="1" applyAlignment="1">
      <alignment wrapText="1"/>
    </xf>
    <xf numFmtId="0" fontId="14" fillId="7" borderId="4" xfId="0" applyFont="1" applyFill="1" applyBorder="1" applyAlignment="1">
      <alignment horizontal="left" vertical="top" wrapText="1"/>
    </xf>
    <xf numFmtId="0" fontId="14" fillId="7" borderId="1" xfId="0" applyFont="1" applyFill="1" applyBorder="1" applyAlignment="1">
      <alignment horizontal="left" vertical="top" wrapText="1"/>
    </xf>
    <xf numFmtId="0" fontId="14" fillId="7" borderId="1" xfId="0" applyFont="1" applyFill="1" applyBorder="1" applyAlignment="1">
      <alignment horizontal="center" vertical="top" wrapText="1"/>
    </xf>
    <xf numFmtId="164" fontId="14" fillId="7" borderId="1" xfId="0" applyNumberFormat="1" applyFont="1" applyFill="1" applyBorder="1" applyAlignment="1">
      <alignment horizontal="center" vertical="top" wrapText="1"/>
    </xf>
    <xf numFmtId="3" fontId="14" fillId="7" borderId="10" xfId="0" applyNumberFormat="1" applyFont="1" applyFill="1" applyBorder="1" applyAlignment="1">
      <alignment horizontal="center" vertical="top" wrapText="1"/>
    </xf>
    <xf numFmtId="3" fontId="14" fillId="19" borderId="11" xfId="0" applyNumberFormat="1" applyFont="1" applyFill="1" applyBorder="1" applyAlignment="1">
      <alignment horizontal="center" vertical="top" wrapText="1"/>
    </xf>
    <xf numFmtId="0" fontId="14" fillId="0" borderId="5" xfId="0" applyFont="1" applyBorder="1" applyAlignment="1">
      <alignment horizontal="left" vertical="top" wrapText="1"/>
    </xf>
    <xf numFmtId="0" fontId="2" fillId="2" borderId="2" xfId="0" applyFont="1" applyFill="1" applyBorder="1" applyAlignment="1">
      <alignment horizontal="center" vertical="top" wrapText="1"/>
    </xf>
    <xf numFmtId="2" fontId="14" fillId="0" borderId="2" xfId="3" applyNumberFormat="1" applyFont="1" applyFill="1" applyBorder="1" applyAlignment="1">
      <alignment horizontal="center" wrapText="1"/>
    </xf>
    <xf numFmtId="2" fontId="14" fillId="0" borderId="11" xfId="0" applyNumberFormat="1" applyFont="1" applyBorder="1" applyAlignment="1">
      <alignment wrapText="1"/>
    </xf>
    <xf numFmtId="0" fontId="2" fillId="7" borderId="18" xfId="0" applyFont="1" applyFill="1" applyBorder="1"/>
    <xf numFmtId="2" fontId="14" fillId="7" borderId="18" xfId="0" applyNumberFormat="1" applyFont="1" applyFill="1" applyBorder="1" applyAlignment="1">
      <alignment horizontal="center"/>
    </xf>
    <xf numFmtId="4" fontId="14" fillId="7" borderId="19" xfId="3" applyNumberFormat="1" applyFont="1" applyFill="1" applyBorder="1" applyAlignment="1">
      <alignment wrapText="1"/>
    </xf>
    <xf numFmtId="0" fontId="1" fillId="10" borderId="0" xfId="0" applyFont="1" applyFill="1"/>
    <xf numFmtId="0" fontId="1" fillId="9" borderId="0" xfId="0" applyFont="1" applyFill="1"/>
    <xf numFmtId="44" fontId="1" fillId="10" borderId="2" xfId="4" applyFont="1" applyFill="1" applyBorder="1"/>
    <xf numFmtId="0" fontId="4" fillId="4" borderId="9" xfId="2" applyFont="1" applyFill="1" applyBorder="1" applyAlignment="1">
      <alignment horizontal="center"/>
    </xf>
    <xf numFmtId="0" fontId="4" fillId="0" borderId="2" xfId="2" applyFont="1" applyBorder="1" applyAlignment="1">
      <alignment horizontal="center" wrapText="1"/>
    </xf>
    <xf numFmtId="0" fontId="1" fillId="3" borderId="2" xfId="2" applyFont="1" applyFill="1" applyBorder="1" applyAlignment="1">
      <alignment horizontal="center"/>
    </xf>
    <xf numFmtId="44" fontId="1" fillId="0" borderId="2" xfId="4" applyFont="1" applyBorder="1"/>
    <xf numFmtId="2" fontId="1" fillId="0" borderId="2" xfId="2" applyNumberFormat="1" applyFont="1" applyBorder="1" applyAlignment="1">
      <alignment horizontal="center"/>
    </xf>
    <xf numFmtId="0" fontId="1" fillId="0" borderId="2" xfId="2" applyFont="1" applyBorder="1"/>
    <xf numFmtId="44" fontId="1" fillId="0" borderId="2" xfId="3" applyFont="1" applyBorder="1" applyAlignment="1">
      <alignment horizontal="center"/>
    </xf>
    <xf numFmtId="165" fontId="1" fillId="0" borderId="2" xfId="1" applyNumberFormat="1" applyFont="1" applyBorder="1"/>
    <xf numFmtId="0" fontId="1" fillId="5" borderId="5" xfId="0" applyFont="1" applyFill="1" applyBorder="1" applyAlignment="1">
      <alignment horizontal="center"/>
    </xf>
    <xf numFmtId="0" fontId="1" fillId="5" borderId="2" xfId="0" applyFont="1" applyFill="1" applyBorder="1" applyAlignment="1">
      <alignment horizontal="center"/>
    </xf>
    <xf numFmtId="0" fontId="1" fillId="5" borderId="11" xfId="0" applyFont="1" applyFill="1" applyBorder="1" applyAlignment="1">
      <alignment horizontal="center"/>
    </xf>
    <xf numFmtId="0" fontId="1" fillId="5" borderId="19" xfId="0" applyFont="1" applyFill="1" applyBorder="1" applyAlignment="1">
      <alignment horizontal="center"/>
    </xf>
    <xf numFmtId="0" fontId="1" fillId="0" borderId="25" xfId="0" applyFont="1" applyBorder="1"/>
    <xf numFmtId="0" fontId="1" fillId="0" borderId="26" xfId="0" applyFont="1" applyBorder="1"/>
    <xf numFmtId="0" fontId="1" fillId="7" borderId="25" xfId="0" applyFont="1" applyFill="1" applyBorder="1"/>
    <xf numFmtId="0" fontId="1" fillId="7" borderId="26" xfId="0" applyFont="1" applyFill="1" applyBorder="1"/>
    <xf numFmtId="0" fontId="2" fillId="0" borderId="0" xfId="0" applyFont="1" applyAlignment="1">
      <alignment horizontal="left" vertical="top" wrapText="1"/>
    </xf>
    <xf numFmtId="0" fontId="2" fillId="0" borderId="25" xfId="0" applyFont="1" applyBorder="1"/>
    <xf numFmtId="0" fontId="2" fillId="0" borderId="26" xfId="0" applyFont="1" applyBorder="1"/>
    <xf numFmtId="0" fontId="14" fillId="0" borderId="0" xfId="0" applyFont="1"/>
    <xf numFmtId="0" fontId="2" fillId="0" borderId="0" xfId="0" applyFont="1"/>
    <xf numFmtId="0" fontId="7" fillId="0" borderId="26" xfId="0" applyFont="1" applyBorder="1"/>
    <xf numFmtId="0" fontId="7" fillId="0" borderId="25" xfId="0" applyFont="1" applyBorder="1"/>
    <xf numFmtId="3" fontId="1" fillId="0" borderId="25" xfId="0" applyNumberFormat="1" applyFont="1" applyBorder="1"/>
    <xf numFmtId="164" fontId="14" fillId="19" borderId="8" xfId="0" applyNumberFormat="1" applyFont="1" applyFill="1" applyBorder="1" applyAlignment="1">
      <alignment horizontal="center" vertical="top" wrapText="1"/>
    </xf>
    <xf numFmtId="0" fontId="14" fillId="19" borderId="4" xfId="0" applyFont="1" applyFill="1" applyBorder="1" applyAlignment="1">
      <alignment horizontal="center" vertical="top" wrapText="1"/>
    </xf>
    <xf numFmtId="3" fontId="14" fillId="19" borderId="10" xfId="0" applyNumberFormat="1" applyFont="1" applyFill="1" applyBorder="1" applyAlignment="1">
      <alignment horizontal="center" vertical="top" wrapText="1"/>
    </xf>
    <xf numFmtId="2" fontId="14" fillId="5" borderId="28" xfId="3" applyNumberFormat="1" applyFont="1" applyFill="1" applyBorder="1" applyAlignment="1">
      <alignment horizontal="center" wrapText="1"/>
    </xf>
    <xf numFmtId="2" fontId="14" fillId="17" borderId="29" xfId="0" applyNumberFormat="1" applyFont="1" applyFill="1" applyBorder="1" applyAlignment="1">
      <alignment wrapText="1"/>
    </xf>
    <xf numFmtId="2" fontId="14" fillId="17" borderId="19" xfId="0" applyNumberFormat="1" applyFont="1" applyFill="1" applyBorder="1" applyAlignment="1">
      <alignment wrapText="1"/>
    </xf>
    <xf numFmtId="2" fontId="14" fillId="0" borderId="17" xfId="0" applyNumberFormat="1" applyFont="1" applyBorder="1" applyAlignment="1">
      <alignment wrapText="1"/>
    </xf>
    <xf numFmtId="2" fontId="14" fillId="0" borderId="19" xfId="0" applyNumberFormat="1" applyFont="1" applyBorder="1" applyAlignment="1">
      <alignment wrapText="1"/>
    </xf>
    <xf numFmtId="2" fontId="14" fillId="16" borderId="17" xfId="0" applyNumberFormat="1" applyFont="1" applyFill="1" applyBorder="1" applyAlignment="1">
      <alignment wrapText="1"/>
    </xf>
    <xf numFmtId="2" fontId="14" fillId="16" borderId="19" xfId="0" applyNumberFormat="1" applyFont="1" applyFill="1" applyBorder="1" applyAlignment="1">
      <alignment wrapText="1"/>
    </xf>
    <xf numFmtId="2" fontId="14" fillId="18" borderId="17" xfId="0" applyNumberFormat="1" applyFont="1" applyFill="1" applyBorder="1" applyAlignment="1">
      <alignment wrapText="1"/>
    </xf>
    <xf numFmtId="2" fontId="14" fillId="18" borderId="19" xfId="0" applyNumberFormat="1" applyFont="1" applyFill="1" applyBorder="1" applyAlignment="1">
      <alignment wrapText="1"/>
    </xf>
    <xf numFmtId="0" fontId="15" fillId="2" borderId="3" xfId="0" applyFont="1" applyFill="1" applyBorder="1" applyAlignment="1">
      <alignment horizontal="left" vertical="top" wrapText="1"/>
    </xf>
    <xf numFmtId="2" fontId="1" fillId="0" borderId="2" xfId="2" applyNumberFormat="1" applyFont="1" applyBorder="1"/>
    <xf numFmtId="2" fontId="4" fillId="0" borderId="7" xfId="2" applyNumberFormat="1" applyFont="1" applyBorder="1"/>
    <xf numFmtId="2" fontId="9" fillId="0" borderId="0" xfId="0" applyNumberFormat="1" applyFont="1"/>
    <xf numFmtId="0" fontId="17" fillId="13" borderId="2" xfId="0" applyFont="1" applyFill="1" applyBorder="1" applyAlignment="1">
      <alignment horizontal="left" vertical="top" wrapText="1"/>
    </xf>
    <xf numFmtId="166" fontId="1" fillId="8" borderId="17" xfId="0" applyNumberFormat="1" applyFont="1" applyFill="1" applyBorder="1" applyAlignment="1">
      <alignment horizontal="center"/>
    </xf>
    <xf numFmtId="166" fontId="1" fillId="8" borderId="18" xfId="0" applyNumberFormat="1" applyFont="1" applyFill="1" applyBorder="1" applyAlignment="1">
      <alignment horizontal="center"/>
    </xf>
    <xf numFmtId="167" fontId="1" fillId="8" borderId="5" xfId="0" applyNumberFormat="1" applyFont="1" applyFill="1" applyBorder="1" applyAlignment="1">
      <alignment horizontal="center"/>
    </xf>
    <xf numFmtId="167" fontId="1" fillId="8" borderId="2" xfId="0" applyNumberFormat="1" applyFont="1" applyFill="1" applyBorder="1" applyAlignment="1">
      <alignment horizontal="center"/>
    </xf>
    <xf numFmtId="168" fontId="1" fillId="8" borderId="5" xfId="0" applyNumberFormat="1" applyFont="1" applyFill="1" applyBorder="1" applyAlignment="1">
      <alignment horizontal="center"/>
    </xf>
    <xf numFmtId="169" fontId="1" fillId="8" borderId="2" xfId="0" applyNumberFormat="1" applyFont="1" applyFill="1" applyBorder="1" applyAlignment="1">
      <alignment horizontal="center"/>
    </xf>
    <xf numFmtId="0" fontId="7" fillId="0" borderId="0" xfId="0" applyFont="1" applyAlignment="1">
      <alignment horizontal="left" wrapText="1"/>
    </xf>
    <xf numFmtId="0" fontId="2" fillId="19" borderId="3" xfId="0" applyFont="1" applyFill="1" applyBorder="1" applyAlignment="1">
      <alignment horizontal="left" vertical="top" wrapText="1"/>
    </xf>
    <xf numFmtId="0" fontId="2" fillId="19" borderId="12" xfId="0" applyFont="1" applyFill="1" applyBorder="1" applyAlignment="1">
      <alignment horizontal="left" vertical="top" wrapText="1"/>
    </xf>
    <xf numFmtId="0" fontId="0" fillId="0" borderId="9" xfId="0" applyBorder="1" applyAlignment="1">
      <alignment horizontal="left" vertical="top" wrapText="1"/>
    </xf>
    <xf numFmtId="2" fontId="14" fillId="7" borderId="17" xfId="0" applyNumberFormat="1" applyFont="1" applyFill="1" applyBorder="1" applyAlignment="1">
      <alignment horizontal="left" vertical="center" wrapText="1"/>
    </xf>
    <xf numFmtId="2" fontId="14" fillId="7" borderId="18" xfId="0" applyNumberFormat="1" applyFont="1" applyFill="1" applyBorder="1" applyAlignment="1">
      <alignment horizontal="left" vertical="center" wrapText="1"/>
    </xf>
    <xf numFmtId="0" fontId="2" fillId="19" borderId="30"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4" fillId="4" borderId="15" xfId="2" applyFont="1" applyFill="1" applyBorder="1" applyAlignment="1">
      <alignment horizontal="center" vertical="center"/>
    </xf>
    <xf numFmtId="0" fontId="4" fillId="4" borderId="16" xfId="2" applyFont="1" applyFill="1" applyBorder="1" applyAlignment="1">
      <alignment horizontal="center" vertical="center"/>
    </xf>
    <xf numFmtId="0" fontId="4" fillId="5" borderId="8"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21" xfId="0" applyFont="1" applyFill="1" applyBorder="1" applyAlignment="1">
      <alignment horizontal="center" vertical="center"/>
    </xf>
    <xf numFmtId="0" fontId="3" fillId="0" borderId="13" xfId="0" applyFont="1" applyBorder="1" applyAlignment="1">
      <alignment horizontal="center"/>
    </xf>
    <xf numFmtId="0" fontId="3" fillId="0" borderId="27" xfId="0" applyFont="1" applyBorder="1" applyAlignment="1">
      <alignment horizontal="center"/>
    </xf>
    <xf numFmtId="0" fontId="3" fillId="0" borderId="6" xfId="0" applyFont="1" applyBorder="1" applyAlignment="1">
      <alignment horizontal="center"/>
    </xf>
    <xf numFmtId="0" fontId="3" fillId="0" borderId="22"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4" fillId="18" borderId="23" xfId="0" applyFont="1" applyFill="1" applyBorder="1" applyAlignment="1">
      <alignment horizontal="center"/>
    </xf>
    <xf numFmtId="0" fontId="4" fillId="18" borderId="24" xfId="0" applyFont="1" applyFill="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17" borderId="23"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5" borderId="23" xfId="0" applyFont="1" applyFill="1" applyBorder="1" applyAlignment="1">
      <alignment horizontal="center"/>
    </xf>
    <xf numFmtId="0" fontId="4" fillId="15" borderId="24" xfId="0" applyFont="1" applyFill="1" applyBorder="1" applyAlignment="1">
      <alignment horizontal="center"/>
    </xf>
    <xf numFmtId="0" fontId="7" fillId="0" borderId="25" xfId="0" applyFont="1" applyBorder="1" applyAlignment="1">
      <alignment horizontal="center"/>
    </xf>
    <xf numFmtId="0" fontId="7" fillId="0" borderId="26" xfId="0" applyFont="1" applyBorder="1" applyAlignment="1">
      <alignment horizontal="center"/>
    </xf>
  </cellXfs>
  <cellStyles count="9">
    <cellStyle name="Prozent 2" xfId="1" xr:uid="{00000000-0005-0000-0000-000000000000}"/>
    <cellStyle name="Prozent 2 2" xfId="5" xr:uid="{5B3E8369-556B-40EC-85EB-D2CA49B8A106}"/>
    <cellStyle name="Standard" xfId="0" builtinId="0"/>
    <cellStyle name="Standard 2" xfId="2" xr:uid="{00000000-0005-0000-0000-000002000000}"/>
    <cellStyle name="Standard 2 2" xfId="6" xr:uid="{2CF65A4A-EB0D-4CC8-9632-33BA54C861BE}"/>
    <cellStyle name="Währung" xfId="3" builtinId="4"/>
    <cellStyle name="Währung 2" xfId="4" xr:uid="{00000000-0005-0000-0000-000004000000}"/>
    <cellStyle name="Währung 2 2" xfId="8" xr:uid="{22DFB2E8-5136-44B6-AE0E-4B4C0A40F9C0}"/>
    <cellStyle name="Währung 3" xfId="7" xr:uid="{9245F8D8-F478-4C08-B19C-C26A720D8333}"/>
  </cellStyles>
  <dxfs count="1">
    <dxf>
      <font>
        <color auto="1"/>
      </font>
      <fill>
        <gradientFill degree="90">
          <stop position="0">
            <color rgb="FFFF0000"/>
          </stop>
          <stop position="1">
            <color rgb="FFFF0000"/>
          </stop>
        </gradientFill>
      </fill>
    </dxf>
  </dxfs>
  <tableStyles count="0" defaultTableStyle="TableStyleMedium9" defaultPivotStyle="PivotStyleLight16"/>
  <colors>
    <mruColors>
      <color rgb="FFFFFFFF"/>
      <color rgb="FFF2DCDB"/>
      <color rgb="FFDCE6F1"/>
      <color rgb="FFEAE5EF"/>
      <color rgb="FFCCC0DA"/>
      <color rgb="FF66CCFF"/>
      <color rgb="FFFC311C"/>
      <color rgb="FFFFFF8F"/>
      <color rgb="FFFEF4E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de-DE" sz="200" b="1" i="0" u="none" strike="noStrike" baseline="0">
                <a:solidFill>
                  <a:srgbClr val="000000"/>
                </a:solidFill>
                <a:latin typeface="Arial"/>
                <a:cs typeface="Arial"/>
              </a:rPr>
              <a:t>Gewichtete Punkte je Auswahlkriterium </a:t>
            </a:r>
          </a:p>
          <a:p>
            <a:pPr>
              <a:defRPr sz="175" b="0" i="0" u="none" strike="noStrike" baseline="0">
                <a:solidFill>
                  <a:srgbClr val="000000"/>
                </a:solidFill>
                <a:latin typeface="Arial"/>
                <a:ea typeface="Arial"/>
                <a:cs typeface="Arial"/>
              </a:defRPr>
            </a:pPr>
            <a:r>
              <a:rPr lang="de-DE" sz="150" b="1" i="0" u="none" strike="noStrike" baseline="0">
                <a:solidFill>
                  <a:srgbClr val="000000"/>
                </a:solidFill>
                <a:latin typeface="Arial"/>
                <a:cs typeface="Arial"/>
              </a:rPr>
              <a:t>(entspricht wieder der Gewichtung der Auswahlkriterien)</a:t>
            </a:r>
          </a:p>
        </c:rich>
      </c:tx>
      <c:overlay val="0"/>
      <c:spPr>
        <a:noFill/>
        <a:ln w="25400">
          <a:noFill/>
        </a:ln>
      </c:spPr>
    </c:title>
    <c:autoTitleDeleted val="0"/>
    <c:plotArea>
      <c:layout/>
      <c:pieChart>
        <c:varyColors val="1"/>
        <c:ser>
          <c:idx val="7"/>
          <c:order val="0"/>
          <c:spPr>
            <a:ln w="12700">
              <a:solidFill>
                <a:srgbClr val="000000"/>
              </a:solidFill>
              <a:prstDash val="solid"/>
            </a:ln>
          </c:spPr>
          <c:explosion val="16"/>
          <c:dLbls>
            <c:dLbl>
              <c:idx val="0"/>
              <c:spPr>
                <a:noFill/>
                <a:ln w="25400">
                  <a:noFill/>
                </a:ln>
              </c:spPr>
              <c:txPr>
                <a:bodyPr/>
                <a:lstStyle/>
                <a:p>
                  <a:pPr>
                    <a:defRPr sz="175" b="0" i="0" u="none" strike="noStrike" baseline="0">
                      <a:solidFill>
                        <a:srgbClr val="000000"/>
                      </a:solidFill>
                      <a:latin typeface="Arial"/>
                      <a:ea typeface="Arial"/>
                      <a:cs typeface="Arial"/>
                    </a:defRPr>
                  </a:pPr>
                  <a:endParaRPr lang="de-DE"/>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F2-45A3-944A-48DA16EDFF5D}"/>
                </c:ext>
              </c:extLst>
            </c:dLbl>
            <c:dLbl>
              <c:idx val="1"/>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F2-45A3-944A-48DA16EDFF5D}"/>
                </c:ext>
              </c:extLst>
            </c:dLbl>
            <c:dLbl>
              <c:idx val="2"/>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F2-45A3-944A-48DA16EDFF5D}"/>
                </c:ext>
              </c:extLst>
            </c:dLbl>
            <c:dLbl>
              <c:idx val="3"/>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F2-45A3-944A-48DA16EDFF5D}"/>
                </c:ext>
              </c:extLst>
            </c:dLbl>
            <c:dLbl>
              <c:idx val="4"/>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F2-45A3-944A-48DA16EDFF5D}"/>
                </c:ext>
              </c:extLst>
            </c:dLbl>
            <c:dLbl>
              <c:idx val="5"/>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F2-45A3-944A-48DA16EDFF5D}"/>
                </c:ext>
              </c:extLst>
            </c:dLbl>
            <c:dLbl>
              <c:idx val="6"/>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F2-45A3-944A-48DA16EDFF5D}"/>
                </c:ext>
              </c:extLst>
            </c:dLbl>
            <c:dLbl>
              <c:idx val="7"/>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F2-45A3-944A-48DA16EDFF5D}"/>
                </c:ext>
              </c:extLst>
            </c:dLbl>
            <c:dLbl>
              <c:idx val="8"/>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F2-45A3-944A-48DA16EDFF5D}"/>
                </c:ext>
              </c:extLst>
            </c:dLbl>
            <c:dLbl>
              <c:idx val="9"/>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F2-45A3-944A-48DA16EDFF5D}"/>
                </c:ext>
              </c:extLst>
            </c:dLbl>
            <c:dLbl>
              <c:idx val="10"/>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EF2-45A3-944A-48DA16EDFF5D}"/>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showLegendKey val="0"/>
            <c:showVal val="0"/>
            <c:showCatName val="1"/>
            <c:showSerName val="0"/>
            <c:showPercent val="0"/>
            <c:showBubbleSize val="0"/>
            <c:showLeaderLines val="1"/>
            <c:extLst>
              <c:ext xmlns:c15="http://schemas.microsoft.com/office/drawing/2012/chart" uri="{CE6537A1-D6FC-4f65-9D91-7224C49458BB}"/>
            </c:extLst>
          </c:dLbls>
          <c:val>
            <c:numRef>
              <c:f>'Wertungsmatrix Zuschlagskriter.'!#REF!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'Wertungsmatrix Zuschlagskriter.'!#REF!</c15:sqref>
                        </c15:formulaRef>
                      </c:ext>
                    </c:extLst>
                    <c:strCache>
                      <c:ptCount val="1"/>
                      <c:pt idx="0">
                        <c:v>#BEZUG!</c:v>
                      </c:pt>
                    </c:strCache>
                  </c:strRef>
                </c15:tx>
              </c15:filteredSeriesTitle>
            </c:ext>
            <c:ext xmlns:c15="http://schemas.microsoft.com/office/drawing/2012/chart" uri="{02D57815-91ED-43cb-92C2-25804820EDAC}">
              <c15:filteredCategoryTitle>
                <c15:cat>
                  <c:numRef>
                    <c:extLst>
                      <c:ext uri="{02D57815-91ED-43cb-92C2-25804820EDAC}">
                        <c15:formulaRef>
                          <c15:sqref>'Wertungsmatrix Zuschlagskriter.'!#REF!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B-7EF2-45A3-944A-48DA16EDFF5D}"/>
            </c:ext>
          </c:extLst>
        </c:ser>
        <c:dLbls>
          <c:showLegendKey val="0"/>
          <c:showVal val="0"/>
          <c:showCatName val="1"/>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70000000000000062" l="0.78740157499999996" r="0.78740157499999996" t="0.82000000000000062" header="0.49212598450000394" footer="0.492125984500003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baseline="0">
                <a:solidFill>
                  <a:srgbClr val="000000"/>
                </a:solidFill>
                <a:latin typeface="Arial"/>
                <a:ea typeface="Arial"/>
                <a:cs typeface="Arial"/>
              </a:defRPr>
            </a:pPr>
            <a:r>
              <a:rPr lang="de-DE"/>
              <a:t>Erreichbare Punkte in Referenzobjekten</a:t>
            </a:r>
          </a:p>
        </c:rich>
      </c:tx>
      <c:overlay val="0"/>
      <c:spPr>
        <a:noFill/>
        <a:ln w="25400">
          <a:noFill/>
        </a:ln>
      </c:spPr>
    </c:title>
    <c:autoTitleDeleted val="0"/>
    <c:plotArea>
      <c:layout/>
      <c:pieChart>
        <c:varyColors val="1"/>
        <c:ser>
          <c:idx val="5"/>
          <c:order val="0"/>
          <c:spPr>
            <a:ln w="12700">
              <a:solidFill>
                <a:srgbClr val="000000"/>
              </a:solidFill>
              <a:prstDash val="solid"/>
            </a:ln>
          </c:spPr>
          <c:explosion val="6"/>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8-4A33-8A87-023317F03A72}"/>
                </c:ext>
              </c:extLst>
            </c:dLbl>
            <c:dLbl>
              <c:idx val="1"/>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88-4A33-8A87-023317F03A72}"/>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88-4A33-8A87-023317F03A72}"/>
                </c:ext>
              </c:extLst>
            </c:dLbl>
            <c:dLbl>
              <c:idx val="5"/>
              <c:tx>
                <c:rich>
                  <a:bodyPr/>
                  <a:lstStyle/>
                  <a:p>
                    <a:r>
                      <a:t>Anrechenbare Kosten </a:t>
                    </a:r>
                  </a:p>
                </c:rich>
              </c:tx>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88-4A33-8A87-023317F03A72}"/>
                </c:ext>
              </c:extLst>
            </c:dLbl>
            <c:spPr>
              <a:noFill/>
              <a:ln w="25400">
                <a:noFill/>
              </a:ln>
            </c:spPr>
            <c:txPr>
              <a:bodyPr/>
              <a:lstStyle/>
              <a:p>
                <a:pPr>
                  <a:defRPr sz="175" b="0" i="0" u="none" strike="noStrike" baseline="0">
                    <a:solidFill>
                      <a:srgbClr val="000000"/>
                    </a:solidFill>
                    <a:latin typeface="Arial"/>
                    <a:ea typeface="Arial"/>
                    <a:cs typeface="Arial"/>
                  </a:defRPr>
                </a:pPr>
                <a:endParaRPr lang="de-DE"/>
              </a:p>
            </c:txPr>
            <c:showLegendKey val="0"/>
            <c:showVal val="1"/>
            <c:showCatName val="1"/>
            <c:showSerName val="0"/>
            <c:showPercent val="0"/>
            <c:showBubbleSize val="0"/>
            <c:showLeaderLines val="0"/>
            <c:extLst>
              <c:ext xmlns:c15="http://schemas.microsoft.com/office/drawing/2012/chart" uri="{CE6537A1-D6FC-4f65-9D91-7224C49458BB}"/>
            </c:extLst>
          </c:dLbls>
          <c:val>
            <c:numRef>
              <c:f>'Wertungsmatrix Zuschlagskriter.'!#REF!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'Wertungsmatrix Zuschlagskriter.'!#REF!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BB88-4A33-8A87-023317F03A72}"/>
            </c:ext>
          </c:extLst>
        </c:ser>
        <c:dLbls>
          <c:showLegendKey val="0"/>
          <c:showVal val="1"/>
          <c:showCatName val="1"/>
          <c:showSerName val="0"/>
          <c:showPercent val="0"/>
          <c:showBubbleSize val="0"/>
          <c:showLeaderLines val="0"/>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394" footer="0.4921259845000039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de-DE" sz="200" b="1" i="0" u="none" strike="noStrike" baseline="0">
                <a:solidFill>
                  <a:srgbClr val="000000"/>
                </a:solidFill>
                <a:latin typeface="Arial"/>
                <a:cs typeface="Arial"/>
              </a:rPr>
              <a:t>Gewichtete Punkte je Auswahlkriterium </a:t>
            </a:r>
          </a:p>
          <a:p>
            <a:pPr>
              <a:defRPr sz="175" b="0" i="0" u="none" strike="noStrike" baseline="0">
                <a:solidFill>
                  <a:srgbClr val="000000"/>
                </a:solidFill>
                <a:latin typeface="Arial"/>
                <a:ea typeface="Arial"/>
                <a:cs typeface="Arial"/>
              </a:defRPr>
            </a:pPr>
            <a:r>
              <a:rPr lang="de-DE" sz="150" b="1" i="0" u="none" strike="noStrike" baseline="0">
                <a:solidFill>
                  <a:srgbClr val="000000"/>
                </a:solidFill>
                <a:latin typeface="Arial"/>
                <a:cs typeface="Arial"/>
              </a:rPr>
              <a:t>(entspricht wieder der Gewichtung der Auswahlkriterien)</a:t>
            </a:r>
          </a:p>
        </c:rich>
      </c:tx>
      <c:overlay val="0"/>
      <c:spPr>
        <a:noFill/>
        <a:ln w="25400">
          <a:noFill/>
        </a:ln>
      </c:spPr>
    </c:title>
    <c:autoTitleDeleted val="0"/>
    <c:plotArea>
      <c:layout/>
      <c:pieChart>
        <c:varyColors val="1"/>
        <c:ser>
          <c:idx val="7"/>
          <c:order val="0"/>
          <c:tx>
            <c:strRef>
              <c:f>'[1]Punkte Auswahlkriterien'!$A$142:$A$152</c:f>
              <c:strCache>
                <c:ptCount val="1"/>
                <c:pt idx="0">
                  <c:v>Gesamtumsatz der letzten 3 Jahre im Mittel Umsatz Sanierung der letzten 3 Jahre im Mittel Projektleitung stellvertretende Projektleitung Referenz-Projekt 1 - Objektplanung Referenz-Projekt 2 - Objektplanung Referenz-Projekt 3 - Objektplanung Referenz-Proj</c:v>
                </c:pt>
              </c:strCache>
            </c:strRef>
          </c:tx>
          <c:spPr>
            <a:solidFill>
              <a:srgbClr val="CCCCFF"/>
            </a:solidFill>
            <a:ln w="12700">
              <a:solidFill>
                <a:srgbClr val="000000"/>
              </a:solidFill>
              <a:prstDash val="solid"/>
            </a:ln>
          </c:spPr>
          <c:explosion val="16"/>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1-E80A-48F3-B2B0-6F7DFE54D34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E80A-48F3-B2B0-6F7DFE54D34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E80A-48F3-B2B0-6F7DFE54D34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E80A-48F3-B2B0-6F7DFE54D34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E80A-48F3-B2B0-6F7DFE54D34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E80A-48F3-B2B0-6F7DFE54D34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E80A-48F3-B2B0-6F7DFE54D34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80A-48F3-B2B0-6F7DFE54D34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80A-48F3-B2B0-6F7DFE54D34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80A-48F3-B2B0-6F7DFE54D342}"/>
              </c:ext>
            </c:extLst>
          </c:dPt>
          <c:dLbls>
            <c:dLbl>
              <c:idx val="0"/>
              <c:spPr>
                <a:noFill/>
                <a:ln w="25400">
                  <a:noFill/>
                </a:ln>
              </c:spPr>
              <c:txPr>
                <a:bodyPr/>
                <a:lstStyle/>
                <a:p>
                  <a:pPr>
                    <a:defRPr sz="175" b="0" i="0" u="none" strike="noStrike" baseline="0">
                      <a:solidFill>
                        <a:srgbClr val="000000"/>
                      </a:solidFill>
                      <a:latin typeface="Arial"/>
                      <a:ea typeface="Arial"/>
                      <a:cs typeface="Arial"/>
                    </a:defRPr>
                  </a:pPr>
                  <a:endParaRPr lang="de-DE"/>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0A-48F3-B2B0-6F7DFE54D342}"/>
                </c:ext>
              </c:extLst>
            </c:dLbl>
            <c:dLbl>
              <c:idx val="1"/>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0A-48F3-B2B0-6F7DFE54D342}"/>
                </c:ext>
              </c:extLst>
            </c:dLbl>
            <c:dLbl>
              <c:idx val="2"/>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0A-48F3-B2B0-6F7DFE54D342}"/>
                </c:ext>
              </c:extLst>
            </c:dLbl>
            <c:dLbl>
              <c:idx val="3"/>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0A-48F3-B2B0-6F7DFE54D342}"/>
                </c:ext>
              </c:extLst>
            </c:dLbl>
            <c:dLbl>
              <c:idx val="4"/>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0A-48F3-B2B0-6F7DFE54D342}"/>
                </c:ext>
              </c:extLst>
            </c:dLbl>
            <c:dLbl>
              <c:idx val="5"/>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80A-48F3-B2B0-6F7DFE54D342}"/>
                </c:ext>
              </c:extLst>
            </c:dLbl>
            <c:dLbl>
              <c:idx val="6"/>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0A-48F3-B2B0-6F7DFE54D342}"/>
                </c:ext>
              </c:extLst>
            </c:dLbl>
            <c:dLbl>
              <c:idx val="7"/>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80A-48F3-B2B0-6F7DFE54D342}"/>
                </c:ext>
              </c:extLst>
            </c:dLbl>
            <c:dLbl>
              <c:idx val="8"/>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0A-48F3-B2B0-6F7DFE54D342}"/>
                </c:ext>
              </c:extLst>
            </c:dLbl>
            <c:dLbl>
              <c:idx val="9"/>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0A-48F3-B2B0-6F7DFE54D342}"/>
                </c:ext>
              </c:extLst>
            </c:dLbl>
            <c:dLbl>
              <c:idx val="10"/>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80A-48F3-B2B0-6F7DFE54D342}"/>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showLegendKey val="0"/>
            <c:showVal val="0"/>
            <c:showCatName val="1"/>
            <c:showSerName val="0"/>
            <c:showPercent val="0"/>
            <c:showBubbleSize val="0"/>
            <c:showLeaderLines val="1"/>
            <c:extLst>
              <c:ext xmlns:c15="http://schemas.microsoft.com/office/drawing/2012/chart" uri="{CE6537A1-D6FC-4f65-9D91-7224C49458BB}"/>
            </c:extLst>
          </c:dLbls>
          <c:cat>
            <c:strRef>
              <c:f>'[1]Punkte Auswahlkriterien'!$A$142:$A$152</c:f>
              <c:strCache>
                <c:ptCount val="11"/>
                <c:pt idx="0">
                  <c:v>Gesamtumsatz der letzten 3 Jahre im Mittel</c:v>
                </c:pt>
                <c:pt idx="1">
                  <c:v>Umsatz Sanierung der letzten 3 Jahre im Mittel</c:v>
                </c:pt>
                <c:pt idx="2">
                  <c:v>Projektleitung</c:v>
                </c:pt>
                <c:pt idx="3">
                  <c:v>stellvertretende Projektleitung</c:v>
                </c:pt>
                <c:pt idx="4">
                  <c:v>Referenz-Projekt 1 - Objektplanung</c:v>
                </c:pt>
                <c:pt idx="5">
                  <c:v>Referenz-Projekt 2 - Objektplanung</c:v>
                </c:pt>
                <c:pt idx="6">
                  <c:v>Referenz-Projekt 3 - Objektplanung</c:v>
                </c:pt>
                <c:pt idx="7">
                  <c:v>Referenz-Projekt 4 - TGA</c:v>
                </c:pt>
                <c:pt idx="8">
                  <c:v>Referenz-Projekt 5 - TGA</c:v>
                </c:pt>
                <c:pt idx="9">
                  <c:v>Referenz-Projekt 6 - TGA</c:v>
                </c:pt>
                <c:pt idx="10">
                  <c:v>Gesamtpunkte Beschäftigte</c:v>
                </c:pt>
              </c:strCache>
            </c:strRef>
          </c:cat>
          <c:val>
            <c:numRef>
              <c:f>'[1]Punkte Auswahlkriterien'!$I$142:$I$152</c:f>
              <c:numCache>
                <c:formatCode>General</c:formatCode>
                <c:ptCount val="11"/>
                <c:pt idx="0">
                  <c:v>25</c:v>
                </c:pt>
                <c:pt idx="1">
                  <c:v>50</c:v>
                </c:pt>
                <c:pt idx="2">
                  <c:v>50</c:v>
                </c:pt>
                <c:pt idx="3">
                  <c:v>25</c:v>
                </c:pt>
                <c:pt idx="4">
                  <c:v>50</c:v>
                </c:pt>
                <c:pt idx="5">
                  <c:v>50</c:v>
                </c:pt>
                <c:pt idx="6">
                  <c:v>50</c:v>
                </c:pt>
                <c:pt idx="7">
                  <c:v>50</c:v>
                </c:pt>
                <c:pt idx="8">
                  <c:v>50</c:v>
                </c:pt>
                <c:pt idx="9">
                  <c:v>50</c:v>
                </c:pt>
                <c:pt idx="10">
                  <c:v>50</c:v>
                </c:pt>
              </c:numCache>
            </c:numRef>
          </c:val>
          <c:extLst>
            <c:ext xmlns:c16="http://schemas.microsoft.com/office/drawing/2014/chart" uri="{C3380CC4-5D6E-409C-BE32-E72D297353CC}">
              <c16:uniqueId val="{00000015-E80A-48F3-B2B0-6F7DFE54D342}"/>
            </c:ext>
          </c:extLst>
        </c:ser>
        <c:dLbls>
          <c:showLegendKey val="0"/>
          <c:showVal val="0"/>
          <c:showCatName val="1"/>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70000000000000062" l="0.78740157499999996" r="0.78740157499999996" t="0.82000000000000062" header="0.49212598450000394" footer="0.49212598450000394"/>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baseline="0">
                <a:solidFill>
                  <a:srgbClr val="000000"/>
                </a:solidFill>
                <a:latin typeface="Arial"/>
                <a:ea typeface="Arial"/>
                <a:cs typeface="Arial"/>
              </a:defRPr>
            </a:pPr>
            <a:r>
              <a:rPr lang="de-DE"/>
              <a:t>Erreichbare Punkte in Referenzobjekten</a:t>
            </a:r>
          </a:p>
        </c:rich>
      </c:tx>
      <c:overlay val="0"/>
      <c:spPr>
        <a:noFill/>
        <a:ln w="25400">
          <a:noFill/>
        </a:ln>
      </c:spPr>
    </c:title>
    <c:autoTitleDeleted val="0"/>
    <c:plotArea>
      <c:layout/>
      <c:pieChart>
        <c:varyColors val="1"/>
        <c:ser>
          <c:idx val="5"/>
          <c:order val="0"/>
          <c:spPr>
            <a:solidFill>
              <a:srgbClr val="FF8080"/>
            </a:solidFill>
            <a:ln w="12700">
              <a:solidFill>
                <a:srgbClr val="000000"/>
              </a:solidFill>
              <a:prstDash val="solid"/>
            </a:ln>
          </c:spPr>
          <c:explosion val="6"/>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1-3934-4A78-9DC8-DE58EC71DEB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3934-4A78-9DC8-DE58EC71DEB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3934-4A78-9DC8-DE58EC71DEB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3934-4A78-9DC8-DE58EC71DEB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3934-4A78-9DC8-DE58EC71DEBF}"/>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34-4A78-9DC8-DE58EC71DEBF}"/>
                </c:ext>
              </c:extLst>
            </c:dLbl>
            <c:dLbl>
              <c:idx val="1"/>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34-4A78-9DC8-DE58EC71DEBF}"/>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34-4A78-9DC8-DE58EC71DEBF}"/>
                </c:ext>
              </c:extLst>
            </c:dLbl>
            <c:dLbl>
              <c:idx val="5"/>
              <c:tx>
                <c:rich>
                  <a:bodyPr/>
                  <a:lstStyle/>
                  <a:p>
                    <a:r>
                      <a:rPr lang="de-DE"/>
                      <a:t>Anrechenbare Kosten </a:t>
                    </a:r>
                  </a:p>
                </c:rich>
              </c:tx>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34-4A78-9DC8-DE58EC71DEBF}"/>
                </c:ext>
              </c:extLst>
            </c:dLbl>
            <c:spPr>
              <a:noFill/>
              <a:ln w="25400">
                <a:noFill/>
              </a:ln>
            </c:spPr>
            <c:txPr>
              <a:bodyPr/>
              <a:lstStyle/>
              <a:p>
                <a:pPr>
                  <a:defRPr sz="175" b="0" i="0" u="none" strike="noStrike" baseline="0">
                    <a:solidFill>
                      <a:srgbClr val="000000"/>
                    </a:solidFill>
                    <a:latin typeface="Arial"/>
                    <a:ea typeface="Arial"/>
                    <a:cs typeface="Arial"/>
                  </a:defRPr>
                </a:pPr>
                <a:endParaRPr lang="de-DE"/>
              </a:p>
            </c:txPr>
            <c:showLegendKey val="0"/>
            <c:showVal val="1"/>
            <c:showCatName val="1"/>
            <c:showSerName val="0"/>
            <c:showPercent val="0"/>
            <c:showBubbleSize val="0"/>
            <c:showLeaderLines val="0"/>
            <c:extLst>
              <c:ext xmlns:c15="http://schemas.microsoft.com/office/drawing/2012/chart" uri="{CE6537A1-D6FC-4f65-9D91-7224C49458BB}"/>
            </c:extLst>
          </c:dLbls>
          <c:cat>
            <c:strRef>
              <c:f>'[1]Punkte Auswahlkriterien'!$A$186:$A$191</c:f>
              <c:strCache>
                <c:ptCount val="6"/>
                <c:pt idx="0">
                  <c:v>Gebäudetyp bzw. Nutzungsart</c:v>
                </c:pt>
                <c:pt idx="1">
                  <c:v>Sanierung im laufenden Betrieb</c:v>
                </c:pt>
                <c:pt idx="2">
                  <c:v>Gegenstand der Sanierung</c:v>
                </c:pt>
                <c:pt idx="3">
                  <c:v>Auftraggeber</c:v>
                </c:pt>
                <c:pt idx="4">
                  <c:v>Projektgröße BGF in m²</c:v>
                </c:pt>
                <c:pt idx="5">
                  <c:v>Anrechenbare Kosten nach DIN 276 , i.d. Fassung v. Dezember 2008;  (KG 300 - 400) in € brutto</c:v>
                </c:pt>
              </c:strCache>
            </c:strRef>
          </c:cat>
          <c:val>
            <c:numRef>
              <c:f>'[1]Punkte Auswahlkriterien'!$H$186:$H$191</c:f>
              <c:numCache>
                <c:formatCode>General</c:formatCode>
                <c:ptCount val="6"/>
                <c:pt idx="0">
                  <c:v>6</c:v>
                </c:pt>
                <c:pt idx="1">
                  <c:v>6</c:v>
                </c:pt>
                <c:pt idx="2">
                  <c:v>5</c:v>
                </c:pt>
                <c:pt idx="3">
                  <c:v>1</c:v>
                </c:pt>
                <c:pt idx="4">
                  <c:v>6</c:v>
                </c:pt>
                <c:pt idx="5">
                  <c:v>6</c:v>
                </c:pt>
              </c:numCache>
            </c:numRef>
          </c:val>
          <c:extLst>
            <c:ext xmlns:c16="http://schemas.microsoft.com/office/drawing/2014/chart" uri="{C3380CC4-5D6E-409C-BE32-E72D297353CC}">
              <c16:uniqueId val="{0000000B-3934-4A78-9DC8-DE58EC71DEBF}"/>
            </c:ext>
          </c:extLst>
        </c:ser>
        <c:dLbls>
          <c:showLegendKey val="0"/>
          <c:showVal val="1"/>
          <c:showCatName val="1"/>
          <c:showSerName val="0"/>
          <c:showPercent val="0"/>
          <c:showBubbleSize val="0"/>
          <c:showLeaderLines val="0"/>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394" footer="0.4921259845000039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de-DE" sz="200" b="1" i="0" u="none" strike="noStrike" baseline="0">
                <a:solidFill>
                  <a:srgbClr val="000000"/>
                </a:solidFill>
                <a:latin typeface="Arial"/>
                <a:cs typeface="Arial"/>
              </a:rPr>
              <a:t>Gewichtete Punkte je Auswahlkriterium </a:t>
            </a:r>
          </a:p>
          <a:p>
            <a:pPr>
              <a:defRPr sz="175" b="0" i="0" u="none" strike="noStrike" baseline="0">
                <a:solidFill>
                  <a:srgbClr val="000000"/>
                </a:solidFill>
                <a:latin typeface="Arial"/>
                <a:ea typeface="Arial"/>
                <a:cs typeface="Arial"/>
              </a:defRPr>
            </a:pPr>
            <a:r>
              <a:rPr lang="de-DE" sz="150" b="1" i="0" u="none" strike="noStrike" baseline="0">
                <a:solidFill>
                  <a:srgbClr val="000000"/>
                </a:solidFill>
                <a:latin typeface="Arial"/>
                <a:cs typeface="Arial"/>
              </a:rPr>
              <a:t>(entspricht wieder der Gewichtung der Auswahlkriterien)</a:t>
            </a:r>
          </a:p>
        </c:rich>
      </c:tx>
      <c:overlay val="0"/>
      <c:spPr>
        <a:noFill/>
        <a:ln w="25400">
          <a:noFill/>
        </a:ln>
      </c:spPr>
    </c:title>
    <c:autoTitleDeleted val="0"/>
    <c:plotArea>
      <c:layout/>
      <c:pieChart>
        <c:varyColors val="1"/>
        <c:ser>
          <c:idx val="7"/>
          <c:order val="0"/>
          <c:spPr>
            <a:ln w="12700">
              <a:solidFill>
                <a:srgbClr val="000000"/>
              </a:solidFill>
              <a:prstDash val="solid"/>
            </a:ln>
          </c:spPr>
          <c:explosion val="16"/>
          <c:dLbls>
            <c:dLbl>
              <c:idx val="0"/>
              <c:spPr>
                <a:noFill/>
                <a:ln w="25400">
                  <a:noFill/>
                </a:ln>
              </c:spPr>
              <c:txPr>
                <a:bodyPr/>
                <a:lstStyle/>
                <a:p>
                  <a:pPr>
                    <a:defRPr sz="175" b="0" i="0" u="none" strike="noStrike" baseline="0">
                      <a:solidFill>
                        <a:srgbClr val="000000"/>
                      </a:solidFill>
                      <a:latin typeface="Arial"/>
                      <a:ea typeface="Arial"/>
                      <a:cs typeface="Arial"/>
                    </a:defRPr>
                  </a:pPr>
                  <a:endParaRPr lang="de-DE"/>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8D-418C-90EC-3A573799D7A1}"/>
                </c:ext>
              </c:extLst>
            </c:dLbl>
            <c:dLbl>
              <c:idx val="1"/>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8D-418C-90EC-3A573799D7A1}"/>
                </c:ext>
              </c:extLst>
            </c:dLbl>
            <c:dLbl>
              <c:idx val="2"/>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8D-418C-90EC-3A573799D7A1}"/>
                </c:ext>
              </c:extLst>
            </c:dLbl>
            <c:dLbl>
              <c:idx val="3"/>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8D-418C-90EC-3A573799D7A1}"/>
                </c:ext>
              </c:extLst>
            </c:dLbl>
            <c:dLbl>
              <c:idx val="4"/>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8D-418C-90EC-3A573799D7A1}"/>
                </c:ext>
              </c:extLst>
            </c:dLbl>
            <c:dLbl>
              <c:idx val="5"/>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8D-418C-90EC-3A573799D7A1}"/>
                </c:ext>
              </c:extLst>
            </c:dLbl>
            <c:dLbl>
              <c:idx val="6"/>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8D-418C-90EC-3A573799D7A1}"/>
                </c:ext>
              </c:extLst>
            </c:dLbl>
            <c:dLbl>
              <c:idx val="7"/>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8D-418C-90EC-3A573799D7A1}"/>
                </c:ext>
              </c:extLst>
            </c:dLbl>
            <c:dLbl>
              <c:idx val="8"/>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8D-418C-90EC-3A573799D7A1}"/>
                </c:ext>
              </c:extLst>
            </c:dLbl>
            <c:dLbl>
              <c:idx val="9"/>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8D-418C-90EC-3A573799D7A1}"/>
                </c:ext>
              </c:extLst>
            </c:dLbl>
            <c:dLbl>
              <c:idx val="10"/>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8D-418C-90EC-3A573799D7A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showLegendKey val="0"/>
            <c:showVal val="0"/>
            <c:showCatName val="1"/>
            <c:showSerName val="0"/>
            <c:showPercent val="0"/>
            <c:showBubbleSize val="0"/>
            <c:showLeaderLines val="1"/>
            <c:extLst>
              <c:ext xmlns:c15="http://schemas.microsoft.com/office/drawing/2012/chart" uri="{CE6537A1-D6FC-4f65-9D91-7224C49458BB}"/>
            </c:extLst>
          </c:dLbls>
          <c:val>
            <c:numRef>
              <c:f>'Wertungsmatrix Zuschlagskriter.'!#REF!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'Wertungsmatrix Zuschlagskriter.'!#REF!</c15:sqref>
                        </c15:formulaRef>
                      </c:ext>
                    </c:extLst>
                    <c:strCache>
                      <c:ptCount val="1"/>
                      <c:pt idx="0">
                        <c:v>#BEZUG!</c:v>
                      </c:pt>
                    </c:strCache>
                  </c:strRef>
                </c15:tx>
              </c15:filteredSeriesTitle>
            </c:ext>
            <c:ext xmlns:c15="http://schemas.microsoft.com/office/drawing/2012/chart" uri="{02D57815-91ED-43cb-92C2-25804820EDAC}">
              <c15:filteredCategoryTitle>
                <c15:cat>
                  <c:numRef>
                    <c:extLst>
                      <c:ext uri="{02D57815-91ED-43cb-92C2-25804820EDAC}">
                        <c15:formulaRef>
                          <c15:sqref>'Wertungsmatrix Zuschlagskriter.'!#REF!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B-748D-418C-90EC-3A573799D7A1}"/>
            </c:ext>
          </c:extLst>
        </c:ser>
        <c:dLbls>
          <c:showLegendKey val="0"/>
          <c:showVal val="0"/>
          <c:showCatName val="1"/>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70000000000000062" l="0.78740157499999996" r="0.78740157499999996" t="0.82000000000000062" header="0.49212598450000394" footer="0.49212598450000394"/>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baseline="0">
                <a:solidFill>
                  <a:srgbClr val="000000"/>
                </a:solidFill>
                <a:latin typeface="Arial"/>
                <a:ea typeface="Arial"/>
                <a:cs typeface="Arial"/>
              </a:defRPr>
            </a:pPr>
            <a:r>
              <a:rPr lang="de-DE"/>
              <a:t>Erreichbare Punkte in Referenzobjekten</a:t>
            </a:r>
          </a:p>
        </c:rich>
      </c:tx>
      <c:overlay val="0"/>
      <c:spPr>
        <a:noFill/>
        <a:ln w="25400">
          <a:noFill/>
        </a:ln>
      </c:spPr>
    </c:title>
    <c:autoTitleDeleted val="0"/>
    <c:plotArea>
      <c:layout/>
      <c:pieChart>
        <c:varyColors val="1"/>
        <c:ser>
          <c:idx val="5"/>
          <c:order val="0"/>
          <c:spPr>
            <a:ln w="12700">
              <a:solidFill>
                <a:srgbClr val="000000"/>
              </a:solidFill>
              <a:prstDash val="solid"/>
            </a:ln>
          </c:spPr>
          <c:explosion val="6"/>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F2-415E-BAFB-7DBD303B67D0}"/>
                </c:ext>
              </c:extLst>
            </c:dLbl>
            <c:dLbl>
              <c:idx val="1"/>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F2-415E-BAFB-7DBD303B67D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2-415E-BAFB-7DBD303B67D0}"/>
                </c:ext>
              </c:extLst>
            </c:dLbl>
            <c:dLbl>
              <c:idx val="5"/>
              <c:tx>
                <c:rich>
                  <a:bodyPr/>
                  <a:lstStyle/>
                  <a:p>
                    <a:r>
                      <a:t>Anrechenbare Kosten </a:t>
                    </a:r>
                  </a:p>
                </c:rich>
              </c:tx>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F2-415E-BAFB-7DBD303B67D0}"/>
                </c:ext>
              </c:extLst>
            </c:dLbl>
            <c:spPr>
              <a:noFill/>
              <a:ln w="25400">
                <a:noFill/>
              </a:ln>
            </c:spPr>
            <c:txPr>
              <a:bodyPr/>
              <a:lstStyle/>
              <a:p>
                <a:pPr>
                  <a:defRPr sz="175" b="0" i="0" u="none" strike="noStrike" baseline="0">
                    <a:solidFill>
                      <a:srgbClr val="000000"/>
                    </a:solidFill>
                    <a:latin typeface="Arial"/>
                    <a:ea typeface="Arial"/>
                    <a:cs typeface="Arial"/>
                  </a:defRPr>
                </a:pPr>
                <a:endParaRPr lang="de-DE"/>
              </a:p>
            </c:txPr>
            <c:showLegendKey val="0"/>
            <c:showVal val="1"/>
            <c:showCatName val="1"/>
            <c:showSerName val="0"/>
            <c:showPercent val="0"/>
            <c:showBubbleSize val="0"/>
            <c:showLeaderLines val="0"/>
            <c:extLst>
              <c:ext xmlns:c15="http://schemas.microsoft.com/office/drawing/2012/chart" uri="{CE6537A1-D6FC-4f65-9D91-7224C49458BB}"/>
            </c:extLst>
          </c:dLbls>
          <c:val>
            <c:numRef>
              <c:f>'Wertungsmatrix Zuschlagskriter.'!#REF!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'Wertungsmatrix Zuschlagskriter.'!#REF!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33F2-415E-BAFB-7DBD303B67D0}"/>
            </c:ext>
          </c:extLst>
        </c:ser>
        <c:dLbls>
          <c:showLegendKey val="0"/>
          <c:showVal val="1"/>
          <c:showCatName val="1"/>
          <c:showSerName val="0"/>
          <c:showPercent val="0"/>
          <c:showBubbleSize val="0"/>
          <c:showLeaderLines val="0"/>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394" footer="0.4921259845000039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de-DE" sz="200" b="1" i="0" u="none" strike="noStrike" baseline="0">
                <a:solidFill>
                  <a:srgbClr val="000000"/>
                </a:solidFill>
                <a:latin typeface="Arial"/>
                <a:cs typeface="Arial"/>
              </a:rPr>
              <a:t>Gewichtete Punkte je Auswahlkriterium </a:t>
            </a:r>
          </a:p>
          <a:p>
            <a:pPr>
              <a:defRPr sz="175" b="0" i="0" u="none" strike="noStrike" baseline="0">
                <a:solidFill>
                  <a:srgbClr val="000000"/>
                </a:solidFill>
                <a:latin typeface="Arial"/>
                <a:ea typeface="Arial"/>
                <a:cs typeface="Arial"/>
              </a:defRPr>
            </a:pPr>
            <a:r>
              <a:rPr lang="de-DE" sz="150" b="1" i="0" u="none" strike="noStrike" baseline="0">
                <a:solidFill>
                  <a:srgbClr val="000000"/>
                </a:solidFill>
                <a:latin typeface="Arial"/>
                <a:cs typeface="Arial"/>
              </a:rPr>
              <a:t>(entspricht wieder der Gewichtung der Auswahlkriterien)</a:t>
            </a:r>
          </a:p>
        </c:rich>
      </c:tx>
      <c:overlay val="0"/>
      <c:spPr>
        <a:noFill/>
        <a:ln w="25400">
          <a:noFill/>
        </a:ln>
      </c:spPr>
    </c:title>
    <c:autoTitleDeleted val="0"/>
    <c:plotArea>
      <c:layout/>
      <c:pieChart>
        <c:varyColors val="1"/>
        <c:ser>
          <c:idx val="7"/>
          <c:order val="0"/>
          <c:tx>
            <c:strRef>
              <c:f>'[1]Punkte Auswahlkriterien'!$A$142:$A$152</c:f>
              <c:strCache>
                <c:ptCount val="1"/>
                <c:pt idx="0">
                  <c:v>Gesamtumsatz der letzten 3 Jahre im Mittel Umsatz Sanierung der letzten 3 Jahre im Mittel Projektleitung stellvertretende Projektleitung Referenz-Projekt 1 - Objektplanung Referenz-Projekt 2 - Objektplanung Referenz-Projekt 3 - Objektplanung Referenz-Proj</c:v>
                </c:pt>
              </c:strCache>
            </c:strRef>
          </c:tx>
          <c:spPr>
            <a:solidFill>
              <a:srgbClr val="CCCCFF"/>
            </a:solidFill>
            <a:ln w="12700">
              <a:solidFill>
                <a:srgbClr val="000000"/>
              </a:solidFill>
              <a:prstDash val="solid"/>
            </a:ln>
          </c:spPr>
          <c:explosion val="16"/>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1-F6CE-44CC-86E4-164FF3D2493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F6CE-44CC-86E4-164FF3D2493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F6CE-44CC-86E4-164FF3D2493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F6CE-44CC-86E4-164FF3D2493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F6CE-44CC-86E4-164FF3D2493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F6CE-44CC-86E4-164FF3D2493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F6CE-44CC-86E4-164FF3D2493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6CE-44CC-86E4-164FF3D2493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6CE-44CC-86E4-164FF3D2493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6CE-44CC-86E4-164FF3D2493E}"/>
              </c:ext>
            </c:extLst>
          </c:dPt>
          <c:dLbls>
            <c:dLbl>
              <c:idx val="0"/>
              <c:spPr>
                <a:noFill/>
                <a:ln w="25400">
                  <a:noFill/>
                </a:ln>
              </c:spPr>
              <c:txPr>
                <a:bodyPr/>
                <a:lstStyle/>
                <a:p>
                  <a:pPr>
                    <a:defRPr sz="175" b="0" i="0" u="none" strike="noStrike" baseline="0">
                      <a:solidFill>
                        <a:srgbClr val="000000"/>
                      </a:solidFill>
                      <a:latin typeface="Arial"/>
                      <a:ea typeface="Arial"/>
                      <a:cs typeface="Arial"/>
                    </a:defRPr>
                  </a:pPr>
                  <a:endParaRPr lang="de-DE"/>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CE-44CC-86E4-164FF3D2493E}"/>
                </c:ext>
              </c:extLst>
            </c:dLbl>
            <c:dLbl>
              <c:idx val="1"/>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CE-44CC-86E4-164FF3D2493E}"/>
                </c:ext>
              </c:extLst>
            </c:dLbl>
            <c:dLbl>
              <c:idx val="2"/>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CE-44CC-86E4-164FF3D2493E}"/>
                </c:ext>
              </c:extLst>
            </c:dLbl>
            <c:dLbl>
              <c:idx val="3"/>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CE-44CC-86E4-164FF3D2493E}"/>
                </c:ext>
              </c:extLst>
            </c:dLbl>
            <c:dLbl>
              <c:idx val="4"/>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CE-44CC-86E4-164FF3D2493E}"/>
                </c:ext>
              </c:extLst>
            </c:dLbl>
            <c:dLbl>
              <c:idx val="5"/>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CE-44CC-86E4-164FF3D2493E}"/>
                </c:ext>
              </c:extLst>
            </c:dLbl>
            <c:dLbl>
              <c:idx val="6"/>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CE-44CC-86E4-164FF3D2493E}"/>
                </c:ext>
              </c:extLst>
            </c:dLbl>
            <c:dLbl>
              <c:idx val="7"/>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6CE-44CC-86E4-164FF3D2493E}"/>
                </c:ext>
              </c:extLst>
            </c:dLbl>
            <c:dLbl>
              <c:idx val="8"/>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CE-44CC-86E4-164FF3D2493E}"/>
                </c:ext>
              </c:extLst>
            </c:dLbl>
            <c:dLbl>
              <c:idx val="9"/>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6CE-44CC-86E4-164FF3D2493E}"/>
                </c:ext>
              </c:extLst>
            </c:dLbl>
            <c:dLbl>
              <c:idx val="10"/>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6CE-44CC-86E4-164FF3D2493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showLegendKey val="0"/>
            <c:showVal val="0"/>
            <c:showCatName val="1"/>
            <c:showSerName val="0"/>
            <c:showPercent val="0"/>
            <c:showBubbleSize val="0"/>
            <c:showLeaderLines val="1"/>
            <c:extLst>
              <c:ext xmlns:c15="http://schemas.microsoft.com/office/drawing/2012/chart" uri="{CE6537A1-D6FC-4f65-9D91-7224C49458BB}"/>
            </c:extLst>
          </c:dLbls>
          <c:cat>
            <c:strRef>
              <c:f>'[1]Punkte Auswahlkriterien'!$A$142:$A$152</c:f>
              <c:strCache>
                <c:ptCount val="11"/>
                <c:pt idx="0">
                  <c:v>Gesamtumsatz der letzten 3 Jahre im Mittel</c:v>
                </c:pt>
                <c:pt idx="1">
                  <c:v>Umsatz Sanierung der letzten 3 Jahre im Mittel</c:v>
                </c:pt>
                <c:pt idx="2">
                  <c:v>Projektleitung</c:v>
                </c:pt>
                <c:pt idx="3">
                  <c:v>stellvertretende Projektleitung</c:v>
                </c:pt>
                <c:pt idx="4">
                  <c:v>Referenz-Projekt 1 - Objektplanung</c:v>
                </c:pt>
                <c:pt idx="5">
                  <c:v>Referenz-Projekt 2 - Objektplanung</c:v>
                </c:pt>
                <c:pt idx="6">
                  <c:v>Referenz-Projekt 3 - Objektplanung</c:v>
                </c:pt>
                <c:pt idx="7">
                  <c:v>Referenz-Projekt 4 - TGA</c:v>
                </c:pt>
                <c:pt idx="8">
                  <c:v>Referenz-Projekt 5 - TGA</c:v>
                </c:pt>
                <c:pt idx="9">
                  <c:v>Referenz-Projekt 6 - TGA</c:v>
                </c:pt>
                <c:pt idx="10">
                  <c:v>Gesamtpunkte Beschäftigte</c:v>
                </c:pt>
              </c:strCache>
            </c:strRef>
          </c:cat>
          <c:val>
            <c:numRef>
              <c:f>'[1]Punkte Auswahlkriterien'!$I$142:$I$152</c:f>
              <c:numCache>
                <c:formatCode>General</c:formatCode>
                <c:ptCount val="11"/>
                <c:pt idx="0">
                  <c:v>25</c:v>
                </c:pt>
                <c:pt idx="1">
                  <c:v>50</c:v>
                </c:pt>
                <c:pt idx="2">
                  <c:v>50</c:v>
                </c:pt>
                <c:pt idx="3">
                  <c:v>25</c:v>
                </c:pt>
                <c:pt idx="4">
                  <c:v>50</c:v>
                </c:pt>
                <c:pt idx="5">
                  <c:v>50</c:v>
                </c:pt>
                <c:pt idx="6">
                  <c:v>50</c:v>
                </c:pt>
                <c:pt idx="7">
                  <c:v>50</c:v>
                </c:pt>
                <c:pt idx="8">
                  <c:v>50</c:v>
                </c:pt>
                <c:pt idx="9">
                  <c:v>50</c:v>
                </c:pt>
                <c:pt idx="10">
                  <c:v>50</c:v>
                </c:pt>
              </c:numCache>
            </c:numRef>
          </c:val>
          <c:extLst>
            <c:ext xmlns:c16="http://schemas.microsoft.com/office/drawing/2014/chart" uri="{C3380CC4-5D6E-409C-BE32-E72D297353CC}">
              <c16:uniqueId val="{00000015-F6CE-44CC-86E4-164FF3D2493E}"/>
            </c:ext>
          </c:extLst>
        </c:ser>
        <c:dLbls>
          <c:showLegendKey val="0"/>
          <c:showVal val="0"/>
          <c:showCatName val="1"/>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70000000000000062" l="0.78740157499999996" r="0.78740157499999996" t="0.82000000000000062" header="0.49212598450000394" footer="0.4921259845000039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baseline="0">
                <a:solidFill>
                  <a:srgbClr val="000000"/>
                </a:solidFill>
                <a:latin typeface="Arial"/>
                <a:ea typeface="Arial"/>
                <a:cs typeface="Arial"/>
              </a:defRPr>
            </a:pPr>
            <a:r>
              <a:rPr lang="de-DE"/>
              <a:t>Erreichbare Punkte in Referenzobjekten</a:t>
            </a:r>
          </a:p>
        </c:rich>
      </c:tx>
      <c:overlay val="0"/>
      <c:spPr>
        <a:noFill/>
        <a:ln w="25400">
          <a:noFill/>
        </a:ln>
      </c:spPr>
    </c:title>
    <c:autoTitleDeleted val="0"/>
    <c:plotArea>
      <c:layout/>
      <c:pieChart>
        <c:varyColors val="1"/>
        <c:ser>
          <c:idx val="5"/>
          <c:order val="0"/>
          <c:spPr>
            <a:solidFill>
              <a:srgbClr val="FF8080"/>
            </a:solidFill>
            <a:ln w="12700">
              <a:solidFill>
                <a:srgbClr val="000000"/>
              </a:solidFill>
              <a:prstDash val="solid"/>
            </a:ln>
          </c:spPr>
          <c:explosion val="6"/>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1-6CDF-46B1-9FD3-28C60F0887A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6CDF-46B1-9FD3-28C60F0887A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6CDF-46B1-9FD3-28C60F0887A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6CDF-46B1-9FD3-28C60F0887A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6CDF-46B1-9FD3-28C60F0887AC}"/>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DF-46B1-9FD3-28C60F0887AC}"/>
                </c:ext>
              </c:extLst>
            </c:dLbl>
            <c:dLbl>
              <c:idx val="1"/>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DF-46B1-9FD3-28C60F0887AC}"/>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DF-46B1-9FD3-28C60F0887AC}"/>
                </c:ext>
              </c:extLst>
            </c:dLbl>
            <c:dLbl>
              <c:idx val="5"/>
              <c:tx>
                <c:rich>
                  <a:bodyPr/>
                  <a:lstStyle/>
                  <a:p>
                    <a:r>
                      <a:rPr lang="de-DE"/>
                      <a:t>Anrechenbare Kosten </a:t>
                    </a:r>
                  </a:p>
                </c:rich>
              </c:tx>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DF-46B1-9FD3-28C60F0887AC}"/>
                </c:ext>
              </c:extLst>
            </c:dLbl>
            <c:spPr>
              <a:noFill/>
              <a:ln w="25400">
                <a:noFill/>
              </a:ln>
            </c:spPr>
            <c:txPr>
              <a:bodyPr/>
              <a:lstStyle/>
              <a:p>
                <a:pPr>
                  <a:defRPr sz="175" b="0" i="0" u="none" strike="noStrike" baseline="0">
                    <a:solidFill>
                      <a:srgbClr val="000000"/>
                    </a:solidFill>
                    <a:latin typeface="Arial"/>
                    <a:ea typeface="Arial"/>
                    <a:cs typeface="Arial"/>
                  </a:defRPr>
                </a:pPr>
                <a:endParaRPr lang="de-DE"/>
              </a:p>
            </c:txPr>
            <c:showLegendKey val="0"/>
            <c:showVal val="1"/>
            <c:showCatName val="1"/>
            <c:showSerName val="0"/>
            <c:showPercent val="0"/>
            <c:showBubbleSize val="0"/>
            <c:showLeaderLines val="0"/>
            <c:extLst>
              <c:ext xmlns:c15="http://schemas.microsoft.com/office/drawing/2012/chart" uri="{CE6537A1-D6FC-4f65-9D91-7224C49458BB}"/>
            </c:extLst>
          </c:dLbls>
          <c:cat>
            <c:strRef>
              <c:f>'[1]Punkte Auswahlkriterien'!$A$186:$A$191</c:f>
              <c:strCache>
                <c:ptCount val="6"/>
                <c:pt idx="0">
                  <c:v>Gebäudetyp bzw. Nutzungsart</c:v>
                </c:pt>
                <c:pt idx="1">
                  <c:v>Sanierung im laufenden Betrieb</c:v>
                </c:pt>
                <c:pt idx="2">
                  <c:v>Gegenstand der Sanierung</c:v>
                </c:pt>
                <c:pt idx="3">
                  <c:v>Auftraggeber</c:v>
                </c:pt>
                <c:pt idx="4">
                  <c:v>Projektgröße BGF in m²</c:v>
                </c:pt>
                <c:pt idx="5">
                  <c:v>Anrechenbare Kosten nach DIN 276 , i.d. Fassung v. Dezember 2008;  (KG 300 - 400) in € brutto</c:v>
                </c:pt>
              </c:strCache>
            </c:strRef>
          </c:cat>
          <c:val>
            <c:numRef>
              <c:f>'[1]Punkte Auswahlkriterien'!$H$186:$H$191</c:f>
              <c:numCache>
                <c:formatCode>General</c:formatCode>
                <c:ptCount val="6"/>
                <c:pt idx="0">
                  <c:v>6</c:v>
                </c:pt>
                <c:pt idx="1">
                  <c:v>6</c:v>
                </c:pt>
                <c:pt idx="2">
                  <c:v>5</c:v>
                </c:pt>
                <c:pt idx="3">
                  <c:v>1</c:v>
                </c:pt>
                <c:pt idx="4">
                  <c:v>6</c:v>
                </c:pt>
                <c:pt idx="5">
                  <c:v>6</c:v>
                </c:pt>
              </c:numCache>
            </c:numRef>
          </c:val>
          <c:extLst>
            <c:ext xmlns:c16="http://schemas.microsoft.com/office/drawing/2014/chart" uri="{C3380CC4-5D6E-409C-BE32-E72D297353CC}">
              <c16:uniqueId val="{0000000B-6CDF-46B1-9FD3-28C60F0887AC}"/>
            </c:ext>
          </c:extLst>
        </c:ser>
        <c:dLbls>
          <c:showLegendKey val="0"/>
          <c:showVal val="1"/>
          <c:showCatName val="1"/>
          <c:showSerName val="0"/>
          <c:showPercent val="0"/>
          <c:showBubbleSize val="0"/>
          <c:showLeaderLines val="0"/>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394" footer="0.4921259845000039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28575</xdr:colOff>
      <xdr:row>15</xdr:row>
      <xdr:rowOff>0</xdr:rowOff>
    </xdr:from>
    <xdr:to>
      <xdr:col>3</xdr:col>
      <xdr:colOff>0</xdr:colOff>
      <xdr:row>15</xdr:row>
      <xdr:rowOff>0</xdr:rowOff>
    </xdr:to>
    <xdr:graphicFrame macro="">
      <xdr:nvGraphicFramePr>
        <xdr:cNvPr id="1076" name="Chart 1">
          <a:extLst>
            <a:ext uri="{FF2B5EF4-FFF2-40B4-BE49-F238E27FC236}">
              <a16:creationId xmlns:a16="http://schemas.microsoft.com/office/drawing/2014/main" id="{00000000-0008-0000-0100-00003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xdr:row>
      <xdr:rowOff>0</xdr:rowOff>
    </xdr:from>
    <xdr:to>
      <xdr:col>3</xdr:col>
      <xdr:colOff>0</xdr:colOff>
      <xdr:row>15</xdr:row>
      <xdr:rowOff>0</xdr:rowOff>
    </xdr:to>
    <xdr:graphicFrame macro="">
      <xdr:nvGraphicFramePr>
        <xdr:cNvPr id="1077" name="Chart 2">
          <a:extLst>
            <a:ext uri="{FF2B5EF4-FFF2-40B4-BE49-F238E27FC236}">
              <a16:creationId xmlns:a16="http://schemas.microsoft.com/office/drawing/2014/main" id="{00000000-0008-0000-0100-00003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15</xdr:row>
      <xdr:rowOff>0</xdr:rowOff>
    </xdr:from>
    <xdr:to>
      <xdr:col>3</xdr:col>
      <xdr:colOff>0</xdr:colOff>
      <xdr:row>15</xdr:row>
      <xdr:rowOff>0</xdr:rowOff>
    </xdr:to>
    <xdr:graphicFrame macro="">
      <xdr:nvGraphicFramePr>
        <xdr:cNvPr id="1078" name="Chart 3">
          <a:extLst>
            <a:ext uri="{FF2B5EF4-FFF2-40B4-BE49-F238E27FC236}">
              <a16:creationId xmlns:a16="http://schemas.microsoft.com/office/drawing/2014/main" id="{00000000-0008-0000-0100-00003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15</xdr:row>
      <xdr:rowOff>0</xdr:rowOff>
    </xdr:from>
    <xdr:to>
      <xdr:col>3</xdr:col>
      <xdr:colOff>0</xdr:colOff>
      <xdr:row>15</xdr:row>
      <xdr:rowOff>0</xdr:rowOff>
    </xdr:to>
    <xdr:graphicFrame macro="">
      <xdr:nvGraphicFramePr>
        <xdr:cNvPr id="1079" name="Chart 4">
          <a:extLst>
            <a:ext uri="{FF2B5EF4-FFF2-40B4-BE49-F238E27FC236}">
              <a16:creationId xmlns:a16="http://schemas.microsoft.com/office/drawing/2014/main" id="{00000000-0008-0000-0100-000037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35</xdr:row>
      <xdr:rowOff>0</xdr:rowOff>
    </xdr:from>
    <xdr:to>
      <xdr:col>3</xdr:col>
      <xdr:colOff>0</xdr:colOff>
      <xdr:row>35</xdr:row>
      <xdr:rowOff>0</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3</xdr:col>
      <xdr:colOff>0</xdr:colOff>
      <xdr:row>35</xdr:row>
      <xdr:rowOff>0</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35</xdr:row>
      <xdr:rowOff>0</xdr:rowOff>
    </xdr:from>
    <xdr:to>
      <xdr:col>3</xdr:col>
      <xdr:colOff>0</xdr:colOff>
      <xdr:row>35</xdr:row>
      <xdr:rowOff>0</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35</xdr:row>
      <xdr:rowOff>0</xdr:rowOff>
    </xdr:from>
    <xdr:to>
      <xdr:col>3</xdr:col>
      <xdr:colOff>0</xdr:colOff>
      <xdr:row>35</xdr:row>
      <xdr:rowOff>0</xdr:rowOff>
    </xdr:to>
    <xdr:graphicFrame macro="">
      <xdr:nvGraphicFramePr>
        <xdr:cNvPr id="5" name="Chart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Dokumente%20und%20Einstellungen\100gurr\Lokale%20Einstellungen\Temporary%20Internet%20Files\OLK1\NL%20K&#246;ln%20Auswahlkriterien%20zur%20Bewertung%20der%20Bewerb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wichtung"/>
      <sheetName val="Punkte Auswahlkriterien"/>
      <sheetName val="Wertung Auswahl Bewerber"/>
      <sheetName val="Wertungsmatrix Eignung"/>
    </sheetNames>
    <sheetDataSet>
      <sheetData sheetId="0"/>
      <sheetData sheetId="1">
        <row r="142">
          <cell r="A142" t="str">
            <v>Gesamtumsatz der letzten 3 Jahre im Mittel</v>
          </cell>
          <cell r="I142">
            <v>25</v>
          </cell>
        </row>
        <row r="143">
          <cell r="A143" t="str">
            <v>Umsatz Sanierung der letzten 3 Jahre im Mittel</v>
          </cell>
          <cell r="I143">
            <v>50</v>
          </cell>
        </row>
        <row r="144">
          <cell r="A144" t="str">
            <v>Projektleitung</v>
          </cell>
          <cell r="I144">
            <v>50</v>
          </cell>
        </row>
        <row r="145">
          <cell r="A145" t="str">
            <v>stellvertretende Projektleitung</v>
          </cell>
          <cell r="I145">
            <v>25</v>
          </cell>
        </row>
        <row r="146">
          <cell r="A146" t="str">
            <v>Referenz-Projekt 1 - Objektplanung</v>
          </cell>
          <cell r="I146">
            <v>50</v>
          </cell>
        </row>
        <row r="147">
          <cell r="A147" t="str">
            <v>Referenz-Projekt 2 - Objektplanung</v>
          </cell>
          <cell r="I147">
            <v>50</v>
          </cell>
        </row>
        <row r="148">
          <cell r="A148" t="str">
            <v>Referenz-Projekt 3 - Objektplanung</v>
          </cell>
          <cell r="I148">
            <v>50</v>
          </cell>
        </row>
        <row r="149">
          <cell r="A149" t="str">
            <v>Referenz-Projekt 4 - TGA</v>
          </cell>
          <cell r="I149">
            <v>50</v>
          </cell>
        </row>
        <row r="150">
          <cell r="A150" t="str">
            <v>Referenz-Projekt 5 - TGA</v>
          </cell>
          <cell r="I150">
            <v>50</v>
          </cell>
        </row>
        <row r="151">
          <cell r="A151" t="str">
            <v>Referenz-Projekt 6 - TGA</v>
          </cell>
          <cell r="I151">
            <v>50</v>
          </cell>
        </row>
        <row r="152">
          <cell r="A152" t="str">
            <v>Gesamtpunkte Beschäftigte</v>
          </cell>
          <cell r="I152">
            <v>50</v>
          </cell>
        </row>
        <row r="186">
          <cell r="A186" t="str">
            <v>Gebäudetyp bzw. Nutzungsart</v>
          </cell>
          <cell r="H186">
            <v>6</v>
          </cell>
        </row>
        <row r="187">
          <cell r="A187" t="str">
            <v>Sanierung im laufenden Betrieb</v>
          </cell>
          <cell r="H187">
            <v>6</v>
          </cell>
        </row>
        <row r="188">
          <cell r="A188" t="str">
            <v>Gegenstand der Sanierung</v>
          </cell>
          <cell r="H188">
            <v>5</v>
          </cell>
        </row>
        <row r="189">
          <cell r="A189" t="str">
            <v>Auftraggeber</v>
          </cell>
          <cell r="H189">
            <v>1</v>
          </cell>
        </row>
        <row r="190">
          <cell r="A190" t="str">
            <v>Projektgröße BGF in m²</v>
          </cell>
          <cell r="H190">
            <v>6</v>
          </cell>
        </row>
        <row r="191">
          <cell r="A191" t="str">
            <v>Anrechenbare Kosten nach DIN 276 , i.d. Fassung v. Dezember 2008;  (KG 300 - 400) in € brutto</v>
          </cell>
          <cell r="H191">
            <v>6</v>
          </cell>
        </row>
      </sheetData>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2">
    <pageSetUpPr fitToPage="1"/>
  </sheetPr>
  <dimension ref="A1:E15"/>
  <sheetViews>
    <sheetView view="pageBreakPreview" topLeftCell="A4" zoomScale="145" zoomScaleNormal="110" zoomScaleSheetLayoutView="145" workbookViewId="0">
      <selection activeCell="B11" sqref="B11"/>
    </sheetView>
  </sheetViews>
  <sheetFormatPr baseColWidth="10" defaultColWidth="11.42578125" defaultRowHeight="12.75"/>
  <cols>
    <col min="1" max="1" width="21.42578125" style="6" customWidth="1"/>
    <col min="2" max="2" width="49.7109375" style="6" customWidth="1"/>
    <col min="3" max="3" width="75" style="6" customWidth="1"/>
    <col min="4" max="16384" width="11.42578125" style="6"/>
  </cols>
  <sheetData>
    <row r="1" spans="1:5" s="7" customFormat="1" ht="37.5" customHeight="1">
      <c r="A1" s="32" t="s">
        <v>5</v>
      </c>
      <c r="B1" s="33"/>
      <c r="C1" s="34"/>
      <c r="D1" s="35"/>
      <c r="E1" s="36"/>
    </row>
    <row r="2" spans="1:5" ht="15.75">
      <c r="A2" s="10" t="s">
        <v>6</v>
      </c>
      <c r="B2" s="34"/>
      <c r="C2" s="34"/>
      <c r="D2" s="37"/>
      <c r="E2" s="38"/>
    </row>
    <row r="3" spans="1:5" ht="20.100000000000001" customHeight="1">
      <c r="A3" s="30" t="s">
        <v>68</v>
      </c>
      <c r="B3" s="19"/>
      <c r="C3" s="19"/>
      <c r="D3" s="19"/>
      <c r="E3" s="39"/>
    </row>
    <row r="4" spans="1:5" ht="20.100000000000001" customHeight="1">
      <c r="A4" s="120" t="s">
        <v>67</v>
      </c>
      <c r="B4" s="120"/>
      <c r="C4" s="120"/>
      <c r="D4" s="120"/>
      <c r="E4" s="5"/>
    </row>
    <row r="5" spans="1:5" ht="42" customHeight="1">
      <c r="A5" s="11"/>
      <c r="B5" s="7"/>
      <c r="C5" s="7"/>
      <c r="D5" s="12"/>
      <c r="E5" s="42"/>
    </row>
    <row r="6" spans="1:5" ht="22.5">
      <c r="A6" s="43" t="s">
        <v>4</v>
      </c>
      <c r="B6" s="43" t="s">
        <v>13</v>
      </c>
      <c r="C6" s="43" t="s">
        <v>51</v>
      </c>
      <c r="D6" s="44" t="s">
        <v>1</v>
      </c>
      <c r="E6" s="45" t="s">
        <v>2</v>
      </c>
    </row>
    <row r="7" spans="1:5" ht="96" customHeight="1">
      <c r="A7" s="121" t="s">
        <v>64</v>
      </c>
      <c r="B7" s="122"/>
      <c r="C7" s="123"/>
      <c r="D7" s="46"/>
      <c r="E7" s="47"/>
    </row>
    <row r="8" spans="1:5" ht="93.95" customHeight="1">
      <c r="A8" s="48" t="s">
        <v>65</v>
      </c>
      <c r="B8" s="49" t="s">
        <v>59</v>
      </c>
      <c r="C8" s="113" t="s">
        <v>72</v>
      </c>
      <c r="D8" s="51">
        <v>10</v>
      </c>
      <c r="E8" s="52">
        <v>25</v>
      </c>
    </row>
    <row r="9" spans="1:5" ht="78.75" customHeight="1">
      <c r="A9" s="48" t="s">
        <v>69</v>
      </c>
      <c r="B9" s="49" t="s">
        <v>60</v>
      </c>
      <c r="C9" s="113" t="s">
        <v>73</v>
      </c>
      <c r="D9" s="51">
        <v>10</v>
      </c>
      <c r="E9" s="52">
        <v>15</v>
      </c>
    </row>
    <row r="10" spans="1:5" ht="98.45" customHeight="1">
      <c r="A10" s="48" t="s">
        <v>66</v>
      </c>
      <c r="B10" s="53" t="s">
        <v>70</v>
      </c>
      <c r="C10" s="50" t="s">
        <v>71</v>
      </c>
      <c r="D10" s="51">
        <v>10</v>
      </c>
      <c r="E10" s="52">
        <v>20</v>
      </c>
    </row>
    <row r="11" spans="1:5" ht="69.75" customHeight="1">
      <c r="A11" s="48" t="s">
        <v>58</v>
      </c>
      <c r="B11" s="49" t="s">
        <v>61</v>
      </c>
      <c r="C11" s="53" t="s">
        <v>76</v>
      </c>
      <c r="D11" s="51">
        <v>10</v>
      </c>
      <c r="E11" s="52">
        <v>10</v>
      </c>
    </row>
    <row r="12" spans="1:5" ht="67.5">
      <c r="A12" s="48" t="s">
        <v>12</v>
      </c>
      <c r="B12" s="49" t="s">
        <v>44</v>
      </c>
      <c r="C12" s="109" t="s">
        <v>55</v>
      </c>
      <c r="D12" s="51">
        <v>10</v>
      </c>
      <c r="E12" s="52">
        <v>30</v>
      </c>
    </row>
    <row r="13" spans="1:5" ht="24" customHeight="1">
      <c r="D13" s="54" t="s">
        <v>43</v>
      </c>
      <c r="E13" s="55">
        <f>IF(SUM(E8:E12)=100,SUM(E8:E12),"FEHLER")</f>
        <v>100</v>
      </c>
    </row>
    <row r="15" spans="1:5">
      <c r="E15" s="112"/>
    </row>
  </sheetData>
  <mergeCells count="2">
    <mergeCell ref="A4:D4"/>
    <mergeCell ref="A7:C7"/>
  </mergeCells>
  <conditionalFormatting sqref="E13">
    <cfRule type="cellIs" dxfId="0" priority="3" operator="notEqual">
      <formula>100</formula>
    </cfRule>
  </conditionalFormatting>
  <pageMargins left="0.51181102362204722" right="0.31496062992125984" top="0.39370078740157483" bottom="0.19685039370078741"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9" tint="-0.249977111117893"/>
    <pageSetUpPr fitToPage="1"/>
  </sheetPr>
  <dimension ref="A1:G15"/>
  <sheetViews>
    <sheetView topLeftCell="A10" zoomScale="85" zoomScaleNormal="85" zoomScaleSheetLayoutView="100" workbookViewId="0">
      <selection activeCell="B13" sqref="B13"/>
    </sheetView>
  </sheetViews>
  <sheetFormatPr baseColWidth="10" defaultColWidth="11.42578125" defaultRowHeight="12.75"/>
  <cols>
    <col min="1" max="1" width="27.42578125" style="11" customWidth="1"/>
    <col min="2" max="2" width="46.5703125" style="6" customWidth="1"/>
    <col min="3" max="3" width="40.28515625" style="6" customWidth="1"/>
    <col min="4" max="4" width="12.140625" style="9" customWidth="1"/>
    <col min="5" max="5" width="12.140625" style="42" customWidth="1"/>
    <col min="6" max="16384" width="11.42578125" style="6"/>
  </cols>
  <sheetData>
    <row r="1" spans="1:7" s="7" customFormat="1" ht="37.5" customHeight="1">
      <c r="A1" s="32" t="s">
        <v>5</v>
      </c>
      <c r="B1" s="30"/>
      <c r="C1" s="34"/>
      <c r="D1" s="35"/>
      <c r="E1" s="36"/>
    </row>
    <row r="2" spans="1:7" ht="15.75">
      <c r="A2" s="10" t="s">
        <v>6</v>
      </c>
      <c r="B2" s="34"/>
      <c r="C2" s="34"/>
      <c r="D2" s="37"/>
      <c r="E2" s="38"/>
    </row>
    <row r="3" spans="1:7" ht="18.75" customHeight="1">
      <c r="A3" s="30" t="str">
        <f>Bewertungsmaßstab!A3</f>
        <v>Projekt: Universität Bonn Neubau Viktoriakarree (VIKA)</v>
      </c>
      <c r="B3" s="30"/>
      <c r="C3" s="56"/>
      <c r="D3" s="56"/>
      <c r="E3" s="41"/>
      <c r="F3" s="40"/>
      <c r="G3" s="41"/>
    </row>
    <row r="4" spans="1:7" ht="21.75" customHeight="1">
      <c r="A4" s="32" t="str">
        <f>Bewertungsmaßstab!A4</f>
        <v>Brandschutz</v>
      </c>
      <c r="B4" s="32"/>
      <c r="C4" s="56"/>
      <c r="D4" s="56"/>
      <c r="E4" s="5"/>
      <c r="F4" s="5"/>
      <c r="G4" s="5"/>
    </row>
    <row r="5" spans="1:7" ht="42" customHeight="1" thickBot="1">
      <c r="B5" s="7"/>
      <c r="C5" s="7"/>
      <c r="D5" s="12"/>
    </row>
    <row r="6" spans="1:7" ht="28.5" customHeight="1">
      <c r="A6" s="57" t="s">
        <v>4</v>
      </c>
      <c r="B6" s="58" t="s">
        <v>13</v>
      </c>
      <c r="C6" s="58" t="s">
        <v>0</v>
      </c>
      <c r="D6" s="59" t="s">
        <v>1</v>
      </c>
      <c r="E6" s="60" t="s">
        <v>2</v>
      </c>
      <c r="F6" s="61" t="s">
        <v>7</v>
      </c>
    </row>
    <row r="7" spans="1:7" ht="97.5" customHeight="1">
      <c r="A7" s="126" t="s">
        <v>64</v>
      </c>
      <c r="B7" s="127"/>
      <c r="C7" s="128"/>
      <c r="D7" s="46"/>
      <c r="E7" s="47"/>
      <c r="F7" s="62"/>
    </row>
    <row r="8" spans="1:7" ht="168.75">
      <c r="A8" s="63" t="str">
        <f>Bewertungsmaßstab!A8</f>
        <v>Vorgehen im ausgeschriebenen Projekt</v>
      </c>
      <c r="B8" s="49" t="str">
        <f>Bewertungsmaßstab!B8</f>
        <v>Wie wird das ausgeschriebene Projekt bearbeitet? 
Darstellung der Projektbearbeitung unter Berücksichtigung der zugrunde liegenden Anforderungen / Vorgaben / Besonderheiten / Projektziele / Projektrisiken / Projektverständnis / Organisation, Erfahrung und Zusammenarbeit des Teams / Projektbezug / Projektlaufzeit</v>
      </c>
      <c r="C8" s="64" t="str">
        <f>Bewertungsmaßstab!C8</f>
        <v xml:space="preserve">jeweils 0 - 5 Punkte* je nach Qualität der dargestellten Umsetzung:
- Projektbearbeitung des VIKA-PROJEKTES unter Berücksichtigung der Projektanforderungen / Vorgaben / Projektziele / Projektrisiken etc.
- Besonderheiten bei der Projektbearbeitung und der eigenen Herangehensweise (z.B. BIM, Umgang mit Bestandssubstanz (Keller und denkmalgeschützter Fassade), Darstellung und Umsetzung der Nachhaltigkeitsziele des BLB NRW (u.a. Erfüllung BEG 55 Standards, Einsatz recycelter oder wiederverwendbarer Materialien))
</v>
      </c>
      <c r="D8" s="51">
        <f>Bewertungsmaßstab!D8</f>
        <v>10</v>
      </c>
      <c r="E8" s="65">
        <f>Bewertungsmaßstab!E8</f>
        <v>25</v>
      </c>
      <c r="F8" s="66">
        <f>E8*D8</f>
        <v>250</v>
      </c>
    </row>
    <row r="9" spans="1:7" ht="123.75">
      <c r="A9" s="63" t="str">
        <f>Bewertungsmaßstab!A9</f>
        <v>Projektorganisation - Projektablauf</v>
      </c>
      <c r="B9" s="49" t="str">
        <f>Bewertungsmaßstab!B9</f>
        <v>Wie ist der geplante Projektablauf und die Projektorganisation? 
Aussagen zu internen und externen Schnittstellen und zur Tätigkeitsverteilung / Krankheits- und Urlaubsvertretung unter Berücksichtigung der Projektlaufzeit</v>
      </c>
      <c r="C9" s="64" t="str">
        <f>Bewertungsmaßstab!C9</f>
        <v xml:space="preserve">jeweils 0 - 5 Punkte* je nach Qualität des dargestellten Projektablaufes und der Projektorganisation:
- interne und externe Schnittstellen, unter anderem Darstellung Zusammenarbeit mit mehreren Stakeholdern (Behörden, Feuerwehr, Bauordnungsamt, Genehmigungsbehörde, Bezirksregierung)
- Darstellung und Erläuterung des Planungsablaufes während der LPH 3 und LPH 4
</v>
      </c>
      <c r="D9" s="51">
        <f>Bewertungsmaßstab!D9</f>
        <v>10</v>
      </c>
      <c r="E9" s="65">
        <f>Bewertungsmaßstab!E9</f>
        <v>15</v>
      </c>
      <c r="F9" s="66">
        <f t="shared" ref="F9:F12" si="0">E9*D9</f>
        <v>150</v>
      </c>
    </row>
    <row r="10" spans="1:7" ht="135">
      <c r="A10" s="63" t="str">
        <f>Bewertungsmaßstab!A10</f>
        <v>Erläuterungen zur Qualitätssteuerung am ausgeschriebenen Projekt</v>
      </c>
      <c r="B10" s="49" t="str">
        <f>Bewertungsmaßstab!B10</f>
        <v>Projektspezifisches Organigramm, Darstellung Verantwortlichkeiten und Kapazitäten-Planung.</v>
      </c>
      <c r="C10" s="64" t="str">
        <f>Bewertungsmaßstab!C10</f>
        <v>jeweils 0 - 5 Punkte* je nach Qualität für die Darstellung und Erläuterung von:
- Berufliche Qualifikation des/der Projektleitenden: 
glaubhafte Erfahrung und Routine in Bezug auf die vorliegende Aufgabenstellung, persönliche Referenzen mit Bezug zur vorliegenden Aufgabenstellung, Identifikation mit der Bauaufgabe, 
- Tätigkeitsverteilung im Projektteam über die gesamte Projektlaufzeit inklusive Krankheits- und Urlaubsvertretungen (Kapazitätenplanung)</v>
      </c>
      <c r="D10" s="51">
        <f>Bewertungsmaßstab!D10</f>
        <v>10</v>
      </c>
      <c r="E10" s="65">
        <f>Bewertungsmaßstab!E10</f>
        <v>20</v>
      </c>
      <c r="F10" s="66">
        <f t="shared" si="0"/>
        <v>200</v>
      </c>
    </row>
    <row r="11" spans="1:7">
      <c r="A11" s="63" t="e">
        <f>Bewertungsmaßstab!#REF!</f>
        <v>#REF!</v>
      </c>
      <c r="B11" s="49" t="e">
        <f>Bewertungsmaßstab!#REF!</f>
        <v>#REF!</v>
      </c>
      <c r="C11" s="64" t="e">
        <f>Bewertungsmaßstab!#REF!</f>
        <v>#REF!</v>
      </c>
      <c r="D11" s="51" t="e">
        <f>Bewertungsmaßstab!#REF!</f>
        <v>#REF!</v>
      </c>
      <c r="E11" s="65" t="e">
        <f>Bewertungsmaßstab!#REF!</f>
        <v>#REF!</v>
      </c>
      <c r="F11" s="66" t="e">
        <f t="shared" si="0"/>
        <v>#REF!</v>
      </c>
    </row>
    <row r="12" spans="1:7">
      <c r="A12" s="63" t="e">
        <f>Bewertungsmaßstab!#REF!</f>
        <v>#REF!</v>
      </c>
      <c r="B12" s="49" t="e">
        <f>Bewertungsmaßstab!#REF!</f>
        <v>#REF!</v>
      </c>
      <c r="C12" s="64" t="e">
        <f>Bewertungsmaßstab!#REF!</f>
        <v>#REF!</v>
      </c>
      <c r="D12" s="51" t="e">
        <f>Bewertungsmaßstab!#REF!</f>
        <v>#REF!</v>
      </c>
      <c r="E12" s="65" t="e">
        <f>Bewertungsmaßstab!#REF!</f>
        <v>#REF!</v>
      </c>
      <c r="F12" s="66" t="e">
        <f t="shared" si="0"/>
        <v>#REF!</v>
      </c>
    </row>
    <row r="13" spans="1:7" ht="146.25">
      <c r="A13" s="63" t="str">
        <f>Bewertungsmaßstab!A11</f>
        <v>Allgemeine Erfahrung des mit der Ausführung des Auftrags betrauten Personals</v>
      </c>
      <c r="B13" s="49" t="str">
        <f>Bewertungsmaßstab!B11</f>
        <v>Erfahrung der verantwortlichen Ansprechpersonen, insbesondere der Projektleitung und stellvertretenden Projektleitung für alle beauftragten Leistungsphasen</v>
      </c>
      <c r="C13" s="64" t="str">
        <f>Bewertungsmaßstab!C11</f>
        <v xml:space="preserve">Berufserfahrung in Jahren: über / gleich 10 Jahre = 10 Punkte; über 5 Jahre = 5 Punkte unter / gleich 5 Jahre = 0 Punkte
sowie
Berufserfahrung in Projekten: über 9 Projekte = 10 Punkte, über 5 Projekte = 5 Punkte, unter / gleich 5 Projekte = 0 Punkte
BEWERTET WIRD DER MITTELWERT AUS ALLEN ERZIELTEN PUNKTEN DER PROJEKTLEITUNGEN UND STELLVERTRETENDEN PROJEKTLEITUNGEN FÜR ALLE BEAUFTRAGTEN LEISTUNGSPHASEN
</v>
      </c>
      <c r="D13" s="51">
        <f>Bewertungsmaßstab!D11</f>
        <v>10</v>
      </c>
      <c r="E13" s="65">
        <f>Bewertungsmaßstab!E11</f>
        <v>10</v>
      </c>
      <c r="F13" s="66">
        <f t="shared" ref="F13" si="1">E13*D13</f>
        <v>100</v>
      </c>
    </row>
    <row r="14" spans="1:7" ht="112.5">
      <c r="A14" s="63" t="str">
        <f>Bewertungsmaßstab!A12</f>
        <v>Angebot</v>
      </c>
      <c r="B14" s="49" t="str">
        <f>Bewertungsmaßstab!B12</f>
        <v>Berechnung (Beispiel siehe Tabellenblatt "Berechung Punkte Preise")</v>
      </c>
      <c r="C14" s="64" t="str">
        <f>Bewertungsmaßstab!C12</f>
        <v xml:space="preserve">Das günstigste Angebot wird mit 10 Punkten  gewertet. Alle anderen Angebote werden zum niedrigsten Angebot ins Verhältnis gesetzt. Die Differenz zum günstigsten Angebot wird jeweils in Prozent ermittelt. Anhand der Preisquotientenmethode wird im Anschluss die Gesamtpunktzahl ermittelt. D.h. (Pbilligst/P)* Gesamtpunktzahl. Gerechnet wird mit zwei Stellen hinter dem Komma; es findet das kaufmännische Runden Anwendung.
</v>
      </c>
      <c r="D14" s="51">
        <f>Bewertungsmaßstab!D12</f>
        <v>10</v>
      </c>
      <c r="E14" s="65">
        <f>Bewertungsmaßstab!E12</f>
        <v>30</v>
      </c>
      <c r="F14" s="66">
        <f>E14*D14</f>
        <v>300</v>
      </c>
    </row>
    <row r="15" spans="1:7" ht="21.75" customHeight="1" thickBot="1">
      <c r="A15" s="124" t="s">
        <v>3</v>
      </c>
      <c r="B15" s="125"/>
      <c r="C15" s="67"/>
      <c r="D15" s="67"/>
      <c r="E15" s="68" t="e">
        <f>SUM(E8:E14)</f>
        <v>#REF!</v>
      </c>
      <c r="F15" s="69" t="e">
        <f>SUM(F8:F14)</f>
        <v>#REF!</v>
      </c>
    </row>
  </sheetData>
  <mergeCells count="2">
    <mergeCell ref="A15:B15"/>
    <mergeCell ref="A7:C7"/>
  </mergeCells>
  <phoneticPr fontId="2" type="noConversion"/>
  <pageMargins left="0.31496062992125984" right="0.19685039370078741" top="0.43307086614173229" bottom="0.19685039370078741" header="0.51181102362204722" footer="0.35433070866141736"/>
  <pageSetup paperSize="9" scale="7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5" tint="0.39997558519241921"/>
  </sheetPr>
  <dimension ref="A1:I33"/>
  <sheetViews>
    <sheetView topLeftCell="A4" workbookViewId="0">
      <selection activeCell="M12" sqref="M12:M13"/>
    </sheetView>
  </sheetViews>
  <sheetFormatPr baseColWidth="10" defaultColWidth="11.42578125" defaultRowHeight="12.75"/>
  <cols>
    <col min="1" max="6" width="17" style="6" customWidth="1"/>
    <col min="7" max="7" width="18" style="6" customWidth="1"/>
    <col min="8" max="16384" width="11.42578125" style="6"/>
  </cols>
  <sheetData>
    <row r="1" spans="1:9" ht="18">
      <c r="A1" s="17" t="s">
        <v>41</v>
      </c>
    </row>
    <row r="2" spans="1:9" ht="27.75" customHeight="1">
      <c r="A2" s="27" t="s">
        <v>42</v>
      </c>
      <c r="B2" s="25"/>
      <c r="C2" s="25"/>
      <c r="D2" s="25"/>
      <c r="E2" s="26"/>
      <c r="F2" s="26"/>
      <c r="G2" s="26"/>
      <c r="H2" s="26"/>
    </row>
    <row r="3" spans="1:9" ht="9" customHeight="1">
      <c r="A3" s="23"/>
      <c r="B3" s="24"/>
      <c r="C3" s="24"/>
      <c r="D3" s="24"/>
    </row>
    <row r="4" spans="1:9" ht="15.75" customHeight="1">
      <c r="A4" s="16" t="s">
        <v>29</v>
      </c>
      <c r="B4" s="28" t="s">
        <v>35</v>
      </c>
      <c r="C4" s="28" t="s">
        <v>36</v>
      </c>
      <c r="D4" s="28" t="s">
        <v>37</v>
      </c>
      <c r="E4" s="28" t="s">
        <v>38</v>
      </c>
      <c r="F4" s="70" t="s">
        <v>39</v>
      </c>
      <c r="G4" s="70" t="s">
        <v>40</v>
      </c>
    </row>
    <row r="5" spans="1:9" ht="13.5" thickBot="1">
      <c r="A5" s="16" t="s">
        <v>30</v>
      </c>
      <c r="B5" s="29" t="s">
        <v>14</v>
      </c>
      <c r="C5" s="14" t="s">
        <v>15</v>
      </c>
      <c r="D5" s="15" t="s">
        <v>16</v>
      </c>
      <c r="E5" s="14" t="s">
        <v>17</v>
      </c>
      <c r="F5" s="71" t="s">
        <v>18</v>
      </c>
      <c r="G5" s="6" t="s">
        <v>19</v>
      </c>
    </row>
    <row r="6" spans="1:9">
      <c r="A6" s="16" t="s">
        <v>45</v>
      </c>
      <c r="B6" s="72">
        <v>10</v>
      </c>
      <c r="C6" s="72">
        <v>2</v>
      </c>
      <c r="D6" s="72">
        <v>4</v>
      </c>
      <c r="E6" s="72">
        <v>5</v>
      </c>
      <c r="F6" s="72">
        <v>8</v>
      </c>
      <c r="G6" s="72">
        <v>15</v>
      </c>
      <c r="I6" s="6" t="s">
        <v>74</v>
      </c>
    </row>
    <row r="7" spans="1:9">
      <c r="A7" s="16" t="s">
        <v>32</v>
      </c>
      <c r="B7" s="6">
        <f>RANK(B6,$B$6:$G$6,1)</f>
        <v>5</v>
      </c>
      <c r="C7" s="6">
        <f t="shared" ref="C7:G7" si="0">RANK(C6,$B$6:$H$6,1)</f>
        <v>1</v>
      </c>
      <c r="D7" s="6">
        <f t="shared" si="0"/>
        <v>2</v>
      </c>
      <c r="E7" s="6">
        <f t="shared" si="0"/>
        <v>3</v>
      </c>
      <c r="F7" s="6">
        <f t="shared" si="0"/>
        <v>4</v>
      </c>
      <c r="G7" s="6">
        <f t="shared" si="0"/>
        <v>6</v>
      </c>
    </row>
    <row r="8" spans="1:9">
      <c r="A8" s="16"/>
    </row>
    <row r="9" spans="1:9">
      <c r="A9" s="16" t="s">
        <v>6</v>
      </c>
    </row>
    <row r="11" spans="1:9" ht="18">
      <c r="A11" s="17" t="s">
        <v>20</v>
      </c>
    </row>
    <row r="12" spans="1:9">
      <c r="A12" s="16" t="s">
        <v>21</v>
      </c>
      <c r="B12" s="20" t="s">
        <v>33</v>
      </c>
      <c r="C12" s="20" t="s">
        <v>34</v>
      </c>
      <c r="D12" s="21" t="s">
        <v>31</v>
      </c>
    </row>
    <row r="13" spans="1:9">
      <c r="A13" s="6" t="s">
        <v>22</v>
      </c>
      <c r="B13" s="13" t="str">
        <f>IF(B7=1,B5,IF(C7=1,C5,IF(D7=1,D5,IF(E7=1,E5,IF(F7=1,F5,G5)))))</f>
        <v>Bieter 2</v>
      </c>
      <c r="C13" s="13" t="str">
        <f>IF(B7=1,B4,IF(C7=1,C4,IF(D7=1,D4,IF(E7=1,E4,IF(F7=1,F4,G4)))))</f>
        <v>Bieter B</v>
      </c>
      <c r="D13" s="22">
        <f>IF(B7=1,B6,IF(C7=1,C6,IF(D7=1,D6,IF(E7=1,E6,IF(F7=1,F6,G6)))))</f>
        <v>2</v>
      </c>
    </row>
    <row r="14" spans="1:9">
      <c r="A14" s="6" t="s">
        <v>23</v>
      </c>
      <c r="B14" s="13" t="str">
        <f>IF(B7=2,B5,IF(C7=2,C5,IF(D7=2,D5,IF(E7=2,E5,IF(F7=2,F5,G5)))))</f>
        <v>Bieter 3</v>
      </c>
      <c r="C14" s="13" t="str">
        <f>IF(B7=2,B4,IF(C7=2,C4,IF(D7=2,D4,IF(E7=2,E4,IF(F7=2,F4,G4)))))</f>
        <v>Bieter C</v>
      </c>
      <c r="D14" s="22">
        <f>IF(B7=2,B6,IF(C7=2,C6,IF(D7=2,D6,IF(E7=2,E6,IF(F7=2,F6,G6)))))</f>
        <v>4</v>
      </c>
    </row>
    <row r="15" spans="1:9">
      <c r="A15" s="6" t="s">
        <v>24</v>
      </c>
      <c r="B15" s="13" t="str">
        <f>IF(B7=3,B5,IF(C7=3,C5,IF(D7=3,D5,IF(E7=3,E5,IF(F7=3,F5,G5)))))</f>
        <v>Bieter 4</v>
      </c>
      <c r="C15" s="13" t="str">
        <f>IF(B7=3,B4,IF(C7=3,C4,IF(D7=3,D4,IF(E7=3,E4,IF(F7=3,F4,G4)))))</f>
        <v>Bieter D</v>
      </c>
      <c r="D15" s="22">
        <f>IF(B7=3,B6,IF(C7=3,C6,IF(D7=3,D6,IF(E7=3,E6,IF(F7=3,F6,G6)))))</f>
        <v>5</v>
      </c>
    </row>
    <row r="16" spans="1:9">
      <c r="A16" s="6" t="s">
        <v>25</v>
      </c>
      <c r="B16" s="13" t="str">
        <f>IF(B7=4,B5,IF(C7=4,C5,IF(D7=4,D5,IF(E7=4,E5,IF(F7=4,F5,G5)))))</f>
        <v>Bieter 5</v>
      </c>
      <c r="C16" s="13" t="str">
        <f>IF(B7=4,B4,IF(C7=4,C4,IF(D7=4,D4,IF(E7=4,E4,IF(F7=4,F4,G4)))))</f>
        <v>Bieter E</v>
      </c>
      <c r="D16" s="22">
        <f>IF(B7=4,B6,IF(C7=4,C6,IF(D7=4,D6,IF(E7=4,E6,IF(F7=4,F6,G6)))))</f>
        <v>8</v>
      </c>
    </row>
    <row r="17" spans="1:8">
      <c r="A17" s="6" t="s">
        <v>26</v>
      </c>
      <c r="B17" s="13" t="str">
        <f>IF(B7=5,B5,IF(C7=5,C5,IF(D7=5,D5,IF(E7=5,E5,IF(F7=5,F5,G5)))))</f>
        <v>Bieter 1</v>
      </c>
      <c r="C17" s="13" t="str">
        <f>IF(B7=5,B4,IF(C7=5,C4,IF(D7=5,D4,IF(E7=5,E4,IF(F7=5,F4,G4)))))</f>
        <v>Bieter A</v>
      </c>
      <c r="D17" s="22">
        <f>IF(B7=5,B6,IF(C7=5,C6,IF(D7=5,D6,IF(E7=5,E6,IF(F7=5,F6,G6)))))</f>
        <v>10</v>
      </c>
    </row>
    <row r="18" spans="1:8" ht="13.5" customHeight="1">
      <c r="A18" s="6" t="s">
        <v>27</v>
      </c>
      <c r="B18" s="13" t="str">
        <f>IF(B7=6,B5,IF(C7=6,C5,IF(D7=6,D5,IF(E7=6,E5,IF(F7=6,F5,G5)))))</f>
        <v>Bieter 6</v>
      </c>
      <c r="C18" s="13" t="str">
        <f>IF(B7=6,B4,IF(C7=6,C4,IF(D7=6,D4,IF(E7=6,E4,IF(F7=6,F4,G4)))))</f>
        <v>Bieter F</v>
      </c>
      <c r="D18" s="22">
        <f>IF(B7=6,B6,IF(C7=6,C6,IF(D7=6,D6,IF(E7=6,E6,IF(F7=6,F6,G6)))))</f>
        <v>15</v>
      </c>
    </row>
    <row r="19" spans="1:8" ht="13.5" customHeight="1"/>
    <row r="20" spans="1:8" ht="13.5" customHeight="1"/>
    <row r="21" spans="1:8">
      <c r="A21" s="1"/>
    </row>
    <row r="22" spans="1:8" ht="18.75" customHeight="1">
      <c r="A22" s="17" t="s">
        <v>8</v>
      </c>
      <c r="B22" s="1"/>
      <c r="C22" s="1"/>
      <c r="D22" s="1"/>
      <c r="E22" s="1"/>
      <c r="F22" s="1"/>
      <c r="G22" s="1"/>
    </row>
    <row r="23" spans="1:8" ht="13.5" customHeight="1">
      <c r="A23" s="19" t="s">
        <v>28</v>
      </c>
      <c r="B23" s="1"/>
      <c r="C23" s="1"/>
      <c r="D23" s="1"/>
      <c r="E23" s="1"/>
      <c r="F23" s="1"/>
      <c r="G23" s="1"/>
    </row>
    <row r="24" spans="1:8" ht="18" customHeight="1">
      <c r="A24" s="17"/>
      <c r="B24" s="1"/>
      <c r="C24" s="1"/>
      <c r="D24" s="1"/>
      <c r="E24" s="1"/>
      <c r="F24" s="1"/>
      <c r="G24" s="1"/>
    </row>
    <row r="25" spans="1:8" ht="40.5" customHeight="1">
      <c r="A25" s="3" t="s">
        <v>30</v>
      </c>
      <c r="B25" s="3" t="s">
        <v>34</v>
      </c>
      <c r="C25" s="2" t="s">
        <v>31</v>
      </c>
      <c r="D25" s="3" t="s">
        <v>9</v>
      </c>
      <c r="E25" s="18" t="s">
        <v>10</v>
      </c>
      <c r="F25" s="18" t="s">
        <v>11</v>
      </c>
      <c r="G25" s="73" t="s">
        <v>2</v>
      </c>
      <c r="H25" s="74" t="s">
        <v>7</v>
      </c>
    </row>
    <row r="26" spans="1:8">
      <c r="A26" s="75" t="str">
        <f t="shared" ref="A26:C31" si="1">B13</f>
        <v>Bieter 2</v>
      </c>
      <c r="B26" s="75" t="str">
        <f t="shared" si="1"/>
        <v>Bieter B</v>
      </c>
      <c r="C26" s="76">
        <f>D13</f>
        <v>2</v>
      </c>
      <c r="D26" s="77"/>
      <c r="E26" s="78"/>
      <c r="F26" s="110">
        <f>$C$26/C26*Bewertungsmaßstab!$D$12</f>
        <v>10</v>
      </c>
      <c r="G26" s="129">
        <f>'Wertungsmatrix Zuschlagskriter.'!E14</f>
        <v>30</v>
      </c>
      <c r="H26" s="111">
        <f t="shared" ref="H26:H30" si="2">F26*$G$26</f>
        <v>300</v>
      </c>
    </row>
    <row r="27" spans="1:8">
      <c r="A27" s="75" t="str">
        <f t="shared" si="1"/>
        <v>Bieter 3</v>
      </c>
      <c r="B27" s="75" t="str">
        <f t="shared" si="1"/>
        <v>Bieter C</v>
      </c>
      <c r="C27" s="76">
        <f t="shared" si="1"/>
        <v>4</v>
      </c>
      <c r="D27" s="79">
        <f>C27-$C$26</f>
        <v>2</v>
      </c>
      <c r="E27" s="80">
        <f>D27/$C$26</f>
        <v>1</v>
      </c>
      <c r="F27" s="110">
        <f>$C$26/C27*Bewertungsmaßstab!$D$12</f>
        <v>5</v>
      </c>
      <c r="G27" s="130"/>
      <c r="H27" s="111">
        <f>F27*$G$26</f>
        <v>150</v>
      </c>
    </row>
    <row r="28" spans="1:8">
      <c r="A28" s="75" t="str">
        <f t="shared" si="1"/>
        <v>Bieter 4</v>
      </c>
      <c r="B28" s="75" t="str">
        <f t="shared" si="1"/>
        <v>Bieter D</v>
      </c>
      <c r="C28" s="76">
        <f t="shared" si="1"/>
        <v>5</v>
      </c>
      <c r="D28" s="79">
        <f>C28-$C$26</f>
        <v>3</v>
      </c>
      <c r="E28" s="80">
        <f>D28/$C$26</f>
        <v>1.5</v>
      </c>
      <c r="F28" s="110">
        <f>$C$26/C28*Bewertungsmaßstab!$D$12</f>
        <v>4</v>
      </c>
      <c r="G28" s="130"/>
      <c r="H28" s="111">
        <f t="shared" si="2"/>
        <v>120</v>
      </c>
    </row>
    <row r="29" spans="1:8">
      <c r="A29" s="75" t="str">
        <f t="shared" si="1"/>
        <v>Bieter 5</v>
      </c>
      <c r="B29" s="75" t="str">
        <f t="shared" si="1"/>
        <v>Bieter E</v>
      </c>
      <c r="C29" s="76">
        <f t="shared" si="1"/>
        <v>8</v>
      </c>
      <c r="D29" s="79">
        <f>C29-$C$26</f>
        <v>6</v>
      </c>
      <c r="E29" s="80">
        <f>D29/$C$26</f>
        <v>3</v>
      </c>
      <c r="F29" s="110">
        <f>$C$26/C29*Bewertungsmaßstab!$D$12</f>
        <v>2.5</v>
      </c>
      <c r="G29" s="130"/>
      <c r="H29" s="111">
        <f t="shared" si="2"/>
        <v>75</v>
      </c>
    </row>
    <row r="30" spans="1:8">
      <c r="A30" s="75" t="str">
        <f t="shared" si="1"/>
        <v>Bieter 1</v>
      </c>
      <c r="B30" s="75" t="str">
        <f t="shared" si="1"/>
        <v>Bieter A</v>
      </c>
      <c r="C30" s="76">
        <f t="shared" si="1"/>
        <v>10</v>
      </c>
      <c r="D30" s="79">
        <f>C30-$C$26</f>
        <v>8</v>
      </c>
      <c r="E30" s="80">
        <f>D30/$C$26</f>
        <v>4</v>
      </c>
      <c r="F30" s="110">
        <f>$C$26/C30*Bewertungsmaßstab!$D$12</f>
        <v>2</v>
      </c>
      <c r="G30" s="130"/>
      <c r="H30" s="111">
        <f t="shared" si="2"/>
        <v>60</v>
      </c>
    </row>
    <row r="31" spans="1:8">
      <c r="A31" s="75" t="str">
        <f t="shared" si="1"/>
        <v>Bieter 6</v>
      </c>
      <c r="B31" s="75" t="str">
        <f t="shared" si="1"/>
        <v>Bieter F</v>
      </c>
      <c r="C31" s="76">
        <f t="shared" si="1"/>
        <v>15</v>
      </c>
      <c r="D31" s="79">
        <f>C31-$C$26</f>
        <v>13</v>
      </c>
      <c r="E31" s="80">
        <f>D31/$C$26</f>
        <v>6.5</v>
      </c>
      <c r="F31" s="110">
        <f>$C$26/C31*Bewertungsmaßstab!$D$12</f>
        <v>1.3333333333333333</v>
      </c>
      <c r="G31" s="130"/>
      <c r="H31" s="111">
        <f>F31*$G$26</f>
        <v>40</v>
      </c>
    </row>
    <row r="33" spans="2:3">
      <c r="B33" s="8"/>
      <c r="C33" s="4"/>
    </row>
  </sheetData>
  <mergeCells count="1">
    <mergeCell ref="G26:G31"/>
  </mergeCell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pageSetUpPr fitToPage="1"/>
  </sheetPr>
  <dimension ref="A1:S35"/>
  <sheetViews>
    <sheetView tabSelected="1" topLeftCell="A7" zoomScaleNormal="100" zoomScaleSheetLayoutView="100" workbookViewId="0">
      <selection activeCell="D21" sqref="D21"/>
    </sheetView>
  </sheetViews>
  <sheetFormatPr baseColWidth="10" defaultColWidth="11.42578125" defaultRowHeight="12.75"/>
  <cols>
    <col min="1" max="1" width="27.42578125" style="11" customWidth="1"/>
    <col min="2" max="2" width="15.85546875" style="6" customWidth="1"/>
    <col min="3" max="3" width="14.5703125" style="6" customWidth="1"/>
    <col min="4" max="4" width="12.140625" style="9" customWidth="1"/>
    <col min="5" max="5" width="12.140625" style="42" customWidth="1"/>
    <col min="6" max="16384" width="11.42578125" style="6"/>
  </cols>
  <sheetData>
    <row r="1" spans="1:18" s="7" customFormat="1" ht="37.5" customHeight="1">
      <c r="A1" s="32" t="s">
        <v>5</v>
      </c>
      <c r="B1" s="30"/>
      <c r="C1" s="34"/>
      <c r="D1" s="35"/>
    </row>
    <row r="2" spans="1:18" ht="15.75">
      <c r="A2" s="10" t="s">
        <v>6</v>
      </c>
      <c r="B2" s="34"/>
      <c r="C2" s="34"/>
      <c r="D2" s="37"/>
    </row>
    <row r="3" spans="1:18" ht="18.75" customHeight="1">
      <c r="A3" s="30" t="str">
        <f>Bewertungsmaßstab!A3</f>
        <v>Projekt: Universität Bonn Neubau Viktoriakarree (VIKA)</v>
      </c>
      <c r="B3" s="30"/>
      <c r="C3" s="56"/>
      <c r="D3" s="56"/>
    </row>
    <row r="4" spans="1:18" ht="21.75" customHeight="1">
      <c r="A4" s="32" t="str">
        <f>Bewertungsmaßstab!A4</f>
        <v>Brandschutz</v>
      </c>
      <c r="B4" s="32"/>
      <c r="C4" s="56"/>
      <c r="D4" s="56"/>
    </row>
    <row r="6" spans="1:18" ht="13.5" thickBot="1"/>
    <row r="7" spans="1:18">
      <c r="A7" s="131" t="s">
        <v>49</v>
      </c>
      <c r="B7" s="132"/>
      <c r="C7" s="133"/>
    </row>
    <row r="8" spans="1:18">
      <c r="A8" s="81" t="s">
        <v>46</v>
      </c>
      <c r="B8" s="82" t="s">
        <v>47</v>
      </c>
      <c r="C8" s="83" t="s">
        <v>11</v>
      </c>
      <c r="E8" s="42" t="s">
        <v>56</v>
      </c>
    </row>
    <row r="9" spans="1:18">
      <c r="A9" s="118">
        <v>10</v>
      </c>
      <c r="B9" s="119">
        <v>9</v>
      </c>
      <c r="C9" s="83">
        <v>10</v>
      </c>
      <c r="E9" s="42" t="s">
        <v>75</v>
      </c>
    </row>
    <row r="10" spans="1:18">
      <c r="A10" s="116">
        <v>5</v>
      </c>
      <c r="B10" s="117">
        <v>5</v>
      </c>
      <c r="C10" s="83">
        <v>5</v>
      </c>
      <c r="E10" s="42" t="s">
        <v>57</v>
      </c>
    </row>
    <row r="11" spans="1:18" ht="13.5" thickBot="1">
      <c r="A11" s="114">
        <v>5</v>
      </c>
      <c r="B11" s="115">
        <v>5</v>
      </c>
      <c r="C11" s="84">
        <v>0</v>
      </c>
    </row>
    <row r="12" spans="1:18" ht="13.5" thickBot="1"/>
    <row r="13" spans="1:18" ht="18.75" thickBot="1">
      <c r="B13" s="136" t="str">
        <f>'Berechung Punkte Preise'!B4</f>
        <v>Bieter A</v>
      </c>
      <c r="C13" s="137"/>
      <c r="E13" s="136" t="str">
        <f>'Berechung Punkte Preise'!C4</f>
        <v>Bieter B</v>
      </c>
      <c r="F13" s="137"/>
      <c r="H13" s="136" t="str">
        <f>'Berechung Punkte Preise'!D4</f>
        <v>Bieter C</v>
      </c>
      <c r="I13" s="137"/>
      <c r="K13" s="136" t="str">
        <f>'Berechung Punkte Preise'!E4</f>
        <v>Bieter D</v>
      </c>
      <c r="L13" s="137"/>
      <c r="N13" s="136" t="str">
        <f>'Berechung Punkte Preise'!F4</f>
        <v>Bieter E</v>
      </c>
      <c r="O13" s="137"/>
      <c r="Q13" s="136" t="str">
        <f>'Berechung Punkte Preise'!G4</f>
        <v>Bieter F</v>
      </c>
      <c r="R13" s="137"/>
    </row>
    <row r="14" spans="1:18">
      <c r="B14" s="144" t="s">
        <v>14</v>
      </c>
      <c r="C14" s="145"/>
      <c r="D14" s="20"/>
      <c r="E14" s="142" t="s">
        <v>15</v>
      </c>
      <c r="F14" s="143"/>
      <c r="G14" s="20"/>
      <c r="H14" s="146" t="s">
        <v>16</v>
      </c>
      <c r="I14" s="147"/>
      <c r="J14" s="20"/>
      <c r="K14" s="142" t="s">
        <v>17</v>
      </c>
      <c r="L14" s="143"/>
      <c r="M14" s="20"/>
      <c r="N14" s="140" t="s">
        <v>18</v>
      </c>
      <c r="O14" s="141"/>
      <c r="P14" s="20"/>
      <c r="Q14" s="142" t="s">
        <v>19</v>
      </c>
      <c r="R14" s="143"/>
    </row>
    <row r="15" spans="1:18">
      <c r="B15" s="138" t="s">
        <v>48</v>
      </c>
      <c r="C15" s="139"/>
      <c r="D15" s="16"/>
      <c r="E15" s="138" t="s">
        <v>48</v>
      </c>
      <c r="F15" s="139"/>
      <c r="G15" s="16"/>
      <c r="H15" s="138" t="s">
        <v>48</v>
      </c>
      <c r="I15" s="139"/>
      <c r="J15" s="16" t="str">
        <f>'Berechnung Erfahrung PL'!E13</f>
        <v>Bieter B</v>
      </c>
      <c r="K15" s="138" t="s">
        <v>48</v>
      </c>
      <c r="L15" s="139"/>
      <c r="M15" s="13"/>
      <c r="N15" s="138" t="s">
        <v>48</v>
      </c>
      <c r="O15" s="139"/>
      <c r="P15" s="13"/>
      <c r="Q15" s="138" t="s">
        <v>48</v>
      </c>
      <c r="R15" s="139"/>
    </row>
    <row r="16" spans="1:18">
      <c r="B16" s="85" t="s">
        <v>46</v>
      </c>
      <c r="C16" s="86" t="s">
        <v>47</v>
      </c>
      <c r="D16" s="16"/>
      <c r="E16" s="85" t="s">
        <v>46</v>
      </c>
      <c r="F16" s="86" t="s">
        <v>47</v>
      </c>
      <c r="G16" s="16"/>
      <c r="H16" s="85" t="s">
        <v>46</v>
      </c>
      <c r="I16" s="86" t="s">
        <v>47</v>
      </c>
      <c r="J16" s="16"/>
      <c r="K16" s="85" t="s">
        <v>46</v>
      </c>
      <c r="L16" s="86" t="s">
        <v>47</v>
      </c>
      <c r="M16" s="16"/>
      <c r="N16" s="85" t="s">
        <v>46</v>
      </c>
      <c r="O16" s="86" t="s">
        <v>47</v>
      </c>
      <c r="P16" s="16"/>
      <c r="Q16" s="85" t="s">
        <v>46</v>
      </c>
      <c r="R16" s="86" t="s">
        <v>47</v>
      </c>
    </row>
    <row r="17" spans="1:19">
      <c r="A17" s="11" t="s">
        <v>62</v>
      </c>
      <c r="B17" s="87"/>
      <c r="C17" s="88"/>
      <c r="D17" s="16"/>
      <c r="E17" s="87"/>
      <c r="F17" s="88"/>
      <c r="G17" s="16"/>
      <c r="H17" s="87"/>
      <c r="I17" s="88"/>
      <c r="J17" s="16"/>
      <c r="K17" s="87"/>
      <c r="L17" s="88"/>
      <c r="M17" s="16"/>
      <c r="N17" s="87"/>
      <c r="O17" s="88"/>
      <c r="P17" s="16"/>
      <c r="Q17" s="87"/>
      <c r="R17" s="88"/>
    </row>
    <row r="18" spans="1:19">
      <c r="A18" s="11" t="s">
        <v>63</v>
      </c>
      <c r="B18" s="87"/>
      <c r="C18" s="88"/>
      <c r="D18" s="16"/>
      <c r="E18" s="87"/>
      <c r="F18" s="88"/>
      <c r="G18" s="16"/>
      <c r="H18" s="87"/>
      <c r="I18" s="88"/>
      <c r="J18" s="16"/>
      <c r="K18" s="87"/>
      <c r="L18" s="88"/>
      <c r="M18" s="16"/>
      <c r="N18" s="87"/>
      <c r="O18" s="88"/>
      <c r="P18" s="16"/>
      <c r="Q18" s="87"/>
      <c r="R18" s="88"/>
    </row>
    <row r="19" spans="1:19">
      <c r="B19" s="87"/>
      <c r="C19" s="88"/>
      <c r="D19" s="16"/>
      <c r="E19" s="87"/>
      <c r="F19" s="88"/>
      <c r="G19" s="16"/>
      <c r="H19" s="87"/>
      <c r="I19" s="88"/>
      <c r="J19" s="16"/>
      <c r="K19" s="87"/>
      <c r="L19" s="88"/>
      <c r="M19" s="16"/>
      <c r="N19" s="87"/>
      <c r="O19" s="88"/>
      <c r="P19" s="16"/>
      <c r="Q19" s="87"/>
      <c r="R19" s="88"/>
    </row>
    <row r="20" spans="1:19">
      <c r="B20" s="87"/>
      <c r="C20" s="88"/>
      <c r="D20" s="16"/>
      <c r="E20" s="87"/>
      <c r="F20" s="88"/>
      <c r="G20" s="16"/>
      <c r="H20" s="87"/>
      <c r="I20" s="88"/>
      <c r="J20" s="16"/>
      <c r="K20" s="87"/>
      <c r="L20" s="88"/>
      <c r="M20" s="16"/>
      <c r="N20" s="87"/>
      <c r="O20" s="88"/>
      <c r="P20" s="16"/>
      <c r="Q20" s="87"/>
      <c r="R20" s="88"/>
    </row>
    <row r="21" spans="1:19">
      <c r="B21" s="85"/>
      <c r="C21" s="86"/>
      <c r="E21" s="85"/>
      <c r="F21" s="86"/>
      <c r="H21" s="85"/>
      <c r="I21" s="86"/>
      <c r="K21" s="85"/>
      <c r="L21" s="86"/>
      <c r="N21" s="85"/>
      <c r="O21" s="86"/>
      <c r="Q21" s="85"/>
      <c r="R21" s="86"/>
    </row>
    <row r="22" spans="1:19" ht="18.75" thickBot="1">
      <c r="B22" s="134" t="str">
        <f>'Berechung Punkte Preise'!B4</f>
        <v>Bieter A</v>
      </c>
      <c r="C22" s="135"/>
      <c r="E22" s="134" t="str">
        <f>'Berechung Punkte Preise'!C4</f>
        <v>Bieter B</v>
      </c>
      <c r="F22" s="135"/>
      <c r="H22" s="134" t="str">
        <f>'Berechung Punkte Preise'!D4</f>
        <v>Bieter C</v>
      </c>
      <c r="I22" s="135"/>
      <c r="K22" s="134" t="str">
        <f>'Berechung Punkte Preise'!E4</f>
        <v>Bieter D</v>
      </c>
      <c r="L22" s="135"/>
      <c r="N22" s="134" t="str">
        <f>'Berechung Punkte Preise'!F4</f>
        <v>Bieter E</v>
      </c>
      <c r="O22" s="135"/>
      <c r="Q22" s="134" t="str">
        <f>'Berechung Punkte Preise'!G4</f>
        <v>Bieter F</v>
      </c>
      <c r="R22" s="135"/>
    </row>
    <row r="23" spans="1:19">
      <c r="B23" s="144" t="s">
        <v>14</v>
      </c>
      <c r="C23" s="145"/>
      <c r="D23" s="20"/>
      <c r="E23" s="142" t="s">
        <v>15</v>
      </c>
      <c r="F23" s="143"/>
      <c r="G23" s="20"/>
      <c r="H23" s="146" t="s">
        <v>16</v>
      </c>
      <c r="I23" s="147"/>
      <c r="J23" s="20"/>
      <c r="K23" s="142" t="s">
        <v>17</v>
      </c>
      <c r="L23" s="143"/>
      <c r="M23" s="20"/>
      <c r="N23" s="140" t="s">
        <v>18</v>
      </c>
      <c r="O23" s="141"/>
      <c r="P23" s="20"/>
      <c r="Q23" s="142" t="s">
        <v>19</v>
      </c>
      <c r="R23" s="143"/>
    </row>
    <row r="24" spans="1:19">
      <c r="B24" s="138" t="s">
        <v>48</v>
      </c>
      <c r="C24" s="139"/>
      <c r="D24" s="16"/>
      <c r="E24" s="138" t="s">
        <v>48</v>
      </c>
      <c r="F24" s="139"/>
      <c r="G24" s="16"/>
      <c r="H24" s="138" t="s">
        <v>48</v>
      </c>
      <c r="I24" s="139"/>
      <c r="J24" s="16" t="str">
        <f>'Berechnung Erfahrung PL'!E22</f>
        <v>Bieter B</v>
      </c>
      <c r="K24" s="138" t="s">
        <v>48</v>
      </c>
      <c r="L24" s="139"/>
      <c r="M24" s="13"/>
      <c r="N24" s="138" t="s">
        <v>48</v>
      </c>
      <c r="O24" s="139"/>
      <c r="P24" s="13"/>
      <c r="Q24" s="138" t="s">
        <v>48</v>
      </c>
      <c r="R24" s="139"/>
    </row>
    <row r="25" spans="1:19" s="93" customFormat="1" ht="11.25">
      <c r="A25" s="89"/>
      <c r="B25" s="90" t="s">
        <v>52</v>
      </c>
      <c r="C25" s="91" t="s">
        <v>53</v>
      </c>
      <c r="D25" s="92"/>
      <c r="E25" s="90" t="s">
        <v>52</v>
      </c>
      <c r="F25" s="91" t="s">
        <v>53</v>
      </c>
      <c r="G25" s="92"/>
      <c r="H25" s="90" t="s">
        <v>52</v>
      </c>
      <c r="I25" s="91" t="s">
        <v>53</v>
      </c>
      <c r="J25" s="92"/>
      <c r="K25" s="90" t="s">
        <v>52</v>
      </c>
      <c r="L25" s="91" t="s">
        <v>53</v>
      </c>
      <c r="M25" s="92"/>
      <c r="N25" s="90" t="s">
        <v>52</v>
      </c>
      <c r="O25" s="91" t="s">
        <v>53</v>
      </c>
      <c r="P25" s="92"/>
      <c r="Q25" s="90" t="s">
        <v>52</v>
      </c>
      <c r="R25" s="91" t="s">
        <v>53</v>
      </c>
    </row>
    <row r="26" spans="1:19">
      <c r="A26" s="11" t="s">
        <v>62</v>
      </c>
      <c r="B26" s="85">
        <f>IF(B17&gt;=$A$9,$C$9,IF(B17&gt;=$A$10,$C$10,$C$11))</f>
        <v>0</v>
      </c>
      <c r="C26" s="86">
        <f>IF(C17&gt;=$B$9,$C$9,IF(C17&gt;=$B$10,$C$10,$C$11))</f>
        <v>0</v>
      </c>
      <c r="D26" s="16"/>
      <c r="E26" s="85">
        <f>IF(E17&gt;=$A$9,$C$9,IF(E17&gt;=$A$10,$C$10,$C$11))</f>
        <v>0</v>
      </c>
      <c r="F26" s="86">
        <f>IF(F17&gt;=$B$9,$C$9,IF(F17&gt;=$B$10,$C$10,$C$11))</f>
        <v>0</v>
      </c>
      <c r="G26" s="16"/>
      <c r="H26" s="85">
        <f>IF(H17&gt;=$A$9,$C$9,IF(H17&gt;=$A$10,$C$10,$C$11))</f>
        <v>0</v>
      </c>
      <c r="I26" s="86">
        <f>IF(I17&gt;=$B$9,$C$9,IF(I17&gt;=$B$10,$C$10,$C$11))</f>
        <v>0</v>
      </c>
      <c r="J26" s="16"/>
      <c r="K26" s="85">
        <f>IF(K17&gt;=$A$9,$C$9,IF(K17&gt;=$A$10,$C$10,$C$11))</f>
        <v>0</v>
      </c>
      <c r="L26" s="86">
        <f>IF(L17&gt;=$B$9,$C$9,IF(L17&gt;=$B$10,$C$10,$C$11))</f>
        <v>0</v>
      </c>
      <c r="M26" s="16"/>
      <c r="N26" s="85">
        <f>IF(N17&gt;=$A$9,$C$9,IF(N17&gt;=$A$10,$C$10,$C$11))</f>
        <v>0</v>
      </c>
      <c r="O26" s="86">
        <f>IF(O17&gt;=$B$9,$C$9,IF(O17&gt;=$B$10,$C$10,$C$11))</f>
        <v>0</v>
      </c>
      <c r="P26" s="16"/>
      <c r="Q26" s="85">
        <f>IF(Q17&gt;=$A$9,$C$9,IF(Q17&gt;=$A$10,$C$10,$C$11))</f>
        <v>0</v>
      </c>
      <c r="R26" s="86">
        <f>IF(R17&gt;$B$9,$C$9,IF(R17&gt;$B$10,$C$10,$C$11))</f>
        <v>0</v>
      </c>
    </row>
    <row r="27" spans="1:19">
      <c r="A27" s="11" t="s">
        <v>63</v>
      </c>
      <c r="B27" s="85">
        <f>IF(B18&gt;=$A$9,$C$9,IF(B18&gt;=$A$10,$C$10,$C$11))</f>
        <v>0</v>
      </c>
      <c r="C27" s="86">
        <f>IF(C18&gt;=$B$9,$C$9,IF(C18&gt;=$B$10,$C$10,$C$11))</f>
        <v>0</v>
      </c>
      <c r="D27" s="16"/>
      <c r="E27" s="85">
        <f>IF(E18&gt;=$A$9,$C$9,IF(E18&gt;=$A$10,$C$10,$C$11))</f>
        <v>0</v>
      </c>
      <c r="F27" s="86">
        <f>IF(F18&gt;=$B$9,$C$9,IF(F18&gt;=$B$10,$C$10,$C$11))</f>
        <v>0</v>
      </c>
      <c r="G27" s="16"/>
      <c r="H27" s="85">
        <f>IF(H18&gt;$A$9,$C$9,IF(H18&gt;$A$10,$C$10,$C$11))</f>
        <v>0</v>
      </c>
      <c r="I27" s="86">
        <f>IF(I18&gt;=$B$9,$C$9,IF(I18&gt;=$B$10,$C$10,$C$11))</f>
        <v>0</v>
      </c>
      <c r="J27" s="16"/>
      <c r="K27" s="85">
        <f>IF(K18&gt;=$A$9,$C$9,IF(K18&gt;=$A$10,$C$10,$C$11))</f>
        <v>0</v>
      </c>
      <c r="L27" s="86">
        <f>IF(L18&gt;=$B$9,$C$9,IF(L18&gt;=$B$10,$C$10,$C$11))</f>
        <v>0</v>
      </c>
      <c r="M27" s="16"/>
      <c r="N27" s="85">
        <f>IF(N18&gt;=$A$9,$C$9,IF(N18&gt;=$A$10,$C$10,$C$11))</f>
        <v>0</v>
      </c>
      <c r="O27" s="86">
        <f>IF(O18&gt;=$B$9,$C$9,IF(O18&gt;=$B$10,$C$10,$C$11))</f>
        <v>0</v>
      </c>
      <c r="P27" s="16"/>
      <c r="Q27" s="85">
        <f>IF(Q18&gt;=$A$9,$C$9,IF(Q18&gt;=$A$10,$C$10,$C$11))</f>
        <v>0</v>
      </c>
      <c r="R27" s="86">
        <f>IF(R18&gt;$B$9,$C$9,IF(R18&gt;$B$10,$C$10,$C$11))</f>
        <v>0</v>
      </c>
    </row>
    <row r="28" spans="1:19">
      <c r="B28" s="85"/>
      <c r="C28" s="86"/>
      <c r="D28" s="16"/>
      <c r="E28" s="85"/>
      <c r="F28" s="86"/>
      <c r="G28" s="16"/>
      <c r="H28" s="85"/>
      <c r="I28" s="86"/>
      <c r="J28" s="16"/>
      <c r="K28" s="85"/>
      <c r="L28" s="86"/>
      <c r="M28" s="16"/>
      <c r="N28" s="85"/>
      <c r="O28" s="86"/>
      <c r="P28" s="16"/>
      <c r="Q28" s="85"/>
      <c r="R28" s="86"/>
    </row>
    <row r="29" spans="1:19">
      <c r="B29" s="85"/>
      <c r="C29" s="86"/>
      <c r="D29" s="16"/>
      <c r="E29" s="85"/>
      <c r="F29" s="86"/>
      <c r="G29" s="16"/>
      <c r="H29" s="85"/>
      <c r="I29" s="86"/>
      <c r="J29" s="16"/>
      <c r="K29" s="85"/>
      <c r="L29" s="86"/>
      <c r="M29" s="16"/>
      <c r="N29" s="85"/>
      <c r="O29" s="86"/>
      <c r="P29" s="16"/>
      <c r="Q29" s="85"/>
      <c r="R29" s="86"/>
    </row>
    <row r="30" spans="1:19">
      <c r="B30" s="85"/>
      <c r="C30" s="86"/>
      <c r="D30" s="16"/>
      <c r="E30" s="85"/>
      <c r="F30" s="86"/>
      <c r="G30" s="16"/>
      <c r="H30" s="85"/>
      <c r="I30" s="86"/>
      <c r="J30" s="16"/>
      <c r="K30" s="85"/>
      <c r="L30" s="86"/>
      <c r="M30" s="16"/>
      <c r="N30" s="85"/>
      <c r="O30" s="86"/>
      <c r="P30" s="16"/>
      <c r="Q30" s="85"/>
      <c r="R30" s="86"/>
    </row>
    <row r="31" spans="1:19" ht="15.75">
      <c r="A31" s="10" t="s">
        <v>54</v>
      </c>
      <c r="B31" s="148">
        <f>AVERAGE(B26:C29)</f>
        <v>0</v>
      </c>
      <c r="C31" s="149"/>
      <c r="D31" s="16"/>
      <c r="E31" s="148">
        <f>AVERAGE(E26:F29)</f>
        <v>0</v>
      </c>
      <c r="F31" s="149"/>
      <c r="G31" s="16"/>
      <c r="H31" s="148">
        <f>AVERAGE(H26:I29)</f>
        <v>0</v>
      </c>
      <c r="I31" s="149"/>
      <c r="J31" s="16"/>
      <c r="K31" s="148">
        <f>AVERAGE(K26:L29)</f>
        <v>0</v>
      </c>
      <c r="L31" s="149"/>
      <c r="M31" s="16"/>
      <c r="N31" s="148">
        <f>AVERAGE(N26:O29)</f>
        <v>0</v>
      </c>
      <c r="O31" s="149"/>
      <c r="P31" s="16"/>
      <c r="Q31" s="148">
        <f>AVERAGE(Q26:R29)</f>
        <v>0</v>
      </c>
      <c r="R31" s="149"/>
    </row>
    <row r="32" spans="1:19" ht="15.75">
      <c r="B32" s="85"/>
      <c r="C32" s="94"/>
      <c r="D32" s="30"/>
      <c r="E32" s="95"/>
      <c r="F32" s="94"/>
      <c r="G32" s="30"/>
      <c r="H32" s="95"/>
      <c r="I32" s="94"/>
      <c r="J32" s="30"/>
      <c r="K32" s="95"/>
      <c r="L32" s="94"/>
      <c r="M32" s="30"/>
      <c r="N32" s="95"/>
      <c r="O32" s="94"/>
      <c r="P32" s="30"/>
      <c r="Q32" s="95"/>
      <c r="R32" s="94"/>
      <c r="S32" s="30"/>
    </row>
    <row r="33" spans="1:18" ht="13.5" thickBot="1">
      <c r="B33" s="85"/>
      <c r="C33" s="86"/>
      <c r="E33" s="96"/>
      <c r="F33" s="86"/>
      <c r="G33" s="9"/>
      <c r="H33" s="31"/>
      <c r="I33" s="86"/>
      <c r="K33" s="85"/>
      <c r="L33" s="86"/>
      <c r="N33" s="85"/>
      <c r="O33" s="86"/>
      <c r="Q33" s="85"/>
      <c r="R33" s="86"/>
    </row>
    <row r="34" spans="1:18" ht="28.5" customHeight="1">
      <c r="A34" s="97" t="s">
        <v>2</v>
      </c>
      <c r="B34" s="98" t="s">
        <v>50</v>
      </c>
      <c r="C34" s="99" t="s">
        <v>7</v>
      </c>
      <c r="E34" s="98" t="s">
        <v>50</v>
      </c>
      <c r="F34" s="99" t="s">
        <v>7</v>
      </c>
      <c r="G34" s="9"/>
      <c r="H34" s="98" t="s">
        <v>50</v>
      </c>
      <c r="I34" s="99" t="s">
        <v>7</v>
      </c>
      <c r="K34" s="98" t="s">
        <v>50</v>
      </c>
      <c r="L34" s="99" t="s">
        <v>7</v>
      </c>
      <c r="N34" s="98" t="s">
        <v>50</v>
      </c>
      <c r="O34" s="99" t="s">
        <v>7</v>
      </c>
      <c r="Q34" s="98" t="s">
        <v>50</v>
      </c>
      <c r="R34" s="99" t="s">
        <v>7</v>
      </c>
    </row>
    <row r="35" spans="1:18" ht="27.75" customHeight="1" thickBot="1">
      <c r="A35" s="100">
        <f>Bewertungsmaßstab!E11</f>
        <v>10</v>
      </c>
      <c r="B35" s="101">
        <f>B31</f>
        <v>0</v>
      </c>
      <c r="C35" s="102">
        <f>A35*B35</f>
        <v>0</v>
      </c>
      <c r="E35" s="103">
        <f>E31</f>
        <v>0</v>
      </c>
      <c r="F35" s="104">
        <f>A35*E35</f>
        <v>0</v>
      </c>
      <c r="G35" s="9"/>
      <c r="H35" s="105">
        <f>H31</f>
        <v>0</v>
      </c>
      <c r="I35" s="106">
        <f>H35*A35</f>
        <v>0</v>
      </c>
      <c r="K35" s="103">
        <f>K31</f>
        <v>0</v>
      </c>
      <c r="L35" s="104">
        <f>K35*A35</f>
        <v>0</v>
      </c>
      <c r="N35" s="107">
        <f>N31</f>
        <v>0</v>
      </c>
      <c r="O35" s="108">
        <f>N35*A35</f>
        <v>0</v>
      </c>
      <c r="Q35" s="103">
        <f>Q31</f>
        <v>0</v>
      </c>
      <c r="R35" s="104">
        <f>Q35*A35</f>
        <v>0</v>
      </c>
    </row>
  </sheetData>
  <mergeCells count="43">
    <mergeCell ref="N15:O15"/>
    <mergeCell ref="Q15:R15"/>
    <mergeCell ref="B31:C31"/>
    <mergeCell ref="E31:F31"/>
    <mergeCell ref="H31:I31"/>
    <mergeCell ref="K31:L31"/>
    <mergeCell ref="N31:O31"/>
    <mergeCell ref="Q31:R31"/>
    <mergeCell ref="N22:O22"/>
    <mergeCell ref="Q22:R22"/>
    <mergeCell ref="N24:O24"/>
    <mergeCell ref="Q24:R24"/>
    <mergeCell ref="B23:C23"/>
    <mergeCell ref="E23:F23"/>
    <mergeCell ref="H23:I23"/>
    <mergeCell ref="K23:L23"/>
    <mergeCell ref="N13:O13"/>
    <mergeCell ref="Q13:R13"/>
    <mergeCell ref="B14:C14"/>
    <mergeCell ref="E14:F14"/>
    <mergeCell ref="H14:I14"/>
    <mergeCell ref="K14:L14"/>
    <mergeCell ref="N14:O14"/>
    <mergeCell ref="Q14:R14"/>
    <mergeCell ref="N23:O23"/>
    <mergeCell ref="Q23:R23"/>
    <mergeCell ref="B24:C24"/>
    <mergeCell ref="E24:F24"/>
    <mergeCell ref="H24:I24"/>
    <mergeCell ref="K24:L24"/>
    <mergeCell ref="A7:C7"/>
    <mergeCell ref="B22:C22"/>
    <mergeCell ref="E22:F22"/>
    <mergeCell ref="H22:I22"/>
    <mergeCell ref="K22:L22"/>
    <mergeCell ref="B13:C13"/>
    <mergeCell ref="E13:F13"/>
    <mergeCell ref="H13:I13"/>
    <mergeCell ref="K13:L13"/>
    <mergeCell ref="B15:C15"/>
    <mergeCell ref="E15:F15"/>
    <mergeCell ref="H15:I15"/>
    <mergeCell ref="K15:L15"/>
  </mergeCells>
  <pageMargins left="0.31496062992125984" right="0.19685039370078741" top="0.62992125984251968" bottom="0.39370078740157483" header="0.51181102362204722" footer="0.35433070866141736"/>
  <pageSetup paperSize="9" scale="6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3ca09e-9544-43a1-bf69-08ce07ee2bd0" xsi:nil="true"/>
    <lcf76f155ced4ddcb4097134ff3c332f xmlns="e17f4829-d50c-4678-ac3b-07763e4bf46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9A8B2808D0AB64F8FB4853E8C3ED7B5" ma:contentTypeVersion="14" ma:contentTypeDescription="Ein neues Dokument erstellen." ma:contentTypeScope="" ma:versionID="34d25349c8c533d88e429f0c01f7334e">
  <xsd:schema xmlns:xsd="http://www.w3.org/2001/XMLSchema" xmlns:xs="http://www.w3.org/2001/XMLSchema" xmlns:p="http://schemas.microsoft.com/office/2006/metadata/properties" xmlns:ns2="e17f4829-d50c-4678-ac3b-07763e4bf46b" xmlns:ns3="773ca09e-9544-43a1-bf69-08ce07ee2bd0" targetNamespace="http://schemas.microsoft.com/office/2006/metadata/properties" ma:root="true" ma:fieldsID="cd6504713c4160adff83a1caffcc6581" ns2:_="" ns3:_="">
    <xsd:import namespace="e17f4829-d50c-4678-ac3b-07763e4bf46b"/>
    <xsd:import namespace="773ca09e-9544-43a1-bf69-08ce07ee2b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f4829-d50c-4678-ac3b-07763e4bf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0a2ce1a-3622-485d-a8b2-e26fba77705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3ca09e-9544-43a1-bf69-08ce07ee2b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13f44d-b308-44f7-b11c-9b5b2565b191}" ma:internalName="TaxCatchAll" ma:showField="CatchAllData" ma:web="773ca09e-9544-43a1-bf69-08ce07ee2b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4DCABE-ADE9-432C-A011-DFF3497BC5AA}">
  <ds:schemaRefs>
    <ds:schemaRef ds:uri="http://purl.org/dc/terms/"/>
    <ds:schemaRef ds:uri="http://purl.org/dc/elements/1.1/"/>
    <ds:schemaRef ds:uri="773ca09e-9544-43a1-bf69-08ce07ee2bd0"/>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e17f4829-d50c-4678-ac3b-07763e4bf46b"/>
    <ds:schemaRef ds:uri="http://www.w3.org/XML/1998/namespace"/>
  </ds:schemaRefs>
</ds:datastoreItem>
</file>

<file path=customXml/itemProps2.xml><?xml version="1.0" encoding="utf-8"?>
<ds:datastoreItem xmlns:ds="http://schemas.openxmlformats.org/officeDocument/2006/customXml" ds:itemID="{00217EE1-3A23-4BE7-B9F0-3C529B77E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f4829-d50c-4678-ac3b-07763e4bf46b"/>
    <ds:schemaRef ds:uri="773ca09e-9544-43a1-bf69-08ce07ee2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AD8025-927B-481B-B08C-1DD8DCF405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Bewertungsmaßstab</vt:lpstr>
      <vt:lpstr>Wertungsmatrix Zuschlagskriter.</vt:lpstr>
      <vt:lpstr>Berechung Punkte Preise</vt:lpstr>
      <vt:lpstr>Berechnung Erfahrung PL</vt:lpstr>
      <vt:lpstr>Bewertungsmaßstab!Druckbereich</vt:lpstr>
      <vt:lpstr>'Berechnung Erfahrung PL'!Drucktitel</vt:lpstr>
      <vt:lpstr>'Wertungsmatrix Zuschlagskriter.'!Drucktitel</vt:lpstr>
    </vt:vector>
  </TitlesOfParts>
  <Company>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Jungnitsch Birte (BLB K)</cp:lastModifiedBy>
  <cp:lastPrinted>2025-11-13T13:04:15Z</cp:lastPrinted>
  <dcterms:created xsi:type="dcterms:W3CDTF">2010-08-12T12:59:54Z</dcterms:created>
  <dcterms:modified xsi:type="dcterms:W3CDTF">2026-01-12T13:53:24Z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0x010100E9A8B2808D0AB64F8FB4853E8C3ED7B5</vt:lpwstr>
  </property>
  <property fmtid="{D5CDD505-2E9C-101B-9397-08002B2CF9AE}" pid="3" name="MediaServiceImageTags">
    <vt:lpwstr/>
  </property>
</Properties>
</file>