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trlProps/ctrlProp94.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95.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96.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2_Einzelschutz mehrere FBBs\1   Antragsunterlagen\4_Unterlagen final\"/>
    </mc:Choice>
  </mc:AlternateContent>
  <xr:revisionPtr revIDLastSave="0" documentId="13_ncr:1_{DFAE6160-DA9C-4ABC-B706-EE06B73F643D}" xr6:coauthVersionLast="47" xr6:coauthVersionMax="47" xr10:uidLastSave="{00000000-0000-0000-0000-000000000000}"/>
  <bookViews>
    <workbookView xWindow="-30828" yWindow="-1356" windowWidth="30936" windowHeight="16776" tabRatio="808" firstSheet="36" activeTab="36" xr2:uid="{00000000-000D-0000-FFFF-FFFF00000000}"/>
  </bookViews>
  <sheets>
    <sheet name="Startseite" sheetId="3" state="hidden" r:id="rId1"/>
    <sheet name="LB RV HMHE" sheetId="82" state="hidden" r:id="rId2"/>
    <sheet name="Angebot RV HMHE" sheetId="83" state="hidden" r:id="rId3"/>
    <sheet name="Steuerlemente Angebot RV HMHE" sheetId="84" state="hidden" r:id="rId4"/>
    <sheet name="Abrechnungsherleitung RV HMHE" sheetId="85" state="hidden" r:id="rId5"/>
    <sheet name="Steuerelem. Abrechnung RV HMHE" sheetId="86" state="hidden" r:id="rId6"/>
    <sheet name="Steuerelemente Startseite" sheetId="14" state="hidden" r:id="rId7"/>
    <sheet name="LB teil-, hochmechanisierte HE" sheetId="23" state="hidden" r:id="rId8"/>
    <sheet name="LV teil-, hochmechanisierte HE" sheetId="1" state="hidden" r:id="rId9"/>
    <sheet name="Steuerelemente HMHE" sheetId="2" state="hidden" r:id="rId10"/>
    <sheet name="Erläuterung HMHE" sheetId="10" state="hidden" r:id="rId11"/>
    <sheet name="LB Holzbringung" sheetId="38" state="hidden" r:id="rId12"/>
    <sheet name="LV Holzbringung" sheetId="8" state="hidden" r:id="rId13"/>
    <sheet name="Steuerelemente Holzbringung" sheetId="9" state="hidden" r:id="rId14"/>
    <sheet name="Erläuterung Holzbringung" sheetId="33" state="hidden" r:id="rId15"/>
    <sheet name="LB Bestandesbegründung (m.Pfl.)" sheetId="39" state="hidden" r:id="rId16"/>
    <sheet name="LV Bestandesbegründung (m.Pfl.)" sheetId="4" state="hidden" r:id="rId17"/>
    <sheet name="Steuerelemente Bestandesbegr." sheetId="5" state="hidden" r:id="rId18"/>
    <sheet name="Alternativa. Bestandesb. m.Pfl." sheetId="44" state="hidden" r:id="rId19"/>
    <sheet name="Erläuterung Bestandesb. m.Pfl." sheetId="34" state="hidden" r:id="rId20"/>
    <sheet name="LV Bestandesbegründung (o.Pfl.)" sheetId="45" state="hidden" r:id="rId21"/>
    <sheet name="Alternativa. Bestandesb. o.Pfl." sheetId="47" state="hidden" r:id="rId22"/>
    <sheet name="Erläuterung Bestandesb. o.Pfl." sheetId="35" state="hidden" r:id="rId23"/>
    <sheet name="Checkliste Pflanzenbesichtigung" sheetId="87" state="hidden" r:id="rId24"/>
    <sheet name="LB Bestandespflege" sheetId="42" state="hidden" r:id="rId25"/>
    <sheet name="LV Bestandespflege" sheetId="6" state="hidden" r:id="rId26"/>
    <sheet name="Steuerelemente Bestandespflege" sheetId="7" state="hidden" r:id="rId27"/>
    <sheet name="Erläuterung Bestandespflege" sheetId="36" state="hidden" r:id="rId28"/>
    <sheet name="LB Wertästung" sheetId="43" state="hidden" r:id="rId29"/>
    <sheet name="LV Wertästung" sheetId="28" state="hidden" r:id="rId30"/>
    <sheet name="Steuerelemente Wertästung" sheetId="29" state="hidden" r:id="rId31"/>
    <sheet name="Erläuterung Wertästung" sheetId="37" state="hidden" r:id="rId32"/>
    <sheet name="LB Wegebau" sheetId="52" state="hidden" r:id="rId33"/>
    <sheet name="LV Wegebau" sheetId="53" state="hidden" r:id="rId34"/>
    <sheet name="Steuerelemente Wegebau" sheetId="54" state="hidden" r:id="rId35"/>
    <sheet name="Erläuterung Wegebau" sheetId="56" state="hidden" r:id="rId36"/>
    <sheet name="Gitternetzhüllen inkl. Klammern" sheetId="48"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4">'Abrechnungsherleitung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2">'Angebot RV HMHE'!$A$1:$F$91</definedName>
    <definedName name="_xlnm.Print_Area" localSheetId="47">'Angebot Sonstiges'!$A$1:$D$24</definedName>
    <definedName name="_xlnm.Print_Area" localSheetId="19">'Erläuterung Bestandesb. m.Pfl.'!$A$1:$G$214</definedName>
    <definedName name="_xlnm.Print_Area" localSheetId="36">'Gitternetzhüllen inkl. Klammern'!$A:$O</definedName>
    <definedName name="_xlnm.Print_Area" localSheetId="15">'LB Bestandesbegründung (m.Pfl.)'!$A:$M</definedName>
    <definedName name="_xlnm.Print_Area" localSheetId="24">'LB Bestandespflege'!$A:$M</definedName>
    <definedName name="_xlnm.Print_Area" localSheetId="11">'LB Holzbringung'!$A:$M</definedName>
    <definedName name="_xlnm.Print_Area" localSheetId="42">'LB Holzbringung RV'!$A$1:$G$70</definedName>
    <definedName name="_xlnm.Print_Area" localSheetId="37">'LB MMHE RV'!$A$1:$G$69</definedName>
    <definedName name="_xlnm.Print_Area" localSheetId="1">'LB RV HMHE'!$A$1:$G$70</definedName>
    <definedName name="_xlnm.Print_Area" localSheetId="7">'LB teil-, hochmechanisierte HE'!$A:$M</definedName>
    <definedName name="_xlnm.Print_Area" localSheetId="32">'LB Wegebau'!$A:$M</definedName>
    <definedName name="_xlnm.Print_Area" localSheetId="28">'LB Wertästung'!$A:$M</definedName>
    <definedName name="_xlnm.Print_Area" localSheetId="16">'LV Bestandesbegründung (m.Pfl.)'!$A:$V</definedName>
    <definedName name="_xlnm.Print_Area" localSheetId="20">'LV Bestandesbegründung (o.Pfl.)'!$A:$S</definedName>
    <definedName name="_xlnm.Print_Area" localSheetId="25">'LV Bestandespflege'!$A:$V</definedName>
    <definedName name="_xlnm.Print_Area" localSheetId="12">'LV Holzbringung'!$A:$AB</definedName>
    <definedName name="_xlnm.Print_Area" localSheetId="8">'LV teil-, hochmechanisierte HE'!$A:$Z</definedName>
    <definedName name="_xlnm.Print_Area" localSheetId="33">'LV Wegebau'!$A:$O</definedName>
    <definedName name="_xlnm.Print_Area" localSheetId="29">'LV Wertästung'!$A:$N</definedName>
    <definedName name="_xlnm.Print_Titles" localSheetId="18">'Alternativa. Bestandesb. m.Pfl.'!$1:$8</definedName>
    <definedName name="_xlnm.Print_Titles" localSheetId="21">'Alternativa. Bestandesb. o.Pfl.'!$1:$8</definedName>
    <definedName name="_xlnm.Print_Titles" localSheetId="36">'Gitternetzhüllen inkl. Klammern'!$1:$9</definedName>
    <definedName name="_xlnm.Print_Titles" localSheetId="15">'LB Bestandesbegründung (m.Pfl.)'!$1:$5</definedName>
    <definedName name="_xlnm.Print_Titles" localSheetId="24">'LB Bestandespflege'!$1:$5</definedName>
    <definedName name="_xlnm.Print_Titles" localSheetId="11">'LB Holzbringung'!$1:$5</definedName>
    <definedName name="_xlnm.Print_Titles" localSheetId="7">'LB teil-, hochmechanisierte HE'!$1:$5</definedName>
    <definedName name="_xlnm.Print_Titles" localSheetId="32">'LB Wegebau'!$1:$5</definedName>
    <definedName name="_xlnm.Print_Titles" localSheetId="28">'LB Wertästung'!$1:$5</definedName>
    <definedName name="_xlnm.Print_Titles" localSheetId="16">'LV Bestandesbegründung (m.Pfl.)'!$1:$8</definedName>
    <definedName name="_xlnm.Print_Titles" localSheetId="20">'LV Bestandesbegründung (o.Pfl.)'!$1:$8</definedName>
    <definedName name="_xlnm.Print_Titles" localSheetId="25">'LV Bestandespflege'!$1:$8</definedName>
    <definedName name="_xlnm.Print_Titles" localSheetId="12">'LV Holzbringung'!$1:$8</definedName>
    <definedName name="_xlnm.Print_Titles" localSheetId="8">'LV teil-, hochmechanisierte HE'!$1:$8</definedName>
    <definedName name="_xlnm.Print_Titles" localSheetId="33">'LV Wegebau'!$1:$8</definedName>
    <definedName name="_xlnm.Print_Titles" localSheetId="29">'LV Wertästung'!$1:$8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6" l="1"/>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1"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<sst xmlns="http://schemas.openxmlformats.org/spreadsheetml/2006/main" count="2606" uniqueCount="1012">
  <si>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</si>
  <si>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</si>
  <si>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</si>
  <si>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</si>
  <si>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</si>
  <si>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</si>
  <si>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</si>
  <si>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</si>
  <si>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</si>
  <si>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</si>
  <si>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</si>
  <si>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</si>
  <si>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</si>
  <si>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</si>
  <si>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</si>
  <si>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</si>
  <si>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</si>
  <si>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</si>
  <si>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</si>
  <si>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</si>
  <si>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</si>
  <si>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</si>
  <si>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</si>
  <si>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</si>
  <si>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</si>
  <si>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</si>
  <si>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</si>
  <si>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</si>
  <si>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</si>
  <si>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</si>
  <si>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</si>
  <si>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</si>
  <si>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</si>
  <si>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</si>
  <si>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</si>
  <si>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</si>
  <si>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</si>
  <si>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</si>
  <si>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</si>
  <si>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</si>
  <si>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</si>
  <si>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</si>
  <si>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</si>
  <si>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</si>
  <si>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</si>
  <si>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</si>
  <si>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</si>
  <si>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</si>
  <si>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</si>
  <si>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</si>
  <si>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</si>
  <si>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</si>
  <si>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</si>
  <si>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</si>
  <si>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</si>
  <si>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</si>
  <si>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</si>
  <si>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</si>
  <si>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</si>
  <si>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</si>
  <si>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</si>
  <si>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</si>
  <si>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</si>
  <si>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</si>
  <si>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</si>
  <si>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</si>
  <si>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</si>
  <si>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</si>
  <si>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</si>
  <si>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</si>
  <si>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</si>
  <si>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</si>
  <si>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</si>
  <si>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</si>
  <si>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</si>
  <si>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</si>
  <si>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</si>
  <si>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</si>
  <si>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</si>
  <si>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</si>
  <si>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</si>
  <si>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</si>
  <si>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</si>
  <si>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</si>
  <si>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</si>
  <si>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</si>
  <si>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</si>
  <si>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</si>
  <si>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</si>
  <si>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</si>
  <si>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</si>
  <si>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</si>
  <si>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</si>
  <si>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</si>
  <si>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</si>
  <si>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</si>
  <si>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</si>
  <si>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</si>
  <si>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</si>
  <si>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</si>
  <si>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</si>
  <si>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</si>
  <si>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</si>
  <si>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</si>
  <si>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</si>
  <si>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</si>
  <si>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</si>
  <si>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</si>
  <si>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</si>
  <si>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</si>
  <si>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</si>
  <si>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</si>
  <si>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</si>
  <si>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</si>
  <si>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</si>
  <si>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</si>
  <si>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</si>
  <si>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</si>
  <si>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</si>
  <si>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</si>
  <si>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</si>
  <si>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</si>
  <si>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</si>
  <si>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</si>
  <si>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</si>
  <si>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</si>
  <si>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</si>
  <si>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</si>
  <si>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</si>
  <si>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</si>
  <si>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</si>
  <si>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</si>
  <si>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</si>
  <si>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</si>
  <si>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</si>
  <si>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</si>
  <si>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</si>
  <si>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</si>
  <si>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</si>
  <si>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</si>
  <si>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</si>
  <si>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</si>
  <si>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</si>
  <si>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</si>
  <si>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</si>
  <si>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</si>
  <si>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</si>
  <si>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</si>
  <si>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</si>
  <si>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</si>
  <si>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</si>
  <si>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</si>
  <si>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</si>
  <si>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</si>
  <si>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</si>
  <si>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</si>
  <si>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</si>
  <si>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</si>
  <si>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</si>
  <si>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</si>
  <si>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</si>
  <si>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</si>
  <si>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</si>
  <si>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</si>
  <si>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</si>
  <si>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</si>
  <si>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</si>
  <si>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</si>
  <si>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</si>
  <si>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</si>
  <si>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</si>
  <si>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</si>
  <si>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</si>
  <si>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</si>
  <si>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</si>
  <si>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</si>
  <si>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</si>
  <si>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</si>
  <si>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</si>
  <si>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</si>
  <si>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</si>
  <si>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</si>
  <si>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</si>
  <si>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</si>
  <si>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</si>
  <si>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</si>
  <si>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</si>
  <si>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</si>
  <si>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</si>
  <si>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</si>
  <si>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</si>
  <si>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</si>
  <si>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</si>
  <si>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</si>
  <si>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</si>
  <si>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</si>
  <si>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</si>
  <si>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</si>
  <si>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</si>
  <si>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</si>
  <si>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</si>
  <si>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</si>
  <si>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</si>
  <si>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</si>
  <si>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</si>
  <si>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</si>
  <si>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</si>
  <si>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</si>
  <si>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</si>
  <si>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</si>
  <si>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</si>
  <si>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</si>
  <si>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</si>
  <si>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</si>
  <si>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</si>
  <si>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</si>
  <si>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</si>
  <si>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</si>
  <si>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</si>
  <si>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</si>
  <si>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</si>
  <si>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</si>
  <si>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</si>
  <si>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</si>
  <si>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</si>
  <si>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</si>
  <si>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</si>
  <si>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</si>
  <si>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</si>
  <si>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</si>
  <si>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</si>
  <si>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</si>
  <si>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</si>
  <si>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</si>
  <si>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</si>
  <si>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</si>
  <si>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</si>
  <si>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</si>
  <si>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</si>
  <si>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</si>
  <si>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</si>
  <si>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</si>
  <si>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</si>
  <si>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</si>
  <si>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</si>
  <si>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Leistungsbeschreibungs-Assistent-Forst</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</si>
  <si>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</si>
  <si>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</si>
  <si>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</si>
  <si>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</si>
  <si>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</si>
  <si>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</si>
  <si>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</si>
  <si>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</si>
  <si>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</si>
  <si>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</si>
  <si>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</si>
  <si>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</si>
  <si>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</si>
  <si>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</si>
  <si>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</si>
  <si>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</si>
  <si>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</si>
  <si>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</si>
  <si>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</si>
  <si>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</si>
  <si>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</si>
  <si>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</si>
  <si>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</si>
  <si>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</si>
  <si>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</si>
  <si>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</si>
  <si>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</si>
  <si>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</si>
  <si>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</si>
  <si>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</si>
  <si>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</si>
  <si>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</si>
  <si>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</si>
  <si>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</si>
  <si>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</si>
  <si>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</si>
  <si>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</si>
  <si>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</si>
  <si>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</si>
  <si>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</si>
  <si>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</si>
  <si>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</si>
  <si>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</si>
  <si>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</si>
  <si>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</si>
  <si>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</si>
  <si>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</si>
  <si>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</si>
  <si>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</si>
  <si>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</si>
  <si>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</si>
  <si>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</si>
  <si>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</si>
  <si>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</si>
  <si>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</si>
  <si>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</si>
  <si>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</si>
  <si>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</si>
  <si>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</si>
  <si>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</si>
  <si>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</si>
  <si>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</si>
  <si>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</si>
  <si>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</si>
  <si>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</si>
  <si>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</si>
  <si>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</si>
  <si>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</si>
  <si>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</si>
  <si>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</si>
  <si>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</si>
  <si>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</si>
  <si>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</si>
  <si>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</si>
  <si>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</si>
  <si>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</si>
  <si>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</si>
  <si>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</si>
  <si>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</si>
  <si>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</si>
  <si>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</si>
  <si>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</si>
  <si>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</si>
  <si>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</si>
  <si>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</si>
  <si>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</si>
  <si>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</si>
  <si>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</si>
  <si>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</si>
  <si>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</si>
  <si>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</si>
  <si>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</si>
  <si>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</si>
  <si>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</si>
  <si>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</si>
  <si>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</si>
  <si>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</si>
  <si>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</si>
  <si>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</si>
  <si>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</si>
  <si>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</si>
  <si>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</si>
  <si>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</si>
  <si>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</si>
  <si>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</si>
  <si>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</si>
  <si>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</si>
  <si>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</si>
  <si>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</si>
  <si>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</si>
  <si>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</si>
  <si>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</si>
  <si>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</si>
  <si>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</si>
  <si>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</si>
  <si>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</si>
  <si>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</si>
  <si>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</si>
  <si>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</si>
  <si>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</si>
  <si>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</si>
  <si>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</si>
  <si>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</si>
  <si>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</si>
  <si>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</si>
  <si>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</si>
  <si>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</si>
  <si>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</si>
  <si>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</si>
  <si>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</si>
  <si>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</si>
  <si>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</si>
  <si>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</si>
  <si>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</si>
  <si>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</si>
  <si>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</si>
  <si>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</si>
  <si>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</si>
  <si>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</si>
  <si>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</si>
  <si>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</si>
  <si>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</si>
  <si>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</si>
  <si>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</si>
  <si>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</si>
  <si>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</si>
  <si>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</si>
  <si>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</si>
  <si>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</si>
  <si>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</si>
  <si>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</si>
  <si>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</si>
  <si>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</si>
  <si>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</si>
  <si>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</si>
  <si>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</si>
  <si>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</si>
  <si>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</si>
  <si>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</si>
  <si>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</si>
  <si>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</si>
  <si>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</si>
  <si>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</si>
  <si>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</si>
  <si>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</si>
  <si>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</si>
  <si>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</si>
  <si>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</si>
  <si>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</si>
  <si>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</si>
  <si>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</si>
  <si>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</si>
  <si>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</si>
  <si>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</si>
  <si>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</si>
  <si>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</si>
  <si>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</si>
  <si>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</si>
  <si>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</si>
  <si>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</si>
  <si>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</si>
  <si>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</si>
  <si>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</si>
  <si>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</si>
  <si>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</si>
  <si>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</si>
  <si>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</si>
  <si>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</si>
  <si>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</si>
  <si>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</si>
  <si>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</si>
  <si>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</si>
  <si>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</si>
  <si>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</si>
  <si>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</si>
  <si>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</si>
  <si>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</si>
  <si>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</si>
  <si>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</si>
  <si>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</si>
  <si>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</si>
  <si>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</si>
  <si>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</si>
  <si>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</si>
  <si>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</si>
  <si>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</si>
  <si>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</si>
  <si>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</si>
  <si>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</si>
  <si>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</si>
  <si>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</si>
  <si>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</si>
  <si>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</si>
  <si>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</si>
  <si>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</si>
  <si>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</si>
  <si>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</si>
  <si>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</si>
  <si>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</si>
  <si>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</si>
  <si>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</si>
  <si>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</si>
  <si>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</si>
  <si>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</si>
  <si>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</si>
  <si>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</si>
  <si>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</si>
  <si>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</si>
  <si>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</si>
  <si>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</si>
  <si>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</si>
  <si>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</si>
  <si>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</si>
  <si>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</si>
  <si>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</si>
  <si>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</si>
  <si>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</si>
  <si>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</si>
  <si>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</si>
  <si>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</si>
  <si>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</si>
  <si>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</si>
  <si>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</si>
  <si>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</si>
  <si>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</si>
  <si>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</si>
  <si>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</si>
  <si>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</si>
  <si>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</si>
  <si>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</si>
  <si>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</si>
  <si>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</si>
  <si>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</si>
  <si>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</si>
  <si>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</si>
  <si>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</si>
  <si>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</si>
  <si>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</si>
  <si>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</si>
  <si>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</si>
  <si>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</si>
  <si>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</si>
  <si>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</si>
  <si>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</si>
  <si>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</si>
  <si>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</si>
  <si>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</si>
  <si>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</si>
  <si>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</si>
  <si>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</si>
  <si>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</si>
  <si>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</si>
  <si>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</si>
  <si>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</si>
  <si>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</si>
  <si>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</si>
  <si>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</si>
  <si>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</si>
  <si>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</si>
  <si>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</si>
  <si>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</si>
  <si>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</si>
  <si>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</si>
  <si>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</si>
  <si>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</si>
  <si>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</si>
  <si>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</si>
  <si>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</si>
  <si>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</si>
  <si>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</si>
  <si>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</si>
  <si>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</si>
  <si>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</si>
  <si>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</si>
  <si>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</si>
  <si>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</si>
  <si>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</si>
  <si>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</si>
  <si>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</si>
  <si>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</si>
  <si>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</si>
  <si>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</si>
  <si>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</si>
  <si>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</si>
  <si>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</si>
  <si>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</si>
  <si>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</si>
  <si>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</si>
  <si>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</si>
  <si>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</si>
  <si>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</si>
  <si>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</si>
  <si>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</si>
  <si>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</si>
  <si>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</si>
  <si>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</si>
  <si>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</si>
  <si>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</si>
  <si>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</si>
  <si>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</si>
  <si>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</si>
  <si>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</si>
  <si>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</si>
  <si>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</si>
  <si>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</si>
  <si>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</si>
  <si>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</si>
  <si>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</si>
  <si>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</si>
  <si>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</si>
  <si>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</si>
  <si>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</si>
  <si>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</si>
  <si>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</si>
  <si>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</si>
  <si>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r>
      <rPr>
        <b/>
        <u/>
        <sz val="16"/>
        <color theme="1"/>
        <rFont val="Calibri"/>
        <family val="2"/>
        <scheme val="minor"/>
      </rPr>
      <t>Einzelmaßnahme</t>
    </r>
    <r>
      <rPr>
        <b/>
        <u/>
        <sz val="12"/>
        <color theme="1"/>
        <rFont val="Calibri"/>
        <family val="2"/>
        <scheme val="minor"/>
      </rPr>
      <t xml:space="preserve">
</t>
    </r>
    <r>
      <rPr>
        <sz val="11"/>
        <color theme="1"/>
        <rFont val="Calibri"/>
        <family val="2"/>
      </rPr>
      <t xml:space="preserve">→ </t>
    </r>
    <r>
      <rPr>
        <sz val="11"/>
        <color theme="1"/>
        <rFont val="Calibri"/>
        <family val="2"/>
        <scheme val="minor"/>
      </rPr>
      <t>konkrete, abschließend beschreibbare Einzelmaßnahmen</t>
    </r>
    <r>
      <rPr>
        <b/>
        <u/>
        <sz val="12"/>
        <color theme="1"/>
        <rFont val="Calibri"/>
        <family val="2"/>
        <scheme val="minor"/>
      </rPr>
      <t xml:space="preserve">
</t>
    </r>
  </si>
  <si>
    <t>Angezeigte Tabellenblätter in fortlaufender Reihenfolge und dem Aufbau folgend ausfüllen:</t>
  </si>
  <si>
    <r>
      <rPr>
        <b/>
        <u/>
        <sz val="12"/>
        <color theme="1"/>
        <rFont val="Calibri"/>
        <family val="2"/>
        <scheme val="minor"/>
      </rPr>
      <t xml:space="preserve">Leistungsverzeichnis (LV) </t>
    </r>
    <r>
      <rPr>
        <b/>
        <u/>
        <sz val="11"/>
        <color theme="1"/>
        <rFont val="Calibri"/>
        <family val="2"/>
        <scheme val="minor"/>
      </rPr>
      <t xml:space="preserve">
</t>
    </r>
    <r>
      <rPr>
        <sz val="11"/>
        <color theme="1"/>
        <rFont val="Calibri"/>
        <family val="2"/>
        <scheme val="minor"/>
      </rPr>
      <t>tabellarische Übersicht mit vorwiegend technischen Informationen über einzukaufende Dienstleistungen oder Güter</t>
    </r>
  </si>
  <si>
    <t xml:space="preserve">Karte </t>
  </si>
  <si>
    <r>
      <t xml:space="preserve">Das standardisierte </t>
    </r>
    <r>
      <rPr>
        <b/>
        <sz val="10"/>
        <color theme="1"/>
        <rFont val="Calibri"/>
        <family val="2"/>
        <scheme val="minor"/>
      </rPr>
      <t>Erläuterungsblatt</t>
    </r>
    <r>
      <rPr>
        <sz val="10"/>
        <color theme="1"/>
        <rFont val="Calibri"/>
        <family val="2"/>
        <scheme val="minor"/>
      </rPr>
      <t xml:space="preserve"> enthält Erklärungen zu  Angaben in Leistungsbeschreibung/-verzeichnis sowie grundsätzliche Informationen zu einzukaufenden Leistungen bzw. Gütern.</t>
    </r>
  </si>
  <si>
    <r>
      <t xml:space="preserve">Bitte wählen Sie aus, was für eine </t>
    </r>
    <r>
      <rPr>
        <b/>
        <sz val="14"/>
        <rFont val="Calibri"/>
        <family val="2"/>
        <scheme val="minor"/>
      </rPr>
      <t>Maßnahme</t>
    </r>
    <r>
      <rPr>
        <b/>
        <sz val="11"/>
        <rFont val="Calibri"/>
        <family val="2"/>
        <scheme val="minor"/>
      </rPr>
      <t xml:space="preserve"> Sie ausschreiben möchten:</t>
    </r>
  </si>
  <si>
    <t>Angaben des Unternehmens</t>
  </si>
  <si>
    <r>
      <rPr>
        <b/>
        <u/>
        <sz val="11"/>
        <color theme="1"/>
        <rFont val="Calibri"/>
        <family val="2"/>
        <scheme val="minor"/>
      </rPr>
      <t>Leistungsbeschreibung (LB)</t>
    </r>
    <r>
      <rPr>
        <sz val="11"/>
        <color theme="1"/>
        <rFont val="Calibri"/>
        <family val="2"/>
        <scheme val="minor"/>
      </rPr>
      <t xml:space="preserve">
vorbereitete Leistungsbeschreibung ausfüllen</t>
    </r>
  </si>
  <si>
    <r>
      <t xml:space="preserve">Übermittlung der Leistungsbeschreibung sowie der Angebots- und Abrechnungstabelle als Anlage zum Beschaffungsantrag an Beschaffungsstelle in </t>
    </r>
    <r>
      <rPr>
        <b/>
        <u/>
        <sz val="11"/>
        <color rgb="FFFF0000"/>
        <rFont val="Calibri"/>
        <family val="2"/>
        <scheme val="minor"/>
      </rPr>
      <t>ungeschützter</t>
    </r>
    <r>
      <rPr>
        <sz val="11"/>
        <color theme="1"/>
        <rFont val="Calibri"/>
        <family val="2"/>
        <scheme val="minor"/>
      </rPr>
      <t xml:space="preserve"> Form</t>
    </r>
  </si>
  <si>
    <t>Prozessablauf Einzelmaßnahme</t>
  </si>
  <si>
    <r>
      <t xml:space="preserve">Übermittlung als Anlage zum Beschaffungsantrag an Beschaffungsstelle in </t>
    </r>
    <r>
      <rPr>
        <b/>
        <u/>
        <sz val="12"/>
        <color rgb="FFFF0000"/>
        <rFont val="Calibri"/>
        <family val="2"/>
        <scheme val="minor"/>
      </rPr>
      <t>ungeschützter</t>
    </r>
    <r>
      <rPr>
        <sz val="12"/>
        <color theme="1"/>
        <rFont val="Calibri"/>
        <family val="2"/>
        <scheme val="minor"/>
      </rPr>
      <t xml:space="preserve"> Form</t>
    </r>
  </si>
  <si>
    <r>
      <rPr>
        <u/>
        <sz val="12"/>
        <color theme="1"/>
        <rFont val="Calibri"/>
        <family val="2"/>
        <scheme val="minor"/>
      </rPr>
      <t xml:space="preserve">Individuelle </t>
    </r>
    <r>
      <rPr>
        <b/>
        <u/>
        <sz val="12"/>
        <color theme="1"/>
        <rFont val="Calibri"/>
        <family val="2"/>
        <scheme val="minor"/>
      </rPr>
      <t>Leistungsbeschreibung (LB)</t>
    </r>
    <r>
      <rPr>
        <sz val="12"/>
        <color theme="1"/>
        <rFont val="Calibri"/>
        <family val="2"/>
        <scheme val="minor"/>
      </rPr>
      <t xml:space="preserve"> </t>
    </r>
    <r>
      <rPr>
        <sz val="11"/>
        <color theme="1"/>
        <rFont val="Calibri"/>
        <family val="2"/>
        <scheme val="minor"/>
      </rPr>
      <t xml:space="preserve">
mit ggf. ergänzenden/vertiefenden Informationen zum Leistungsverzeichnis </t>
    </r>
    <r>
      <rPr>
        <sz val="8"/>
        <color theme="1"/>
        <rFont val="Calibri"/>
        <family val="2"/>
        <scheme val="minor"/>
      </rPr>
      <t>(außer bei reinem Pflanzenankauf u. sonstigen Leistungen)</t>
    </r>
  </si>
  <si>
    <t>i.d.R. detailierte Karte erstellen, um Bietenden selbstständiges Auffinden der Fläche(n) zu ermöglichen</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</si>
  <si>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 ggf. Los 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 xml:space="preserve">/zentrale </t>
    </r>
    <r>
      <rPr>
        <b/>
        <sz val="14"/>
        <color theme="1"/>
        <rFont val="Calibri"/>
        <family val="2"/>
        <scheme val="minor"/>
      </rPr>
      <t>Vergabestelle</t>
    </r>
  </si>
  <si>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</si>
  <si>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</si>
  <si>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</si>
  <si>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</si>
  <si>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</si>
  <si>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</si>
  <si>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</si>
  <si>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</si>
  <si>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</si>
  <si>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</si>
  <si>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</si>
  <si>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</si>
  <si>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</si>
  <si>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</si>
  <si>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</si>
  <si>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</si>
  <si>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</si>
  <si>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</si>
  <si>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</si>
  <si>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</si>
  <si>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</si>
  <si>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</si>
  <si>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</si>
  <si>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</si>
  <si>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</si>
  <si>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</si>
  <si>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</si>
  <si>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</si>
  <si>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</si>
  <si>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</si>
  <si>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</si>
  <si>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</si>
  <si>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</si>
  <si>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</si>
  <si>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</si>
  <si>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</si>
  <si>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</si>
  <si>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</si>
  <si>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</si>
  <si>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</si>
  <si>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</si>
  <si>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</si>
  <si>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Leistung im Angebot</t>
  </si>
  <si>
    <t>Prozessablauf Rahmenvereinbarung</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</si>
  <si>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</si>
  <si>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</si>
  <si>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</si>
  <si>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</si>
  <si>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</si>
  <si>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</si>
  <si>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</si>
  <si>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</si>
  <si>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</si>
  <si>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</si>
  <si>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</si>
  <si>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</si>
  <si>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</si>
  <si>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</si>
  <si>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</si>
  <si>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</si>
  <si>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</si>
  <si>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</si>
  <si>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</si>
  <si>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</si>
  <si>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</si>
  <si>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</si>
  <si>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</si>
  <si>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</si>
  <si>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</si>
  <si>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</si>
  <si>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</si>
  <si>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</si>
  <si>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</si>
  <si>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</si>
  <si>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</si>
  <si>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</si>
  <si>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</si>
  <si>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</si>
  <si>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</si>
  <si>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</si>
  <si>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</si>
  <si>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</si>
  <si>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</si>
  <si>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</si>
  <si>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</si>
  <si>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</si>
  <si>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</si>
  <si>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</si>
  <si>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</si>
  <si>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</si>
  <si>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</si>
  <si>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</si>
  <si>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</si>
  <si>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</si>
  <si>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</si>
  <si>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</si>
  <si>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</si>
  <si>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</si>
  <si>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</si>
  <si>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</si>
  <si>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</si>
  <si>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</si>
  <si>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</si>
  <si>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</si>
  <si>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</si>
  <si>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</si>
  <si>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</si>
  <si>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</si>
  <si>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</si>
  <si>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</si>
  <si>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</si>
  <si>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</si>
  <si>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</si>
  <si>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</si>
  <si>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</si>
  <si>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</si>
  <si>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</si>
  <si>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</si>
  <si>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</si>
  <si>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</si>
  <si>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</si>
  <si>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</si>
  <si>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</si>
  <si>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</si>
  <si>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</si>
  <si>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</si>
  <si>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</si>
  <si>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</si>
  <si>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</si>
  <si>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</si>
  <si>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</si>
  <si>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</si>
  <si>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</si>
  <si>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</si>
  <si>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</si>
  <si>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</si>
  <si>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</si>
  <si>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</si>
  <si>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</si>
  <si>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</si>
  <si>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</si>
  <si>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</si>
  <si>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</si>
  <si>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</si>
  <si>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</si>
  <si>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</si>
  <si>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</si>
  <si>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</si>
  <si>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</si>
  <si>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</si>
  <si>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</si>
  <si>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</si>
  <si>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</si>
  <si>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</si>
  <si>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</si>
  <si>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</si>
  <si>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</si>
  <si>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</si>
  <si>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</si>
  <si>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</si>
  <si>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</si>
  <si>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</si>
  <si>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</si>
  <si>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</si>
  <si>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</si>
  <si>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</si>
  <si>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</si>
  <si>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</si>
  <si>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</si>
  <si>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</si>
  <si>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</si>
  <si>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</si>
  <si>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</si>
  <si>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</si>
  <si>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</si>
  <si>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</si>
  <si>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</si>
  <si>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</si>
  <si>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</si>
  <si>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</si>
  <si>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</si>
  <si>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</si>
  <si>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</si>
  <si>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</si>
  <si>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</si>
  <si>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</si>
  <si>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</si>
  <si>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</si>
  <si>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</si>
  <si>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</si>
  <si>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</si>
  <si>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</si>
  <si>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</si>
  <si>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</si>
  <si>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</si>
  <si>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</si>
  <si>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</si>
  <si>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Bitte füllen Sie nicht beide Auswahlfelder zeitgleich aus!</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</si>
  <si>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</si>
  <si>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</si>
  <si>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</si>
  <si>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</si>
  <si>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</si>
  <si>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</si>
  <si>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</si>
  <si>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</si>
  <si>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</si>
  <si>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</si>
  <si>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</si>
  <si>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</si>
  <si>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</si>
  <si>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</si>
  <si>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</si>
  <si>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</si>
  <si>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</si>
  <si>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</si>
  <si>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</si>
  <si>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</si>
  <si>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</si>
  <si>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</si>
  <si>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</si>
  <si>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</si>
  <si>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</si>
  <si>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</si>
  <si>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</si>
  <si>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</si>
  <si>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</si>
  <si>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</si>
  <si>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</si>
  <si>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</si>
  <si>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</si>
  <si>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</si>
  <si>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</si>
  <si>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</si>
  <si>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</si>
  <si>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</si>
  <si>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</si>
  <si>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</si>
  <si>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</si>
  <si>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</si>
  <si>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</si>
  <si>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</si>
  <si>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</si>
  <si>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</si>
  <si>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</si>
  <si>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</si>
  <si>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</si>
  <si>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</si>
  <si>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</si>
  <si>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</si>
  <si>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</si>
  <si>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</si>
  <si>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</si>
  <si>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</si>
  <si>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</si>
  <si>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</si>
  <si>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</si>
  <si>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</si>
  <si>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</si>
  <si>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</si>
  <si>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</si>
  <si>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</si>
  <si>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</si>
  <si>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</si>
  <si>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</si>
  <si>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</si>
  <si>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</si>
  <si>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</si>
  <si>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</si>
  <si>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</si>
  <si>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</si>
  <si>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</si>
  <si>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</si>
  <si>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</si>
  <si>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</si>
  <si>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</si>
  <si>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</si>
  <si>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</si>
  <si>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</si>
  <si>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</si>
  <si>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</si>
  <si>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</si>
  <si>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</si>
  <si>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</si>
  <si>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</si>
  <si>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</si>
  <si>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</si>
  <si>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</si>
  <si>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</si>
  <si>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</si>
  <si>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</si>
  <si>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</si>
  <si>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</si>
  <si>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</si>
  <si>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</si>
  <si>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</si>
  <si>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</si>
  <si>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</si>
  <si>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</si>
  <si>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</si>
  <si>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</si>
  <si>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</si>
  <si>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</si>
  <si>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</si>
  <si>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</si>
  <si>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</si>
  <si>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</si>
  <si>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</si>
  <si>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</si>
  <si>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</si>
  <si>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</si>
  <si>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</si>
  <si>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</si>
  <si>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</si>
  <si>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</si>
  <si>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</si>
  <si>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</si>
  <si>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</si>
  <si>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</si>
  <si>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</si>
  <si>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</si>
  <si>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</si>
  <si>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</si>
  <si>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</si>
  <si>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</si>
  <si>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</si>
  <si>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</si>
  <si>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</si>
  <si>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</si>
  <si>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</si>
  <si>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</si>
  <si>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</si>
  <si>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</si>
  <si>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</si>
  <si>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</si>
  <si>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</si>
  <si>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</si>
  <si>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</si>
  <si>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</si>
  <si>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</si>
  <si>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</si>
  <si>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</si>
  <si>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</si>
  <si>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</si>
  <si>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</si>
  <si>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</si>
  <si>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</si>
  <si>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</si>
  <si>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</si>
  <si>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</si>
  <si>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</si>
  <si>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</si>
  <si>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</si>
  <si>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</si>
  <si>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</si>
  <si>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</si>
  <si>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</si>
  <si>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</si>
  <si>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</si>
  <si>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</si>
  <si>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</si>
  <si>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</si>
  <si>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</si>
  <si>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</si>
  <si>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</si>
  <si>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</si>
  <si>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</si>
  <si>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</si>
  <si>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</si>
  <si>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</si>
  <si>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</si>
  <si>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</si>
  <si>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</si>
  <si>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</si>
  <si>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</si>
  <si>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</si>
  <si>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</si>
  <si>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</si>
  <si>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</si>
  <si>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</si>
  <si>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</si>
  <si>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</si>
  <si>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</si>
  <si>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</si>
  <si>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</si>
  <si>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</si>
  <si>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</si>
  <si>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</si>
  <si>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/ZVS</t>
    </r>
  </si>
  <si>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</si>
  <si>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</si>
  <si>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</si>
  <si>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</si>
  <si>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</si>
  <si>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</si>
  <si>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</si>
  <si>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</si>
  <si>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</si>
  <si>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</si>
  <si>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</si>
  <si>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</si>
  <si>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r>
      <rPr>
        <b/>
        <u/>
        <sz val="16"/>
        <color theme="1"/>
        <rFont val="Calibri"/>
        <family val="2"/>
        <scheme val="minor"/>
      </rPr>
      <t>Rahmenvereinbarung</t>
    </r>
    <r>
      <rPr>
        <b/>
        <u/>
        <sz val="18"/>
        <color theme="1"/>
        <rFont val="Calibri"/>
        <family val="2"/>
        <scheme val="minor"/>
      </rPr>
      <t xml:space="preserve">
</t>
    </r>
    <r>
      <rPr>
        <sz val="11"/>
        <color theme="1"/>
        <rFont val="Calibri"/>
        <family val="2"/>
        <scheme val="minor"/>
      </rPr>
      <t>→ für sukzessiv abzurufende, zum Zeitpunkt der Vergabe nicht abschließend beschreibbare Maßnahmen</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</si>
  <si>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</si>
  <si>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</si>
  <si>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</si>
  <si>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</si>
  <si>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</si>
  <si>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t>Version 16.03.2023</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</si>
  <si>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</si>
  <si>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</si>
  <si>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</si>
  <si>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Lieferung von Forstschutzmaterial</t>
  </si>
  <si>
    <t>AA</t>
  </si>
  <si>
    <t>2026/07/002</t>
  </si>
  <si>
    <t>Lahnhof</t>
  </si>
  <si>
    <t xml:space="preserve">Gitternetzhülle/Pflanzenschutzgitter:
Pflanzen-Schutzgitter zugeschn., Höhe 120cm Durchmesser 30cm, inkl. 3 Edelstahlklammern je Netz zur Befestigung
 Inkl. aller Nebenkosten (Lieferung + Entladung der Ware)
</t>
  </si>
  <si>
    <t>FBB Lahnhof
Lieferung an das Forsthaus Hohenroth, Eisenstraße, 57250 Netphen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</si>
</sst>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36"/>
      <color theme="0"/>
      <name val="Calibri"/>
      <family val="2"/>
      <scheme val="minor"/>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b/>
      <sz val="8"/>
      <color theme="0"/>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9"/>
      <color rgb="FFFF0000"/>
      <name val="Calibri"/>
      <family val="2"/>
    </font>
    <font>
      <b/>
      <u/>
      <sz val="18"/>
      <color theme="1"/>
      <name val="Calibri"/>
      <family val="2"/>
      <scheme val="minor"/>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u/>
      <sz val="12"/>
      <color rgb="FFFF0000"/>
      <name val="Calibri"/>
      <family val="2"/>
      <scheme val="minor"/>
    </font>
    <font>
      <u/>
      <sz val="12"/>
      <color theme="1"/>
      <name val="Calibri"/>
      <family val="2"/>
      <scheme val="minor"/>
    </font>
    <font>
      <b/>
      <u/>
      <sz val="12"/>
      <name val="Calibri"/>
      <family val="2"/>
    </font>
    <font>
      <b/>
      <u/>
      <sz val="14"/>
      <name val="Calibri"/>
      <family val="2"/>
    </font>
    <font>
      <b/>
      <u/>
      <sz val="11"/>
      <color rgb="FFFF0000"/>
      <name val="Calibri"/>
      <family val="2"/>
      <scheme val="minor"/>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patternFill>
    </fill>
    <fill>
      <patternFill patternType="solid">
        <fgColor theme="6" tint="0.79998168889431442"/>
        <bgColor indexed="65"/>
      </patternFill>
    </fill>
    <fill>
      <patternFill patternType="solid">
        <fgColor theme="9"/>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
      <gradientFill degree="90">
        <stop position="0">
          <color theme="9" tint="0.80001220740379042"/>
        </stop>
        <stop position="1">
          <color theme="9" tint="0.40000610370189521"/>
        </stop>
      </gradientFill>
    </fill>
  </fills>
  <borders count="27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indexed="64"/>
      </left>
      <right/>
      <top style="thin">
        <color indexed="64"/>
      </top>
      <bottom style="thin">
        <color indexed="64"/>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theme="0" tint="-0.34998626667073579"/>
      </left>
      <right/>
      <top/>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2">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1" fillId="0" borderId="0"/>
    <xf numFmtId="0" fontId="1" fillId="2" borderId="0" applyNumberFormat="0" applyBorder="0" applyAlignment="0" applyProtection="0"/>
    <xf numFmtId="0" fontId="31" fillId="0" borderId="0" applyNumberFormat="0" applyFill="0" applyBorder="0" applyAlignment="0" applyProtection="0"/>
    <xf numFmtId="0" fontId="34" fillId="0" borderId="0"/>
    <xf numFmtId="0" fontId="55" fillId="0" borderId="0"/>
    <xf numFmtId="9" fontId="34" fillId="0" borderId="0" applyFont="0" applyFill="0" applyBorder="0" applyAlignment="0" applyProtection="0"/>
    <xf numFmtId="44" fontId="34" fillId="0" borderId="0" applyFont="0" applyFill="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4" fillId="0" borderId="0"/>
  </cellStyleXfs>
  <cellXfs count="2018">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8" fillId="3" borderId="108" xfId="3" applyFont="1" applyBorder="1" applyAlignment="1" applyProtection="1">
      <alignment horizontal="center" vertical="center" wrapText="1"/>
      <protection locked="0"/>
    </xf>
    <xf numFmtId="0" fontId="28" fillId="3" borderId="99" xfId="3" applyFont="1" applyBorder="1" applyAlignment="1" applyProtection="1">
      <alignment horizontal="center" vertical="center" wrapText="1"/>
      <protection locked="0"/>
    </xf>
    <xf numFmtId="0" fontId="28" fillId="3" borderId="144" xfId="3" applyFont="1" applyBorder="1" applyAlignment="1" applyProtection="1">
      <alignment horizontal="center" vertical="center" wrapText="1"/>
      <protection locked="0"/>
    </xf>
    <xf numFmtId="0" fontId="28"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10" fillId="0" borderId="0" xfId="0" applyFont="1" applyAlignment="1" applyProtection="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0" fillId="0" borderId="0" xfId="0" applyBorder="1" applyAlignment="1" applyProtection="1">
      <alignment horizontal="center"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9"/>
    <xf numFmtId="0" fontId="35" fillId="0" borderId="0" xfId="12" applyFont="1" applyFill="1" applyBorder="1" applyAlignment="1" applyProtection="1">
      <alignment vertical="center"/>
    </xf>
    <xf numFmtId="0" fontId="34" fillId="0" borderId="0" xfId="12" applyProtection="1"/>
    <xf numFmtId="0" fontId="36" fillId="0" borderId="0" xfId="12" applyFont="1" applyAlignment="1" applyProtection="1">
      <alignment horizontal="left" vertical="center"/>
    </xf>
    <xf numFmtId="2" fontId="36" fillId="0" borderId="0" xfId="12" applyNumberFormat="1" applyFont="1" applyProtection="1"/>
    <xf numFmtId="2" fontId="38" fillId="0" borderId="0" xfId="12" applyNumberFormat="1" applyFont="1" applyProtection="1"/>
    <xf numFmtId="4" fontId="38" fillId="0" borderId="0" xfId="12" applyNumberFormat="1" applyFont="1" applyAlignment="1" applyProtection="1">
      <alignment vertical="center"/>
    </xf>
    <xf numFmtId="0" fontId="38" fillId="0" borderId="0" xfId="12" applyFont="1" applyAlignment="1" applyProtection="1">
      <alignment vertical="center"/>
    </xf>
    <xf numFmtId="0" fontId="36" fillId="0" borderId="0" xfId="12" applyFont="1" applyAlignment="1" applyProtection="1"/>
    <xf numFmtId="0" fontId="36" fillId="0" borderId="0" xfId="12" applyFont="1" applyAlignment="1" applyProtection="1">
      <alignment horizontal="left"/>
    </xf>
    <xf numFmtId="0" fontId="36" fillId="0" borderId="20" xfId="12" applyFont="1" applyBorder="1" applyAlignment="1" applyProtection="1">
      <alignment horizontal="left" vertical="center"/>
    </xf>
    <xf numFmtId="0" fontId="36" fillId="0" borderId="20" xfId="12" applyFont="1" applyBorder="1" applyAlignment="1" applyProtection="1">
      <alignment horizontal="left"/>
    </xf>
    <xf numFmtId="4" fontId="38" fillId="0" borderId="20" xfId="12" applyNumberFormat="1" applyFont="1" applyBorder="1" applyProtection="1"/>
    <xf numFmtId="0" fontId="38" fillId="0" borderId="20" xfId="12" applyFont="1" applyBorder="1" applyProtection="1"/>
    <xf numFmtId="0" fontId="38" fillId="0" borderId="0" xfId="12" applyFont="1" applyAlignment="1" applyProtection="1">
      <alignment horizontal="left" vertical="center"/>
    </xf>
    <xf numFmtId="4" fontId="38" fillId="0" borderId="0" xfId="12" applyNumberFormat="1" applyFont="1" applyProtection="1"/>
    <xf numFmtId="0" fontId="38" fillId="0" borderId="0" xfId="12" applyFont="1" applyProtection="1"/>
    <xf numFmtId="0" fontId="29" fillId="0" borderId="0" xfId="12" applyFont="1" applyAlignment="1" applyProtection="1">
      <alignment horizontal="left" vertical="center"/>
    </xf>
    <xf numFmtId="0" fontId="4" fillId="0" borderId="0" xfId="12" applyFont="1" applyAlignment="1" applyProtection="1">
      <alignment horizontal="left" vertical="center"/>
    </xf>
    <xf numFmtId="0" fontId="39" fillId="0" borderId="0" xfId="12" applyFont="1" applyFill="1" applyBorder="1" applyProtection="1"/>
    <xf numFmtId="2" fontId="38" fillId="0" borderId="0" xfId="12" applyNumberFormat="1" applyFont="1" applyFill="1" applyBorder="1" applyAlignment="1" applyProtection="1">
      <alignment horizontal="left"/>
    </xf>
    <xf numFmtId="0" fontId="28" fillId="0" borderId="0" xfId="12" applyFont="1" applyFill="1" applyBorder="1" applyAlignment="1" applyProtection="1">
      <alignment horizontal="left" vertical="center" wrapText="1"/>
    </xf>
    <xf numFmtId="167" fontId="3" fillId="7" borderId="2" xfId="8" applyNumberFormat="1" applyFont="1" applyBorder="1" applyAlignment="1" applyProtection="1">
      <alignment horizontal="center" vertical="center"/>
      <protection locked="0"/>
    </xf>
    <xf numFmtId="0" fontId="34" fillId="0" borderId="0" xfId="12" applyAlignment="1" applyProtection="1">
      <alignment horizontal="center" vertical="center"/>
    </xf>
    <xf numFmtId="2" fontId="34" fillId="0" borderId="0" xfId="12" applyNumberFormat="1" applyProtection="1"/>
    <xf numFmtId="4" fontId="34" fillId="0" borderId="0" xfId="12" applyNumberFormat="1" applyProtection="1"/>
    <xf numFmtId="0" fontId="34" fillId="0" borderId="0" xfId="12" applyAlignment="1" applyProtection="1">
      <alignment vertical="center"/>
    </xf>
    <xf numFmtId="4" fontId="36" fillId="0" borderId="2" xfId="12" applyNumberFormat="1" applyFont="1" applyFill="1" applyBorder="1" applyAlignment="1" applyProtection="1">
      <alignment horizontal="center" vertical="center" wrapText="1"/>
    </xf>
    <xf numFmtId="0" fontId="36" fillId="0" borderId="2" xfId="12" applyFont="1" applyFill="1" applyBorder="1" applyAlignment="1" applyProtection="1">
      <alignment horizontal="center" vertical="center" wrapText="1"/>
    </xf>
    <xf numFmtId="0" fontId="36" fillId="0" borderId="71" xfId="12" applyFont="1" applyBorder="1" applyAlignment="1" applyProtection="1">
      <alignment horizontal="center" vertical="center"/>
    </xf>
    <xf numFmtId="2" fontId="36" fillId="0" borderId="37" xfId="12" applyNumberFormat="1" applyFont="1" applyBorder="1" applyAlignment="1" applyProtection="1">
      <alignment horizontal="center" vertical="center"/>
    </xf>
    <xf numFmtId="4" fontId="44" fillId="0" borderId="37" xfId="12" applyNumberFormat="1" applyFont="1" applyBorder="1" applyAlignment="1" applyProtection="1">
      <alignment horizontal="center" vertical="center"/>
    </xf>
    <xf numFmtId="4" fontId="36" fillId="0" borderId="2" xfId="12" applyNumberFormat="1" applyFont="1" applyBorder="1" applyAlignment="1" applyProtection="1">
      <alignment horizontal="center" vertical="center"/>
    </xf>
    <xf numFmtId="0" fontId="36" fillId="0" borderId="43" xfId="12" applyFont="1" applyBorder="1" applyAlignment="1" applyProtection="1">
      <alignment horizontal="center" vertical="center"/>
    </xf>
    <xf numFmtId="2" fontId="36" fillId="0" borderId="44" xfId="12" applyNumberFormat="1" applyFont="1" applyBorder="1" applyAlignment="1" applyProtection="1">
      <alignment horizontal="center" vertical="center"/>
    </xf>
    <xf numFmtId="0" fontId="36" fillId="0" borderId="0" xfId="12" applyFont="1" applyBorder="1" applyAlignment="1" applyProtection="1">
      <alignment horizontal="center"/>
    </xf>
    <xf numFmtId="2" fontId="36" fillId="0" borderId="0" xfId="12" applyNumberFormat="1" applyFont="1" applyBorder="1" applyAlignment="1" applyProtection="1">
      <alignment horizontal="center"/>
    </xf>
    <xf numFmtId="4" fontId="44" fillId="0" borderId="0" xfId="12" applyNumberFormat="1" applyFont="1" applyBorder="1" applyAlignment="1" applyProtection="1">
      <alignment horizontal="center"/>
    </xf>
    <xf numFmtId="4" fontId="36" fillId="0" borderId="0" xfId="12" applyNumberFormat="1" applyFont="1" applyBorder="1" applyAlignment="1" applyProtection="1">
      <alignment horizontal="center"/>
    </xf>
    <xf numFmtId="4" fontId="36" fillId="0" borderId="2" xfId="12" applyNumberFormat="1" applyFont="1" applyBorder="1" applyAlignment="1" applyProtection="1">
      <alignment horizontal="center" vertical="center" wrapText="1"/>
    </xf>
    <xf numFmtId="167" fontId="36" fillId="0" borderId="2" xfId="12" applyNumberFormat="1" applyFont="1" applyBorder="1" applyAlignment="1" applyProtection="1">
      <alignment horizontal="center" vertical="center" wrapText="1"/>
    </xf>
    <xf numFmtId="4" fontId="44" fillId="0" borderId="37" xfId="12" applyNumberFormat="1" applyFont="1" applyBorder="1" applyAlignment="1" applyProtection="1">
      <alignment horizontal="center" vertical="center" wrapText="1"/>
    </xf>
    <xf numFmtId="0" fontId="34" fillId="0" borderId="0" xfId="12" applyAlignment="1" applyProtection="1">
      <alignment horizontal="left"/>
    </xf>
    <xf numFmtId="0" fontId="36" fillId="0" borderId="0" xfId="12" applyFont="1" applyBorder="1" applyAlignment="1" applyProtection="1">
      <alignment horizontal="center" vertical="center"/>
    </xf>
    <xf numFmtId="2" fontId="36" fillId="0" borderId="0" xfId="12" applyNumberFormat="1" applyFont="1" applyBorder="1" applyAlignment="1" applyProtection="1">
      <alignment horizontal="center" vertical="center"/>
    </xf>
    <xf numFmtId="4" fontId="38" fillId="0" borderId="0" xfId="12" applyNumberFormat="1" applyFont="1" applyBorder="1" applyAlignment="1" applyProtection="1">
      <alignment horizontal="center" vertical="center" wrapText="1"/>
    </xf>
    <xf numFmtId="4" fontId="36" fillId="0" borderId="0" xfId="12" applyNumberFormat="1" applyFont="1" applyBorder="1" applyAlignment="1" applyProtection="1">
      <alignment horizontal="center" vertical="center" wrapText="1"/>
    </xf>
    <xf numFmtId="4" fontId="36" fillId="0" borderId="2" xfId="12" applyNumberFormat="1" applyFont="1" applyFill="1" applyBorder="1" applyAlignment="1" applyProtection="1">
      <alignment horizontal="center" vertical="center"/>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4" fontId="38" fillId="0" borderId="2" xfId="12" applyNumberFormat="1" applyFont="1" applyBorder="1" applyAlignment="1" applyProtection="1">
      <alignment vertical="center"/>
    </xf>
    <xf numFmtId="0" fontId="38" fillId="0" borderId="2" xfId="12" applyFont="1" applyBorder="1" applyAlignment="1" applyProtection="1">
      <alignment horizontal="center" vertical="center"/>
    </xf>
    <xf numFmtId="0" fontId="34" fillId="0" borderId="0" xfId="12" applyFont="1" applyAlignment="1" applyProtection="1">
      <alignment horizontal="left"/>
    </xf>
    <xf numFmtId="0" fontId="34" fillId="0" borderId="0" xfId="12" applyFont="1" applyProtection="1"/>
    <xf numFmtId="0" fontId="36" fillId="0" borderId="0" xfId="12" applyFont="1" applyBorder="1" applyAlignment="1" applyProtection="1">
      <alignment horizontal="left" vertical="top"/>
    </xf>
    <xf numFmtId="49" fontId="38" fillId="0" borderId="0" xfId="12" applyNumberFormat="1" applyFont="1" applyBorder="1" applyAlignment="1" applyProtection="1">
      <alignment horizontal="center"/>
    </xf>
    <xf numFmtId="4" fontId="38" fillId="0" borderId="0" xfId="12" applyNumberFormat="1" applyFont="1" applyAlignment="1" applyProtection="1">
      <alignment horizontal="left"/>
    </xf>
    <xf numFmtId="0" fontId="1" fillId="7" borderId="20" xfId="8" applyFont="1" applyBorder="1" applyAlignment="1" applyProtection="1">
      <alignment horizontal="center" vertical="center"/>
      <protection locked="0"/>
    </xf>
    <xf numFmtId="4" fontId="39" fillId="0" borderId="0" xfId="12" applyNumberFormat="1" applyFont="1" applyAlignment="1" applyProtection="1">
      <alignment horizontal="left"/>
    </xf>
    <xf numFmtId="0" fontId="39" fillId="0" borderId="0" xfId="12" applyFont="1" applyAlignment="1" applyProtection="1">
      <alignment horizontal="center"/>
    </xf>
    <xf numFmtId="2" fontId="34" fillId="0" borderId="0" xfId="12" applyNumberFormat="1" applyAlignment="1" applyProtection="1">
      <alignment horizontal="left"/>
    </xf>
    <xf numFmtId="4" fontId="34" fillId="0" borderId="0" xfId="12" applyNumberFormat="1" applyAlignment="1" applyProtection="1">
      <alignment horizontal="left"/>
    </xf>
    <xf numFmtId="0" fontId="36" fillId="0" borderId="0" xfId="9" applyFont="1" applyAlignment="1">
      <alignment horizontal="center" vertical="center"/>
    </xf>
    <xf numFmtId="0" fontId="36" fillId="0" borderId="0" xfId="13" applyFont="1" applyAlignment="1">
      <alignment horizontal="center" vertical="center"/>
    </xf>
    <xf numFmtId="9" fontId="0" fillId="0" borderId="0" xfId="14" applyFont="1"/>
    <xf numFmtId="0" fontId="34" fillId="0" borderId="0" xfId="13" applyFont="1"/>
    <xf numFmtId="9" fontId="38" fillId="0" borderId="0" xfId="14" applyFont="1"/>
    <xf numFmtId="0" fontId="55" fillId="0" borderId="0" xfId="13"/>
    <xf numFmtId="0" fontId="35" fillId="0" borderId="0" xfId="13" applyFont="1" applyFill="1" applyBorder="1" applyAlignment="1" applyProtection="1">
      <alignment vertical="center"/>
    </xf>
    <xf numFmtId="0" fontId="55" fillId="0" borderId="0" xfId="13" applyProtection="1"/>
    <xf numFmtId="0" fontId="57" fillId="0" borderId="184" xfId="13" applyFont="1" applyFill="1" applyBorder="1" applyAlignment="1" applyProtection="1">
      <alignment vertical="center" wrapText="1"/>
    </xf>
    <xf numFmtId="4" fontId="55" fillId="0" borderId="0" xfId="13" applyNumberFormat="1" applyProtection="1"/>
    <xf numFmtId="0" fontId="57" fillId="0" borderId="0" xfId="13" applyFont="1" applyFill="1" applyBorder="1" applyAlignment="1" applyProtection="1">
      <alignment vertical="center" wrapText="1"/>
    </xf>
    <xf numFmtId="0" fontId="36" fillId="0" borderId="0" xfId="13" applyFont="1" applyAlignment="1" applyProtection="1">
      <alignment vertical="center"/>
    </xf>
    <xf numFmtId="2" fontId="38" fillId="0" borderId="0" xfId="13" applyNumberFormat="1" applyFont="1" applyAlignment="1" applyProtection="1">
      <alignment vertical="center"/>
    </xf>
    <xf numFmtId="2" fontId="36" fillId="0" borderId="0" xfId="13" applyNumberFormat="1" applyFont="1" applyFill="1" applyAlignment="1" applyProtection="1">
      <alignment horizontal="left" vertical="center"/>
    </xf>
    <xf numFmtId="2" fontId="36" fillId="0" borderId="0" xfId="13" applyNumberFormat="1" applyFont="1" applyFill="1" applyAlignment="1" applyProtection="1">
      <alignment horizontal="left"/>
    </xf>
    <xf numFmtId="0" fontId="36" fillId="0" borderId="0" xfId="13" applyFont="1" applyAlignment="1" applyProtection="1">
      <alignment horizontal="left" vertical="center"/>
    </xf>
    <xf numFmtId="4" fontId="36" fillId="0" borderId="0" xfId="13" applyNumberFormat="1" applyFont="1" applyProtection="1"/>
    <xf numFmtId="0" fontId="36" fillId="0" borderId="0" xfId="13" applyFont="1" applyProtection="1"/>
    <xf numFmtId="0" fontId="20" fillId="0" borderId="0" xfId="13" applyFont="1" applyAlignment="1" applyProtection="1">
      <alignment vertical="center" wrapText="1"/>
    </xf>
    <xf numFmtId="0" fontId="20" fillId="0" borderId="27" xfId="13" applyFont="1" applyBorder="1" applyAlignment="1" applyProtection="1">
      <alignment vertical="center" wrapText="1"/>
    </xf>
    <xf numFmtId="0" fontId="55" fillId="0" borderId="27" xfId="13" applyBorder="1" applyProtection="1"/>
    <xf numFmtId="0" fontId="36" fillId="0" borderId="0" xfId="13" applyFont="1" applyFill="1" applyAlignment="1" applyProtection="1">
      <alignment horizontal="center" vertical="center"/>
    </xf>
    <xf numFmtId="0" fontId="55" fillId="0" borderId="0" xfId="13" applyAlignment="1" applyProtection="1">
      <alignment horizontal="center" vertical="center"/>
    </xf>
    <xf numFmtId="0" fontId="38" fillId="0" borderId="0" xfId="13" applyFont="1" applyProtection="1"/>
    <xf numFmtId="2" fontId="38" fillId="0" borderId="0" xfId="13" applyNumberFormat="1" applyFont="1" applyProtection="1"/>
    <xf numFmtId="4" fontId="38" fillId="0" borderId="0" xfId="13" applyNumberFormat="1" applyFont="1" applyProtection="1"/>
    <xf numFmtId="4" fontId="36" fillId="0" borderId="16" xfId="13" applyNumberFormat="1" applyFont="1" applyFill="1" applyBorder="1" applyAlignment="1" applyProtection="1">
      <alignment horizontal="center" vertical="center"/>
    </xf>
    <xf numFmtId="0" fontId="36" fillId="0" borderId="16" xfId="13" applyFont="1" applyFill="1" applyBorder="1" applyAlignment="1" applyProtection="1">
      <alignment horizontal="center" vertical="center" wrapText="1"/>
    </xf>
    <xf numFmtId="0" fontId="59" fillId="0" borderId="106" xfId="13" applyFont="1" applyBorder="1" applyAlignment="1" applyProtection="1">
      <alignment horizontal="center" vertical="center" wrapText="1"/>
    </xf>
    <xf numFmtId="4" fontId="38" fillId="0" borderId="2" xfId="13" applyNumberFormat="1" applyFont="1" applyBorder="1" applyAlignment="1" applyProtection="1">
      <alignment horizontal="center" vertical="center"/>
    </xf>
    <xf numFmtId="49" fontId="38" fillId="0" borderId="71" xfId="13"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9" fillId="0" borderId="2" xfId="13" applyNumberFormat="1" applyFont="1" applyBorder="1" applyAlignment="1" applyProtection="1">
      <alignment horizontal="center" vertical="center"/>
    </xf>
    <xf numFmtId="49" fontId="38" fillId="0" borderId="2" xfId="13" applyNumberFormat="1" applyFont="1" applyBorder="1" applyAlignment="1" applyProtection="1">
      <alignment horizontal="center" vertical="center"/>
    </xf>
    <xf numFmtId="49" fontId="38" fillId="0" borderId="43" xfId="13" applyNumberFormat="1" applyFont="1" applyFill="1" applyBorder="1" applyAlignment="1" applyProtection="1">
      <alignment horizontal="center" vertical="center"/>
    </xf>
    <xf numFmtId="9" fontId="20" fillId="0" borderId="2" xfId="13" applyNumberFormat="1" applyFont="1" applyFill="1" applyBorder="1" applyAlignment="1" applyProtection="1">
      <alignment horizontal="center" vertical="center"/>
    </xf>
    <xf numFmtId="0" fontId="36" fillId="0" borderId="2" xfId="13" applyFont="1" applyFill="1"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0" fontId="34" fillId="0" borderId="0" xfId="13" applyFont="1" applyProtection="1"/>
    <xf numFmtId="4" fontId="36" fillId="0" borderId="2" xfId="13" applyNumberFormat="1" applyFont="1" applyFill="1" applyBorder="1" applyAlignment="1" applyProtection="1">
      <alignment horizontal="center" vertical="center" wrapText="1"/>
    </xf>
    <xf numFmtId="0" fontId="36" fillId="0" borderId="2" xfId="13" applyFont="1" applyBorder="1" applyAlignment="1" applyProtection="1">
      <alignment horizontal="center" vertical="center" wrapText="1"/>
    </xf>
    <xf numFmtId="0" fontId="39" fillId="0" borderId="131" xfId="13" applyFont="1" applyBorder="1" applyAlignment="1" applyProtection="1">
      <alignment horizontal="center" vertical="center" wrapText="1"/>
    </xf>
    <xf numFmtId="0" fontId="55" fillId="0" borderId="0" xfId="13" applyAlignment="1" applyProtection="1">
      <alignment vertical="center"/>
    </xf>
    <xf numFmtId="0" fontId="34" fillId="9" borderId="0" xfId="13" applyFont="1" applyFill="1" applyBorder="1" applyProtection="1"/>
    <xf numFmtId="4" fontId="38" fillId="0" borderId="0" xfId="13" applyNumberFormat="1" applyFont="1" applyFill="1" applyBorder="1" applyAlignment="1" applyProtection="1">
      <alignment horizontal="center" vertical="center" wrapText="1"/>
    </xf>
    <xf numFmtId="167" fontId="38" fillId="0" borderId="0" xfId="13" applyNumberFormat="1" applyFont="1" applyFill="1" applyBorder="1" applyAlignment="1" applyProtection="1">
      <alignment horizontal="center" vertical="center" wrapText="1"/>
    </xf>
    <xf numFmtId="0" fontId="36" fillId="0" borderId="131" xfId="13" applyFont="1" applyBorder="1" applyAlignment="1" applyProtection="1">
      <alignment horizontal="center" vertical="center" wrapText="1"/>
    </xf>
    <xf numFmtId="4" fontId="44" fillId="0" borderId="37" xfId="13" applyNumberFormat="1" applyFont="1" applyBorder="1" applyAlignment="1" applyProtection="1">
      <alignment horizontal="center" vertical="center" wrapText="1"/>
    </xf>
    <xf numFmtId="4" fontId="38" fillId="0" borderId="2" xfId="13" applyNumberFormat="1" applyFont="1" applyBorder="1" applyAlignment="1" applyProtection="1">
      <alignment horizontal="center" vertical="center" wrapText="1"/>
    </xf>
    <xf numFmtId="0" fontId="41" fillId="0" borderId="143" xfId="13" applyFont="1" applyFill="1" applyBorder="1" applyAlignment="1" applyProtection="1">
      <alignment horizontal="center" vertical="center"/>
    </xf>
    <xf numFmtId="0" fontId="66" fillId="0" borderId="0" xfId="13" applyFont="1" applyProtection="1"/>
    <xf numFmtId="0" fontId="29" fillId="0" borderId="38" xfId="13" applyFont="1" applyFill="1" applyBorder="1" applyAlignment="1" applyProtection="1">
      <alignment vertical="center"/>
    </xf>
    <xf numFmtId="2" fontId="38" fillId="0" borderId="20" xfId="13" applyNumberFormat="1" applyFont="1" applyFill="1" applyBorder="1" applyProtection="1"/>
    <xf numFmtId="4" fontId="38" fillId="0" borderId="20" xfId="13" applyNumberFormat="1" applyFont="1" applyFill="1" applyBorder="1" applyProtection="1"/>
    <xf numFmtId="0" fontId="38" fillId="0" borderId="20" xfId="13" applyFont="1" applyFill="1" applyBorder="1" applyProtection="1"/>
    <xf numFmtId="0" fontId="29" fillId="0" borderId="36" xfId="13" applyFont="1" applyFill="1" applyBorder="1" applyAlignment="1" applyProtection="1">
      <alignment horizontal="center"/>
    </xf>
    <xf numFmtId="0" fontId="38" fillId="0" borderId="106" xfId="13" applyFont="1" applyBorder="1" applyAlignment="1" applyProtection="1">
      <alignment vertical="center"/>
    </xf>
    <xf numFmtId="2" fontId="38" fillId="0" borderId="5" xfId="13" applyNumberFormat="1" applyFont="1" applyBorder="1" applyProtection="1"/>
    <xf numFmtId="4" fontId="38" fillId="0" borderId="5" xfId="13" applyNumberFormat="1" applyFont="1" applyBorder="1" applyProtection="1"/>
    <xf numFmtId="0" fontId="38" fillId="0" borderId="5" xfId="13" applyFont="1" applyBorder="1" applyProtection="1"/>
    <xf numFmtId="0" fontId="38" fillId="0" borderId="143" xfId="13" applyFont="1" applyBorder="1" applyProtection="1"/>
    <xf numFmtId="0" fontId="2" fillId="2" borderId="2" xfId="2" applyFont="1" applyBorder="1" applyAlignment="1" applyProtection="1">
      <alignment horizontal="center" vertical="center"/>
      <protection locked="0"/>
    </xf>
    <xf numFmtId="167" fontId="0" fillId="0" borderId="20" xfId="15" applyNumberFormat="1" applyFont="1" applyBorder="1" applyAlignment="1" applyProtection="1">
      <alignment horizontal="center" vertical="center"/>
    </xf>
    <xf numFmtId="0" fontId="29" fillId="0" borderId="43" xfId="13" applyFont="1" applyFill="1" applyBorder="1" applyAlignment="1" applyProtection="1">
      <alignment vertical="center" wrapText="1"/>
    </xf>
    <xf numFmtId="0" fontId="63" fillId="0" borderId="193" xfId="13" applyFont="1" applyFill="1" applyBorder="1" applyAlignment="1" applyProtection="1">
      <alignment vertical="center"/>
    </xf>
    <xf numFmtId="2" fontId="67" fillId="0" borderId="194" xfId="13" applyNumberFormat="1" applyFont="1" applyBorder="1" applyAlignment="1" applyProtection="1">
      <alignment vertical="center"/>
    </xf>
    <xf numFmtId="4" fontId="67" fillId="0" borderId="194" xfId="13" applyNumberFormat="1" applyFont="1" applyBorder="1" applyAlignment="1" applyProtection="1">
      <alignment vertical="center"/>
    </xf>
    <xf numFmtId="0" fontId="67" fillId="0" borderId="194" xfId="13" applyFont="1" applyBorder="1" applyAlignment="1" applyProtection="1">
      <alignment vertical="center"/>
    </xf>
    <xf numFmtId="0" fontId="63" fillId="0" borderId="195" xfId="13" applyFont="1" applyFill="1" applyBorder="1" applyAlignment="1" applyProtection="1">
      <alignment horizontal="center" vertical="center"/>
    </xf>
    <xf numFmtId="2" fontId="55" fillId="0" borderId="0" xfId="13" applyNumberFormat="1" applyProtection="1"/>
    <xf numFmtId="0" fontId="28" fillId="0" borderId="0" xfId="12" applyFont="1" applyFill="1" applyBorder="1" applyAlignment="1" applyProtection="1">
      <alignment horizontal="left" vertical="center" wrapText="1"/>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xf>
    <xf numFmtId="0" fontId="1" fillId="0" borderId="0" xfId="9" applyBorder="1"/>
    <xf numFmtId="3" fontId="1" fillId="2" borderId="2" xfId="18" applyNumberFormat="1" applyBorder="1" applyAlignment="1" applyProtection="1">
      <alignment horizontal="center" vertical="center"/>
      <protection locked="0"/>
    </xf>
    <xf numFmtId="0" fontId="1" fillId="0" borderId="0" xfId="9" applyProtection="1"/>
    <xf numFmtId="0" fontId="70" fillId="0" borderId="0" xfId="13" applyFont="1" applyFill="1" applyBorder="1" applyAlignment="1" applyProtection="1">
      <alignment wrapText="1"/>
    </xf>
    <xf numFmtId="4" fontId="38" fillId="0" borderId="0" xfId="13" applyNumberFormat="1" applyFont="1" applyAlignment="1" applyProtection="1">
      <alignment horizontal="center" vertical="center"/>
    </xf>
    <xf numFmtId="0" fontId="36" fillId="0" borderId="0" xfId="13" applyFont="1" applyAlignment="1" applyProtection="1">
      <alignment horizontal="left"/>
    </xf>
    <xf numFmtId="4" fontId="38" fillId="0" borderId="0" xfId="13" applyNumberFormat="1" applyFont="1" applyAlignment="1" applyProtection="1">
      <alignment vertical="center"/>
    </xf>
    <xf numFmtId="0" fontId="38" fillId="0" borderId="0" xfId="13" applyFont="1" applyAlignment="1" applyProtection="1">
      <alignment vertical="center"/>
    </xf>
    <xf numFmtId="0" fontId="36" fillId="0" borderId="27" xfId="13" applyFont="1" applyBorder="1" applyAlignment="1" applyProtection="1">
      <alignment horizontal="left"/>
    </xf>
    <xf numFmtId="4" fontId="38" fillId="0" borderId="27" xfId="13" applyNumberFormat="1" applyFont="1" applyBorder="1" applyProtection="1"/>
    <xf numFmtId="0" fontId="38" fillId="0" borderId="27" xfId="13" applyFont="1" applyBorder="1" applyProtection="1"/>
    <xf numFmtId="0" fontId="29" fillId="0" borderId="0" xfId="13" applyFont="1" applyProtection="1"/>
    <xf numFmtId="0" fontId="39" fillId="0" borderId="0" xfId="13" applyFont="1" applyFill="1" applyBorder="1" applyProtection="1"/>
    <xf numFmtId="2" fontId="38" fillId="0" borderId="0" xfId="13" applyNumberFormat="1" applyFont="1" applyFill="1" applyBorder="1" applyAlignment="1" applyProtection="1">
      <alignment horizontal="left"/>
    </xf>
    <xf numFmtId="2" fontId="36" fillId="0" borderId="2" xfId="13" applyNumberFormat="1" applyFont="1" applyBorder="1" applyAlignment="1" applyProtection="1">
      <alignment horizontal="center" vertical="center" wrapText="1"/>
    </xf>
    <xf numFmtId="49" fontId="36" fillId="0" borderId="2" xfId="13" applyNumberFormat="1" applyFont="1" applyBorder="1" applyAlignment="1" applyProtection="1">
      <alignment horizontal="left"/>
    </xf>
    <xf numFmtId="49" fontId="45" fillId="0" borderId="2" xfId="13" applyNumberFormat="1" applyFont="1" applyBorder="1" applyAlignment="1" applyProtection="1">
      <alignment horizontal="center"/>
    </xf>
    <xf numFmtId="2" fontId="44" fillId="0" borderId="2" xfId="13" applyNumberFormat="1" applyFont="1" applyBorder="1" applyAlignment="1" applyProtection="1">
      <alignment horizontal="center"/>
    </xf>
    <xf numFmtId="2" fontId="36" fillId="0" borderId="2" xfId="13" applyNumberFormat="1" applyFont="1" applyBorder="1" applyAlignment="1" applyProtection="1">
      <alignment horizontal="center"/>
    </xf>
    <xf numFmtId="49" fontId="36" fillId="0" borderId="2" xfId="13" applyNumberFormat="1" applyFont="1" applyFill="1" applyBorder="1" applyAlignment="1" applyProtection="1">
      <alignment horizontal="left"/>
    </xf>
    <xf numFmtId="49" fontId="45" fillId="0" borderId="2" xfId="13" applyNumberFormat="1" applyFont="1" applyFill="1" applyBorder="1" applyAlignment="1" applyProtection="1">
      <alignment horizontal="center"/>
    </xf>
    <xf numFmtId="2" fontId="44" fillId="0" borderId="2" xfId="13" applyNumberFormat="1" applyFont="1" applyFill="1" applyBorder="1" applyAlignment="1" applyProtection="1">
      <alignment horizontal="center"/>
    </xf>
    <xf numFmtId="0" fontId="71" fillId="0" borderId="0" xfId="13" applyFont="1" applyProtection="1"/>
    <xf numFmtId="2" fontId="36" fillId="0" borderId="2" xfId="13" applyNumberFormat="1" applyFont="1" applyFill="1" applyBorder="1" applyAlignment="1" applyProtection="1">
      <alignment horizontal="center"/>
    </xf>
    <xf numFmtId="2" fontId="38" fillId="0" borderId="2" xfId="13" applyNumberFormat="1" applyFont="1" applyFill="1" applyBorder="1" applyAlignment="1" applyProtection="1">
      <alignment horizontal="center"/>
    </xf>
    <xf numFmtId="2" fontId="38" fillId="0" borderId="2" xfId="13" applyNumberFormat="1" applyFont="1" applyBorder="1" applyAlignment="1" applyProtection="1">
      <alignment horizontal="center"/>
    </xf>
    <xf numFmtId="0" fontId="38" fillId="0" borderId="0" xfId="13" applyFont="1" applyFill="1" applyBorder="1" applyAlignment="1" applyProtection="1"/>
    <xf numFmtId="0" fontId="39" fillId="0" borderId="0" xfId="13" applyFont="1" applyBorder="1" applyAlignment="1" applyProtection="1"/>
    <xf numFmtId="0" fontId="36" fillId="0" borderId="20" xfId="13" applyFont="1" applyBorder="1" applyAlignment="1" applyProtection="1">
      <alignment horizontal="left"/>
    </xf>
    <xf numFmtId="4" fontId="38" fillId="0" borderId="20" xfId="13" applyNumberFormat="1" applyFont="1" applyBorder="1" applyAlignment="1" applyProtection="1">
      <alignment horizontal="left"/>
    </xf>
    <xf numFmtId="0" fontId="38" fillId="0" borderId="20" xfId="13" applyFont="1" applyBorder="1" applyAlignment="1" applyProtection="1">
      <alignment horizontal="left"/>
    </xf>
    <xf numFmtId="2" fontId="38" fillId="0" borderId="0" xfId="13" applyNumberFormat="1" applyFont="1" applyAlignment="1" applyProtection="1">
      <alignment horizontal="left"/>
    </xf>
    <xf numFmtId="4" fontId="38" fillId="0" borderId="0" xfId="13" applyNumberFormat="1" applyFont="1" applyAlignment="1" applyProtection="1">
      <alignment horizontal="left"/>
    </xf>
    <xf numFmtId="0" fontId="38" fillId="0" borderId="0" xfId="13" applyFont="1" applyAlignment="1" applyProtection="1">
      <alignment horizontal="left"/>
    </xf>
    <xf numFmtId="2" fontId="29" fillId="0" borderId="0" xfId="13" applyNumberFormat="1" applyFont="1" applyFill="1" applyBorder="1" applyAlignment="1" applyProtection="1">
      <alignment horizontal="left"/>
    </xf>
    <xf numFmtId="0" fontId="20" fillId="0" borderId="0" xfId="13" applyFont="1" applyFill="1" applyBorder="1" applyAlignment="1" applyProtection="1"/>
    <xf numFmtId="2"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left" vertical="center"/>
    </xf>
    <xf numFmtId="0" fontId="36" fillId="0" borderId="2" xfId="13" applyFont="1" applyBorder="1" applyAlignment="1" applyProtection="1">
      <alignment horizontal="center"/>
    </xf>
    <xf numFmtId="49" fontId="38" fillId="0" borderId="2" xfId="13" applyNumberFormat="1" applyFont="1" applyBorder="1" applyAlignment="1" applyProtection="1">
      <alignment horizontal="center" vertical="top"/>
    </xf>
    <xf numFmtId="49" fontId="38" fillId="0" borderId="2" xfId="13" applyNumberFormat="1" applyFont="1" applyBorder="1" applyAlignment="1" applyProtection="1">
      <alignment horizontal="center" vertical="top" wrapText="1"/>
    </xf>
    <xf numFmtId="0" fontId="38" fillId="0" borderId="0" xfId="13" applyFont="1" applyAlignment="1" applyProtection="1">
      <alignment horizontal="center"/>
    </xf>
    <xf numFmtId="0" fontId="70" fillId="0" borderId="0" xfId="13" applyFont="1" applyFill="1" applyBorder="1" applyAlignment="1" applyProtection="1">
      <alignment vertical="center"/>
    </xf>
    <xf numFmtId="0" fontId="36" fillId="0" borderId="0" xfId="13" applyFont="1" applyAlignment="1">
      <alignment horizontal="left" vertical="center"/>
    </xf>
    <xf numFmtId="0" fontId="36" fillId="0" borderId="0" xfId="13" applyFont="1" applyAlignment="1">
      <alignment vertical="center"/>
    </xf>
    <xf numFmtId="0" fontId="38" fillId="0" borderId="0" xfId="13" applyFont="1" applyAlignment="1">
      <alignment vertical="center"/>
    </xf>
    <xf numFmtId="0" fontId="20" fillId="0" borderId="0" xfId="13" applyFont="1" applyAlignment="1" applyProtection="1">
      <alignment vertical="center"/>
    </xf>
    <xf numFmtId="0" fontId="34" fillId="0" borderId="0" xfId="13" applyFont="1" applyBorder="1" applyAlignment="1" applyProtection="1">
      <alignment vertical="top" wrapText="1"/>
    </xf>
    <xf numFmtId="0" fontId="36" fillId="0" borderId="16"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36" fillId="0" borderId="2" xfId="13"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8" fillId="0" borderId="2" xfId="13" applyNumberFormat="1" applyFont="1" applyBorder="1" applyAlignment="1" applyProtection="1">
      <alignment horizontal="center" vertical="center" wrapText="1"/>
    </xf>
    <xf numFmtId="0" fontId="36" fillId="0" borderId="0" xfId="13" applyFont="1" applyBorder="1" applyAlignment="1" applyProtection="1">
      <alignment horizontal="left" vertical="center"/>
    </xf>
    <xf numFmtId="9" fontId="36" fillId="0" borderId="2" xfId="13" applyNumberFormat="1" applyFont="1" applyBorder="1" applyAlignment="1" applyProtection="1">
      <alignment horizontal="center" vertical="center"/>
    </xf>
    <xf numFmtId="0" fontId="38" fillId="0" borderId="0" xfId="13" applyFont="1" applyBorder="1" applyAlignment="1" applyProtection="1">
      <alignment vertical="center"/>
    </xf>
    <xf numFmtId="49" fontId="36" fillId="0" borderId="2" xfId="13" applyNumberFormat="1" applyFont="1" applyBorder="1" applyAlignment="1" applyProtection="1">
      <alignment horizontal="center" vertical="center" wrapText="1"/>
    </xf>
    <xf numFmtId="2" fontId="72" fillId="0" borderId="2" xfId="13" applyNumberFormat="1"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left" vertical="center"/>
    </xf>
    <xf numFmtId="49" fontId="45" fillId="0" borderId="2" xfId="13" applyNumberFormat="1" applyFont="1" applyBorder="1" applyAlignment="1" applyProtection="1">
      <alignment horizontal="center" vertical="center"/>
    </xf>
    <xf numFmtId="2" fontId="44" fillId="0" borderId="2" xfId="13" applyNumberFormat="1" applyFont="1" applyBorder="1" applyAlignment="1" applyProtection="1">
      <alignment horizontal="center" vertical="center"/>
    </xf>
    <xf numFmtId="2" fontId="38" fillId="0" borderId="2" xfId="13" applyNumberFormat="1" applyFont="1" applyBorder="1" applyAlignment="1" applyProtection="1">
      <alignment horizontal="center" vertical="center"/>
    </xf>
    <xf numFmtId="4" fontId="36" fillId="0" borderId="71" xfId="13" applyNumberFormat="1" applyFont="1" applyBorder="1" applyAlignment="1" applyProtection="1">
      <alignment vertical="center"/>
    </xf>
    <xf numFmtId="0" fontId="38" fillId="0" borderId="131" xfId="13" applyFont="1" applyBorder="1" applyAlignment="1" applyProtection="1">
      <alignment vertical="center"/>
    </xf>
    <xf numFmtId="0" fontId="55" fillId="0" borderId="23" xfId="13" applyBorder="1" applyProtection="1"/>
    <xf numFmtId="0" fontId="38" fillId="0" borderId="23" xfId="13" applyFont="1" applyBorder="1" applyAlignment="1" applyProtection="1">
      <alignment vertical="center"/>
    </xf>
    <xf numFmtId="4" fontId="36" fillId="0" borderId="23" xfId="13" applyNumberFormat="1" applyFont="1" applyBorder="1" applyAlignment="1" applyProtection="1">
      <alignment horizontal="center" vertical="center"/>
    </xf>
    <xf numFmtId="49" fontId="45" fillId="0" borderId="2" xfId="13" applyNumberFormat="1" applyFont="1" applyFill="1" applyBorder="1" applyAlignment="1" applyProtection="1">
      <alignment horizontal="center" vertical="center"/>
    </xf>
    <xf numFmtId="2" fontId="44" fillId="0" borderId="2" xfId="13" applyNumberFormat="1" applyFont="1" applyFill="1" applyBorder="1" applyAlignment="1" applyProtection="1">
      <alignment horizontal="center" vertical="center"/>
    </xf>
    <xf numFmtId="0" fontId="36" fillId="0" borderId="23" xfId="13" applyFont="1" applyBorder="1" applyAlignment="1" applyProtection="1">
      <alignment horizontal="center" vertical="center"/>
    </xf>
    <xf numFmtId="0" fontId="36" fillId="0" borderId="23" xfId="13" applyFont="1" applyFill="1" applyBorder="1" applyAlignment="1" applyProtection="1">
      <alignment vertical="center"/>
    </xf>
    <xf numFmtId="4" fontId="36" fillId="0" borderId="23" xfId="13" applyNumberFormat="1" applyFont="1" applyFill="1" applyBorder="1" applyAlignment="1" applyProtection="1">
      <alignment horizontal="center" vertical="center"/>
    </xf>
    <xf numFmtId="49" fontId="36" fillId="0" borderId="131" xfId="13" applyNumberFormat="1" applyFont="1" applyBorder="1" applyAlignment="1" applyProtection="1">
      <alignment horizontal="left" vertical="center"/>
    </xf>
    <xf numFmtId="49" fontId="45" fillId="0" borderId="131" xfId="13" applyNumberFormat="1" applyFont="1" applyBorder="1" applyAlignment="1" applyProtection="1">
      <alignment horizontal="center" vertical="center"/>
    </xf>
    <xf numFmtId="2" fontId="44" fillId="0" borderId="131" xfId="13" applyNumberFormat="1" applyFont="1" applyBorder="1" applyAlignment="1" applyProtection="1">
      <alignment horizontal="center" vertical="center"/>
    </xf>
    <xf numFmtId="0" fontId="36" fillId="0" borderId="16" xfId="13" applyFont="1" applyFill="1" applyBorder="1" applyAlignment="1" applyProtection="1">
      <alignment horizontal="center" vertical="center"/>
    </xf>
    <xf numFmtId="2" fontId="44" fillId="0" borderId="16" xfId="13" applyNumberFormat="1" applyFont="1" applyBorder="1" applyAlignment="1" applyProtection="1">
      <alignment horizontal="center" vertical="center"/>
    </xf>
    <xf numFmtId="2" fontId="38" fillId="0" borderId="16" xfId="13" applyNumberFormat="1" applyFont="1" applyBorder="1" applyAlignment="1" applyProtection="1">
      <alignment horizontal="center" vertical="center"/>
    </xf>
    <xf numFmtId="0" fontId="55" fillId="0" borderId="0" xfId="13" applyAlignment="1" applyProtection="1"/>
    <xf numFmtId="0" fontId="36" fillId="0" borderId="23" xfId="13" applyFont="1" applyFill="1" applyBorder="1" applyAlignment="1" applyProtection="1">
      <alignment horizontal="center" vertical="center"/>
    </xf>
    <xf numFmtId="49" fontId="36" fillId="0" borderId="2" xfId="13" applyNumberFormat="1" applyFont="1" applyBorder="1" applyAlignment="1" applyProtection="1">
      <alignment vertical="center" wrapText="1"/>
    </xf>
    <xf numFmtId="0" fontId="36" fillId="0" borderId="71" xfId="13" applyFont="1" applyFill="1" applyBorder="1" applyAlignment="1" applyProtection="1">
      <alignment horizontal="center" vertical="center" wrapText="1"/>
    </xf>
    <xf numFmtId="2" fontId="38" fillId="0" borderId="71" xfId="13" applyNumberFormat="1" applyFont="1" applyFill="1" applyBorder="1" applyAlignment="1" applyProtection="1">
      <alignment horizontal="center" vertical="center"/>
    </xf>
    <xf numFmtId="2" fontId="44" fillId="0" borderId="131" xfId="13" applyNumberFormat="1" applyFont="1" applyFill="1" applyBorder="1" applyAlignment="1" applyProtection="1">
      <alignment horizontal="center" vertical="center"/>
    </xf>
    <xf numFmtId="2" fontId="44" fillId="0" borderId="16" xfId="13" applyNumberFormat="1" applyFont="1" applyFill="1" applyBorder="1" applyAlignment="1" applyProtection="1">
      <alignment horizontal="center" vertical="center"/>
    </xf>
    <xf numFmtId="2" fontId="38" fillId="0" borderId="38" xfId="13" applyNumberFormat="1" applyFont="1" applyBorder="1" applyAlignment="1" applyProtection="1">
      <alignment horizontal="center" vertical="center"/>
    </xf>
    <xf numFmtId="2" fontId="38" fillId="0" borderId="38" xfId="13" applyNumberFormat="1" applyFont="1" applyFill="1" applyBorder="1" applyAlignment="1" applyProtection="1">
      <alignment horizontal="center" vertical="center"/>
    </xf>
    <xf numFmtId="4" fontId="62" fillId="0" borderId="2" xfId="13" applyNumberFormat="1" applyFont="1" applyFill="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62" fillId="0" borderId="71" xfId="13" applyNumberFormat="1" applyFont="1" applyFill="1" applyBorder="1" applyAlignment="1" applyProtection="1">
      <alignment horizontal="center" vertical="center"/>
    </xf>
    <xf numFmtId="49" fontId="36" fillId="0" borderId="0" xfId="13" applyNumberFormat="1" applyFont="1" applyBorder="1" applyAlignment="1" applyProtection="1">
      <alignment horizontal="center" vertical="center"/>
    </xf>
    <xf numFmtId="49" fontId="45" fillId="0" borderId="0" xfId="13" applyNumberFormat="1" applyFont="1" applyBorder="1" applyAlignment="1" applyProtection="1">
      <alignment horizontal="center" vertical="center"/>
    </xf>
    <xf numFmtId="2" fontId="28" fillId="0" borderId="0" xfId="13" applyNumberFormat="1" applyFont="1" applyFill="1" applyBorder="1" applyAlignment="1" applyProtection="1">
      <alignment horizontal="center" vertical="center"/>
    </xf>
    <xf numFmtId="2" fontId="36" fillId="0" borderId="0" xfId="13" applyNumberFormat="1" applyFont="1" applyFill="1" applyBorder="1" applyAlignment="1" applyProtection="1">
      <alignment horizontal="center" vertical="center"/>
    </xf>
    <xf numFmtId="2" fontId="36" fillId="0" borderId="0" xfId="13" applyNumberFormat="1" applyFont="1" applyBorder="1" applyAlignment="1" applyProtection="1">
      <alignment horizontal="center" vertical="center"/>
    </xf>
    <xf numFmtId="9" fontId="1" fillId="2" borderId="2" xfId="14"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2" fillId="0" borderId="2" xfId="13" applyNumberFormat="1" applyFont="1" applyFill="1" applyBorder="1" applyAlignment="1" applyProtection="1">
      <alignment horizontal="center" vertical="center"/>
    </xf>
    <xf numFmtId="0" fontId="62" fillId="0" borderId="2" xfId="13" applyFont="1" applyFill="1" applyBorder="1" applyAlignment="1" applyProtection="1">
      <alignment vertical="center"/>
    </xf>
    <xf numFmtId="2" fontId="75" fillId="0" borderId="2" xfId="13" applyNumberFormat="1" applyFont="1" applyFill="1" applyBorder="1" applyAlignment="1" applyProtection="1">
      <alignment horizontal="center" vertical="center"/>
    </xf>
    <xf numFmtId="49" fontId="36" fillId="0" borderId="131" xfId="13" applyNumberFormat="1" applyFont="1" applyFill="1" applyBorder="1" applyAlignment="1" applyProtection="1">
      <alignment horizontal="left" vertical="center"/>
    </xf>
    <xf numFmtId="49" fontId="45" fillId="0" borderId="131" xfId="13" applyNumberFormat="1" applyFont="1" applyFill="1" applyBorder="1" applyAlignment="1" applyProtection="1">
      <alignment horizontal="center" vertical="center"/>
    </xf>
    <xf numFmtId="2" fontId="28" fillId="0" borderId="0" xfId="13" applyNumberFormat="1" applyFont="1" applyBorder="1" applyAlignment="1" applyProtection="1">
      <alignment horizontal="center" vertical="center"/>
    </xf>
    <xf numFmtId="0" fontId="38" fillId="0" borderId="0" xfId="13" applyFont="1" applyFill="1" applyBorder="1" applyAlignment="1" applyProtection="1">
      <alignment vertical="center"/>
    </xf>
    <xf numFmtId="0" fontId="29" fillId="0" borderId="5" xfId="13" applyFont="1" applyFill="1" applyBorder="1" applyAlignment="1" applyProtection="1">
      <alignment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vertical="center"/>
    </xf>
    <xf numFmtId="0" fontId="29" fillId="0" borderId="172" xfId="13" applyFont="1" applyFill="1" applyBorder="1" applyAlignment="1" applyProtection="1">
      <alignment horizontal="center" vertical="center"/>
    </xf>
    <xf numFmtId="0" fontId="29" fillId="0" borderId="36" xfId="13" applyFont="1" applyFill="1" applyBorder="1" applyAlignment="1" applyProtection="1">
      <alignment horizontal="center" vertical="center"/>
    </xf>
    <xf numFmtId="0" fontId="28" fillId="0" borderId="0" xfId="13" applyFont="1" applyProtection="1"/>
    <xf numFmtId="0" fontId="76" fillId="0" borderId="0" xfId="13" applyFont="1" applyFill="1" applyProtection="1"/>
    <xf numFmtId="0" fontId="36" fillId="0" borderId="0" xfId="13" applyFont="1"/>
    <xf numFmtId="0" fontId="8" fillId="0" borderId="0" xfId="9" applyFont="1" applyAlignment="1" applyProtection="1">
      <alignment vertical="center"/>
    </xf>
    <xf numFmtId="0" fontId="1" fillId="0" borderId="0" xfId="9" applyAlignment="1" applyProtection="1">
      <alignment horizontal="center"/>
    </xf>
    <xf numFmtId="0" fontId="2" fillId="0" borderId="0" xfId="9" applyFont="1" applyAlignment="1" applyProtection="1">
      <alignment vertical="center"/>
    </xf>
    <xf numFmtId="0" fontId="1" fillId="0" borderId="0" xfId="9" applyAlignment="1" applyProtection="1">
      <alignment vertical="center"/>
    </xf>
    <xf numFmtId="0" fontId="1" fillId="0" borderId="40" xfId="9" applyBorder="1" applyAlignment="1" applyProtection="1">
      <alignment vertical="center"/>
    </xf>
    <xf numFmtId="0" fontId="1" fillId="0" borderId="0" xfId="9" applyBorder="1" applyAlignment="1" applyProtection="1">
      <alignment vertical="center"/>
    </xf>
    <xf numFmtId="0" fontId="35" fillId="0" borderId="0" xfId="12" applyFont="1" applyFill="1" applyBorder="1" applyAlignment="1" applyProtection="1">
      <alignment horizontal="right" vertical="center"/>
    </xf>
    <xf numFmtId="0" fontId="38" fillId="0" borderId="40" xfId="13" applyFont="1" applyBorder="1" applyProtection="1"/>
    <xf numFmtId="2" fontId="38" fillId="0" borderId="40" xfId="13" applyNumberFormat="1" applyFont="1" applyBorder="1" applyProtection="1"/>
    <xf numFmtId="4" fontId="38" fillId="0" borderId="40" xfId="13"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4" fillId="2" borderId="204"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82" fillId="0" borderId="0" xfId="0" applyFont="1" applyAlignment="1">
      <alignment vertical="center"/>
    </xf>
    <xf numFmtId="0" fontId="9" fillId="0" borderId="0" xfId="0" applyFont="1" applyProtection="1"/>
    <xf numFmtId="0" fontId="78"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14" fillId="0" borderId="0" xfId="0" applyFont="1" applyAlignment="1">
      <alignment vertical="top"/>
    </xf>
    <xf numFmtId="0" fontId="77" fillId="0" borderId="0" xfId="0" applyFont="1" applyBorder="1" applyAlignment="1" applyProtection="1">
      <alignment horizontal="center" vertical="center"/>
    </xf>
    <xf numFmtId="0" fontId="40" fillId="0" borderId="0" xfId="0" applyFont="1" applyBorder="1" applyAlignment="1" applyProtection="1">
      <alignment vertical="center"/>
    </xf>
    <xf numFmtId="0" fontId="27" fillId="0" borderId="0" xfId="0" applyFont="1" applyAlignment="1">
      <alignment vertical="center" wrapText="1"/>
    </xf>
    <xf numFmtId="0" fontId="15" fillId="0" borderId="40" xfId="0" applyFont="1" applyBorder="1" applyAlignment="1">
      <alignment wrapText="1"/>
    </xf>
    <xf numFmtId="0" fontId="0" fillId="0" borderId="40" xfId="0" applyFont="1" applyBorder="1" applyAlignment="1">
      <alignment vertical="top" wrapText="1"/>
    </xf>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82" fillId="0" borderId="0" xfId="0" applyFont="1" applyAlignment="1">
      <alignment horizontal="left" vertical="center"/>
    </xf>
    <xf numFmtId="0" fontId="0" fillId="0" borderId="0" xfId="0" applyAlignment="1">
      <alignment horizontal="left"/>
    </xf>
    <xf numFmtId="0" fontId="36" fillId="0" borderId="43" xfId="13" applyFont="1" applyBorder="1" applyAlignment="1" applyProtection="1">
      <alignment wrapText="1"/>
    </xf>
    <xf numFmtId="0" fontId="36" fillId="0" borderId="43" xfId="13" applyFont="1" applyBorder="1" applyAlignment="1">
      <alignment vertical="center"/>
    </xf>
    <xf numFmtId="0" fontId="36" fillId="0" borderId="43" xfId="13" applyFont="1" applyBorder="1" applyAlignment="1" applyProtection="1">
      <alignment horizontal="right" wrapText="1"/>
    </xf>
    <xf numFmtId="0" fontId="20" fillId="0" borderId="0" xfId="13" applyFont="1" applyAlignment="1" applyProtection="1">
      <alignment horizontal="right" vertical="center" wrapText="1"/>
    </xf>
    <xf numFmtId="0" fontId="34" fillId="0" borderId="2" xfId="12" applyNumberFormat="1" applyBorder="1" applyAlignment="1" applyProtection="1">
      <alignment horizontal="center" vertical="center"/>
    </xf>
    <xf numFmtId="0" fontId="55" fillId="0" borderId="2" xfId="13" applyNumberFormat="1" applyBorder="1" applyAlignment="1" applyProtection="1">
      <alignment horizontal="center" vertical="center"/>
    </xf>
    <xf numFmtId="0" fontId="55" fillId="0" borderId="2" xfId="13" applyBorder="1" applyAlignment="1" applyProtection="1">
      <alignment horizontal="center" vertical="center"/>
    </xf>
    <xf numFmtId="4" fontId="57" fillId="0" borderId="0" xfId="12" applyNumberFormat="1" applyFont="1" applyAlignment="1" applyProtection="1">
      <alignment horizontal="right" vertical="center"/>
    </xf>
    <xf numFmtId="0" fontId="57" fillId="0" borderId="0" xfId="13" applyNumberFormat="1" applyFont="1" applyBorder="1" applyAlignment="1" applyProtection="1">
      <alignment horizontal="right" vertical="center"/>
    </xf>
    <xf numFmtId="0" fontId="0" fillId="0" borderId="211" xfId="0" applyBorder="1"/>
    <xf numFmtId="14" fontId="1" fillId="2" borderId="2" xfId="18"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10" fillId="0" borderId="0" xfId="0" applyFont="1" applyAlignment="1">
      <alignment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7" borderId="2" xfId="8" applyNumberFormat="1" applyFont="1" applyBorder="1" applyAlignment="1" applyProtection="1">
      <alignment horizontal="center" vertical="center"/>
      <protection locked="0"/>
    </xf>
    <xf numFmtId="0" fontId="0" fillId="0" borderId="214" xfId="0" applyBorder="1"/>
    <xf numFmtId="0" fontId="0" fillId="0" borderId="213" xfId="0" applyBorder="1"/>
    <xf numFmtId="0" fontId="0" fillId="0" borderId="215"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8" fillId="3" borderId="2" xfId="3" applyFont="1" applyBorder="1" applyAlignment="1" applyProtection="1">
      <alignment horizontal="center" vertical="center" wrapText="1"/>
      <protection locked="0"/>
    </xf>
    <xf numFmtId="0" fontId="38" fillId="3" borderId="88" xfId="3" applyFont="1" applyBorder="1" applyAlignment="1" applyProtection="1">
      <alignment horizontal="center" vertical="center" wrapText="1"/>
      <protection locked="0"/>
    </xf>
    <xf numFmtId="0" fontId="38" fillId="3" borderId="49" xfId="3" applyFont="1" applyBorder="1" applyAlignment="1" applyProtection="1">
      <alignment horizontal="center" vertical="center" wrapText="1"/>
      <protection locked="0"/>
    </xf>
    <xf numFmtId="0" fontId="38" fillId="3" borderId="131" xfId="3" applyFont="1" applyBorder="1" applyAlignment="1" applyProtection="1">
      <alignment horizontal="center" vertical="center" wrapText="1"/>
      <protection locked="0"/>
    </xf>
    <xf numFmtId="0" fontId="38" fillId="3" borderId="16" xfId="3" applyFont="1" applyBorder="1" applyAlignment="1" applyProtection="1">
      <alignment horizontal="center" vertical="center" wrapText="1"/>
      <protection locked="0"/>
    </xf>
    <xf numFmtId="0" fontId="2" fillId="2" borderId="224" xfId="2" applyFont="1" applyBorder="1" applyAlignment="1" applyProtection="1">
      <alignment horizontal="center" vertical="center"/>
      <protection locked="0"/>
    </xf>
    <xf numFmtId="0" fontId="41" fillId="0" borderId="36"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167" fontId="0" fillId="0" borderId="194" xfId="15" applyNumberFormat="1" applyFont="1" applyBorder="1" applyAlignment="1" applyProtection="1">
      <alignment horizontal="center" vertical="center"/>
    </xf>
    <xf numFmtId="0" fontId="34" fillId="0" borderId="194" xfId="13"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5"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9"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6" xfId="0" applyBorder="1" applyProtection="1"/>
    <xf numFmtId="0" fontId="0" fillId="0" borderId="143" xfId="0" applyBorder="1" applyProtection="1"/>
    <xf numFmtId="0" fontId="0" fillId="0" borderId="106" xfId="0" applyBorder="1" applyProtection="1"/>
    <xf numFmtId="4" fontId="36" fillId="0" borderId="71" xfId="13" applyNumberFormat="1" applyFont="1" applyBorder="1" applyAlignment="1" applyProtection="1">
      <alignment horizontal="center"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horizontal="center" vertical="center"/>
    </xf>
    <xf numFmtId="0" fontId="36" fillId="0" borderId="2" xfId="13" applyFont="1" applyBorder="1" applyAlignment="1" applyProtection="1">
      <alignment horizontal="center" vertical="center" wrapText="1"/>
    </xf>
    <xf numFmtId="0" fontId="20" fillId="0" borderId="0" xfId="13" applyFont="1" applyAlignment="1" applyProtection="1">
      <alignment vertical="center"/>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2" xfId="13" applyFont="1" applyFill="1" applyBorder="1" applyAlignment="1" applyProtection="1">
      <alignment horizontal="center" vertical="center" wrapText="1"/>
    </xf>
    <xf numFmtId="0" fontId="29" fillId="0" borderId="36" xfId="13" applyFont="1" applyFill="1" applyBorder="1" applyAlignment="1" applyProtection="1">
      <alignment horizontal="center" vertical="center"/>
    </xf>
    <xf numFmtId="0" fontId="36" fillId="0" borderId="106" xfId="13"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9" fillId="0" borderId="106" xfId="13" applyFont="1" applyFill="1" applyBorder="1" applyAlignment="1" applyProtection="1">
      <alignment vertical="center"/>
    </xf>
    <xf numFmtId="0" fontId="29" fillId="0" borderId="175" xfId="13" applyFont="1" applyFill="1" applyBorder="1" applyAlignment="1" applyProtection="1">
      <alignment vertical="center"/>
    </xf>
    <xf numFmtId="4" fontId="29" fillId="0" borderId="5" xfId="13" applyNumberFormat="1" applyFont="1" applyFill="1" applyBorder="1" applyAlignment="1" applyProtection="1">
      <alignment horizontal="right" vertical="center"/>
    </xf>
    <xf numFmtId="4" fontId="29" fillId="0" borderId="172" xfId="13"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9" fillId="0" borderId="0" xfId="13" applyNumberFormat="1" applyFont="1" applyFill="1" applyBorder="1" applyAlignment="1" applyProtection="1">
      <alignment horizontal="right" vertical="center"/>
    </xf>
    <xf numFmtId="0" fontId="41" fillId="0" borderId="0"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06" xfId="13" applyFont="1" applyFill="1" applyBorder="1" applyAlignment="1" applyProtection="1">
      <alignment vertical="center"/>
    </xf>
    <xf numFmtId="2" fontId="41" fillId="0" borderId="5" xfId="13" applyNumberFormat="1" applyFont="1" applyFill="1" applyBorder="1" applyAlignment="1" applyProtection="1">
      <alignment vertical="center"/>
    </xf>
    <xf numFmtId="4" fontId="29" fillId="0" borderId="5" xfId="13" applyNumberFormat="1" applyFont="1" applyFill="1" applyBorder="1" applyAlignment="1" applyProtection="1">
      <alignment vertical="center"/>
    </xf>
    <xf numFmtId="0" fontId="41" fillId="0" borderId="5" xfId="13" applyFont="1" applyFill="1" applyBorder="1" applyAlignment="1" applyProtection="1">
      <alignment vertical="center"/>
    </xf>
    <xf numFmtId="0" fontId="41" fillId="0" borderId="44" xfId="13" applyFont="1" applyFill="1" applyBorder="1" applyAlignment="1" applyProtection="1">
      <alignment horizontal="center" vertical="center"/>
    </xf>
    <xf numFmtId="2" fontId="38" fillId="0" borderId="20" xfId="13" applyNumberFormat="1" applyFont="1" applyFill="1" applyBorder="1" applyAlignment="1" applyProtection="1">
      <alignment vertical="center"/>
    </xf>
    <xf numFmtId="4" fontId="38" fillId="0" borderId="20" xfId="13" applyNumberFormat="1" applyFont="1" applyFill="1" applyBorder="1" applyAlignment="1" applyProtection="1">
      <alignment vertical="center"/>
    </xf>
    <xf numFmtId="0" fontId="38" fillId="0" borderId="20" xfId="13" applyFont="1" applyFill="1" applyBorder="1" applyAlignment="1" applyProtection="1">
      <alignment vertical="center"/>
    </xf>
    <xf numFmtId="2" fontId="38" fillId="0" borderId="5" xfId="13" applyNumberFormat="1" applyFont="1" applyBorder="1" applyAlignment="1" applyProtection="1">
      <alignment vertical="center"/>
    </xf>
    <xf numFmtId="4" fontId="38" fillId="0" borderId="5" xfId="13" applyNumberFormat="1" applyFont="1" applyBorder="1" applyAlignment="1" applyProtection="1">
      <alignment vertical="center"/>
    </xf>
    <xf numFmtId="0" fontId="38" fillId="0" borderId="5" xfId="13" applyFont="1" applyBorder="1" applyAlignment="1" applyProtection="1">
      <alignment vertical="center"/>
    </xf>
    <xf numFmtId="0" fontId="38" fillId="0" borderId="143" xfId="13" applyFont="1" applyBorder="1" applyAlignment="1" applyProtection="1">
      <alignment vertical="center"/>
    </xf>
    <xf numFmtId="0" fontId="55" fillId="0" borderId="194" xfId="13" applyBorder="1" applyAlignment="1" applyProtection="1">
      <alignment vertical="center"/>
    </xf>
    <xf numFmtId="0" fontId="29" fillId="0" borderId="195" xfId="13"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6" fillId="0" borderId="16" xfId="13" applyNumberFormat="1" applyFont="1" applyBorder="1" applyAlignment="1" applyProtection="1">
      <alignment horizontal="center" vertical="center" wrapText="1"/>
    </xf>
    <xf numFmtId="167" fontId="36" fillId="0" borderId="16" xfId="13" applyNumberFormat="1" applyFont="1" applyBorder="1" applyAlignment="1" applyProtection="1">
      <alignment horizontal="center" vertical="center" wrapText="1"/>
    </xf>
    <xf numFmtId="9" fontId="38" fillId="0" borderId="2" xfId="13" applyNumberFormat="1" applyFont="1" applyBorder="1" applyAlignment="1" applyProtection="1">
      <alignment horizontal="center" vertical="center"/>
    </xf>
    <xf numFmtId="4" fontId="20" fillId="0" borderId="37" xfId="13" applyNumberFormat="1" applyFont="1" applyBorder="1" applyAlignment="1" applyProtection="1">
      <alignment vertical="center"/>
    </xf>
    <xf numFmtId="2" fontId="36" fillId="0" borderId="143" xfId="13" applyNumberFormat="1" applyFont="1" applyBorder="1" applyAlignment="1" applyProtection="1">
      <alignment horizontal="center" vertical="center"/>
    </xf>
    <xf numFmtId="4" fontId="44" fillId="0" borderId="37" xfId="13" applyNumberFormat="1" applyFont="1" applyBorder="1" applyAlignment="1" applyProtection="1">
      <alignment horizontal="center" vertical="center"/>
    </xf>
    <xf numFmtId="4" fontId="36" fillId="0" borderId="91" xfId="13" applyNumberFormat="1" applyFont="1" applyBorder="1" applyAlignment="1" applyProtection="1">
      <alignment horizontal="center" vertical="center"/>
    </xf>
    <xf numFmtId="4" fontId="36" fillId="0" borderId="37" xfId="13" applyNumberFormat="1" applyFont="1" applyBorder="1" applyAlignment="1" applyProtection="1">
      <alignment vertical="center"/>
    </xf>
    <xf numFmtId="0" fontId="36" fillId="0" borderId="43" xfId="13" applyFont="1" applyBorder="1" applyAlignment="1" applyProtection="1">
      <alignment horizontal="center" vertical="center"/>
    </xf>
    <xf numFmtId="2" fontId="36" fillId="0" borderId="44" xfId="13" applyNumberFormat="1" applyFont="1" applyBorder="1" applyAlignment="1" applyProtection="1">
      <alignment horizontal="center" vertical="center"/>
    </xf>
    <xf numFmtId="4" fontId="44" fillId="0" borderId="143" xfId="13" applyNumberFormat="1" applyFont="1" applyBorder="1" applyAlignment="1" applyProtection="1">
      <alignment horizontal="center" vertical="center"/>
    </xf>
    <xf numFmtId="4" fontId="38" fillId="0" borderId="131" xfId="13" applyNumberFormat="1" applyFont="1" applyBorder="1" applyAlignment="1" applyProtection="1">
      <alignment horizontal="center" vertical="center"/>
    </xf>
    <xf numFmtId="4" fontId="55" fillId="0" borderId="0" xfId="13" applyNumberFormat="1" applyAlignment="1" applyProtection="1">
      <alignment vertical="center"/>
    </xf>
    <xf numFmtId="4" fontId="36" fillId="0" borderId="0" xfId="13" applyNumberFormat="1" applyFont="1" applyAlignment="1" applyProtection="1">
      <alignment vertical="center"/>
    </xf>
    <xf numFmtId="0" fontId="55" fillId="0" borderId="27" xfId="13" applyBorder="1" applyAlignment="1" applyProtection="1">
      <alignment vertical="center"/>
    </xf>
    <xf numFmtId="9" fontId="20" fillId="0" borderId="0" xfId="13" applyNumberFormat="1" applyFont="1" applyFill="1" applyBorder="1" applyAlignment="1" applyProtection="1">
      <alignment horizontal="center" vertical="center"/>
    </xf>
    <xf numFmtId="0" fontId="62" fillId="0" borderId="0" xfId="13" applyFont="1" applyFill="1" applyBorder="1" applyAlignment="1" applyProtection="1">
      <alignment horizontal="left" vertical="center"/>
    </xf>
    <xf numFmtId="0" fontId="36" fillId="0" borderId="0" xfId="13" applyFont="1" applyBorder="1" applyAlignment="1" applyProtection="1">
      <alignment horizontal="center" vertical="center"/>
    </xf>
    <xf numFmtId="2" fontId="55" fillId="0" borderId="0" xfId="13" applyNumberFormat="1" applyAlignment="1" applyProtection="1">
      <alignment vertical="center"/>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vertical="center"/>
    </xf>
    <xf numFmtId="0" fontId="28" fillId="0" borderId="0" xfId="12" applyFont="1" applyFill="1" applyBorder="1" applyAlignment="1" applyProtection="1">
      <alignment horizontal="left" vertical="center" wrapText="1"/>
    </xf>
    <xf numFmtId="0" fontId="1" fillId="0" borderId="0" xfId="19"/>
    <xf numFmtId="0" fontId="1" fillId="0" borderId="0" xfId="19" applyProtection="1"/>
    <xf numFmtId="0" fontId="1" fillId="0" borderId="0" xfId="19" applyAlignment="1" applyProtection="1">
      <alignment vertical="center"/>
    </xf>
    <xf numFmtId="0" fontId="1" fillId="0" borderId="40" xfId="19" applyBorder="1" applyAlignment="1" applyProtection="1">
      <alignment vertical="center"/>
    </xf>
    <xf numFmtId="0" fontId="2" fillId="0" borderId="0" xfId="19" applyFont="1" applyAlignment="1" applyProtection="1">
      <alignment vertical="center"/>
    </xf>
    <xf numFmtId="0" fontId="8" fillId="0" borderId="0" xfId="19" applyFont="1" applyAlignment="1" applyProtection="1">
      <alignment vertical="center"/>
    </xf>
    <xf numFmtId="4" fontId="39" fillId="0" borderId="0" xfId="12" applyNumberFormat="1" applyFont="1" applyAlignment="1" applyProtection="1">
      <alignment horizontal="left" vertical="center"/>
    </xf>
    <xf numFmtId="44" fontId="0" fillId="0" borderId="2" xfId="15" applyFont="1" applyBorder="1" applyAlignment="1" applyProtection="1">
      <alignment vertical="center"/>
    </xf>
    <xf numFmtId="8"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2" fontId="95" fillId="0" borderId="2" xfId="12" applyNumberFormat="1" applyFont="1" applyBorder="1" applyProtection="1"/>
    <xf numFmtId="2" fontId="36"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vertical="center"/>
    </xf>
    <xf numFmtId="0" fontId="36" fillId="0" borderId="2" xfId="12" applyFont="1" applyBorder="1" applyAlignment="1" applyProtection="1">
      <alignment horizontal="center" vertical="center"/>
    </xf>
    <xf numFmtId="2" fontId="38" fillId="0" borderId="2" xfId="12" applyNumberFormat="1" applyFont="1" applyBorder="1" applyAlignment="1" applyProtection="1">
      <alignment horizontal="center" vertical="center" wrapText="1"/>
    </xf>
    <xf numFmtId="2" fontId="75" fillId="0" borderId="2" xfId="12" applyNumberFormat="1" applyFont="1" applyBorder="1" applyAlignment="1" applyProtection="1">
      <alignment horizontal="center" vertical="center" wrapText="1"/>
    </xf>
    <xf numFmtId="0" fontId="38" fillId="0" borderId="2" xfId="12" applyFont="1" applyBorder="1" applyAlignment="1" applyProtection="1">
      <alignment horizontal="center" vertical="center" wrapText="1"/>
    </xf>
    <xf numFmtId="44" fontId="75" fillId="8" borderId="2" xfId="15" applyFont="1" applyFill="1" applyBorder="1" applyAlignment="1" applyProtection="1">
      <alignment horizontal="center" vertical="center"/>
    </xf>
    <xf numFmtId="0" fontId="34" fillId="0" borderId="0" xfId="12"/>
    <xf numFmtId="0" fontId="34" fillId="0" borderId="0" xfId="12" applyFont="1"/>
    <xf numFmtId="0" fontId="36" fillId="0" borderId="0" xfId="12" applyFont="1" applyAlignment="1">
      <alignment horizontal="center" vertical="center"/>
    </xf>
    <xf numFmtId="0" fontId="29" fillId="0" borderId="195" xfId="21" applyFont="1" applyFill="1" applyBorder="1" applyAlignment="1" applyProtection="1">
      <alignment horizontal="center" vertical="center"/>
    </xf>
    <xf numFmtId="0" fontId="41" fillId="0" borderId="194" xfId="21" applyFont="1" applyBorder="1" applyAlignment="1" applyProtection="1">
      <alignment vertical="center"/>
    </xf>
    <xf numFmtId="4" fontId="41" fillId="0" borderId="194" xfId="21" applyNumberFormat="1" applyFont="1" applyBorder="1" applyAlignment="1" applyProtection="1">
      <alignment vertical="center"/>
    </xf>
    <xf numFmtId="2" fontId="41" fillId="0" borderId="194" xfId="21" applyNumberFormat="1" applyFont="1" applyBorder="1" applyAlignment="1" applyProtection="1">
      <alignment vertical="center"/>
    </xf>
    <xf numFmtId="0" fontId="29" fillId="0" borderId="193" xfId="21" applyFont="1" applyFill="1" applyBorder="1" applyAlignment="1" applyProtection="1">
      <alignment vertical="center"/>
    </xf>
    <xf numFmtId="0" fontId="29" fillId="0" borderId="43" xfId="21" applyFont="1" applyFill="1" applyBorder="1" applyAlignment="1" applyProtection="1">
      <alignment vertical="center" wrapText="1"/>
    </xf>
    <xf numFmtId="0" fontId="34" fillId="0" borderId="194" xfId="21" applyBorder="1" applyAlignment="1" applyProtection="1">
      <alignment vertical="center"/>
    </xf>
    <xf numFmtId="0" fontId="34" fillId="0" borderId="194" xfId="21" applyFont="1" applyBorder="1" applyAlignment="1" applyProtection="1">
      <alignment horizontal="center" vertical="center"/>
    </xf>
    <xf numFmtId="0" fontId="29" fillId="0" borderId="38" xfId="21" applyFont="1" applyFill="1" applyBorder="1" applyAlignment="1" applyProtection="1">
      <alignment vertical="center"/>
    </xf>
    <xf numFmtId="0" fontId="38" fillId="0" borderId="190" xfId="21"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8" fillId="0" borderId="36" xfId="21"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3" fillId="0" borderId="143" xfId="12" applyFont="1" applyFill="1" applyBorder="1" applyAlignment="1" applyProtection="1">
      <alignment horizontal="center" vertical="center"/>
    </xf>
    <xf numFmtId="167" fontId="63" fillId="0" borderId="5" xfId="12" applyNumberFormat="1" applyFont="1" applyBorder="1" applyAlignment="1" applyProtection="1">
      <alignment horizontal="right" vertical="center"/>
    </xf>
    <xf numFmtId="0" fontId="67" fillId="0" borderId="5" xfId="12" applyFont="1" applyBorder="1" applyAlignment="1" applyProtection="1">
      <alignment vertical="center"/>
    </xf>
    <xf numFmtId="4" fontId="67" fillId="0" borderId="5" xfId="12" applyNumberFormat="1" applyFont="1" applyBorder="1" applyAlignment="1" applyProtection="1">
      <alignment vertical="center"/>
    </xf>
    <xf numFmtId="2" fontId="67" fillId="0" borderId="5" xfId="12" applyNumberFormat="1" applyFont="1" applyBorder="1" applyAlignment="1" applyProtection="1">
      <alignment vertical="center"/>
    </xf>
    <xf numFmtId="2" fontId="67" fillId="0" borderId="91" xfId="12" applyNumberFormat="1" applyFont="1" applyBorder="1" applyAlignment="1" applyProtection="1">
      <alignment vertical="center"/>
    </xf>
    <xf numFmtId="0" fontId="29" fillId="0" borderId="106" xfId="12" applyFont="1" applyFill="1" applyBorder="1" applyAlignment="1" applyProtection="1">
      <alignment vertical="center"/>
    </xf>
    <xf numFmtId="0" fontId="29" fillId="0" borderId="195" xfId="12" applyFont="1" applyFill="1" applyBorder="1" applyAlignment="1" applyProtection="1">
      <alignment horizontal="center" vertical="center"/>
    </xf>
    <xf numFmtId="2" fontId="28" fillId="0" borderId="194" xfId="12" applyNumberFormat="1" applyFont="1" applyBorder="1" applyAlignment="1" applyProtection="1">
      <alignment horizontal="center" vertical="center"/>
    </xf>
    <xf numFmtId="44" fontId="38" fillId="0" borderId="194" xfId="15" applyFont="1" applyBorder="1" applyAlignment="1" applyProtection="1">
      <alignment vertical="center"/>
    </xf>
    <xf numFmtId="2" fontId="67" fillId="0" borderId="194" xfId="12" applyNumberFormat="1" applyFont="1" applyBorder="1" applyAlignment="1" applyProtection="1">
      <alignment vertical="center"/>
    </xf>
    <xf numFmtId="0" fontId="29" fillId="0" borderId="193" xfId="12" applyFont="1" applyFill="1" applyBorder="1" applyAlignment="1" applyProtection="1">
      <alignment vertical="center"/>
    </xf>
    <xf numFmtId="0" fontId="38" fillId="0" borderId="44" xfId="12" applyFont="1" applyFill="1" applyBorder="1" applyAlignment="1" applyProtection="1">
      <alignment horizontal="center" vertical="center"/>
    </xf>
    <xf numFmtId="0" fontId="38" fillId="0" borderId="0" xfId="12" applyFont="1" applyFill="1" applyBorder="1" applyAlignment="1" applyProtection="1">
      <alignment horizontal="center" vertical="center"/>
    </xf>
    <xf numFmtId="4" fontId="36" fillId="0" borderId="0" xfId="12" applyNumberFormat="1" applyFont="1" applyFill="1" applyBorder="1" applyAlignment="1" applyProtection="1">
      <alignment horizontal="right" vertical="center"/>
    </xf>
    <xf numFmtId="0" fontId="66" fillId="0" borderId="0" xfId="12" applyFont="1" applyProtection="1"/>
    <xf numFmtId="0" fontId="38" fillId="0" borderId="0" xfId="12" applyFont="1" applyFill="1" applyBorder="1" applyAlignment="1" applyProtection="1">
      <alignment vertical="center"/>
    </xf>
    <xf numFmtId="4" fontId="36" fillId="0" borderId="0" xfId="12" applyNumberFormat="1" applyFont="1" applyFill="1" applyBorder="1" applyAlignment="1" applyProtection="1">
      <alignment vertical="center"/>
    </xf>
    <xf numFmtId="2" fontId="38" fillId="0" borderId="0" xfId="12" applyNumberFormat="1" applyFont="1" applyFill="1" applyBorder="1" applyAlignment="1" applyProtection="1">
      <alignment vertical="center"/>
    </xf>
    <xf numFmtId="0" fontId="38" fillId="0" borderId="143" xfId="12" applyFont="1" applyFill="1" applyBorder="1" applyAlignment="1" applyProtection="1">
      <alignment horizontal="center" vertical="center"/>
    </xf>
    <xf numFmtId="0" fontId="38" fillId="0" borderId="5" xfId="12" applyFont="1" applyFill="1" applyBorder="1" applyAlignment="1" applyProtection="1">
      <alignment vertical="center"/>
    </xf>
    <xf numFmtId="4" fontId="36" fillId="0" borderId="5" xfId="12" applyNumberFormat="1" applyFont="1" applyFill="1" applyBorder="1" applyAlignment="1" applyProtection="1">
      <alignment vertical="center"/>
    </xf>
    <xf numFmtId="2" fontId="38" fillId="0" borderId="5" xfId="12" applyNumberFormat="1" applyFont="1" applyFill="1" applyBorder="1" applyAlignment="1" applyProtection="1">
      <alignment vertical="center"/>
    </xf>
    <xf numFmtId="0" fontId="38" fillId="0" borderId="106" xfId="12" applyFont="1" applyFill="1" applyBorder="1" applyAlignment="1" applyProtection="1">
      <alignment vertical="center"/>
    </xf>
    <xf numFmtId="167" fontId="38" fillId="0" borderId="0" xfId="12" applyNumberFormat="1" applyFont="1" applyFill="1" applyBorder="1" applyAlignment="1" applyProtection="1">
      <alignment horizontal="center" vertical="center" wrapText="1"/>
    </xf>
    <xf numFmtId="4" fontId="38" fillId="0" borderId="0" xfId="12" applyNumberFormat="1" applyFont="1" applyFill="1" applyBorder="1" applyAlignment="1" applyProtection="1">
      <alignment horizontal="center" vertical="center" wrapText="1"/>
    </xf>
    <xf numFmtId="4" fontId="36" fillId="0" borderId="37" xfId="12" applyNumberFormat="1" applyFont="1" applyBorder="1" applyProtection="1"/>
    <xf numFmtId="4" fontId="1" fillId="2" borderId="2" xfId="2" applyNumberFormat="1" applyBorder="1" applyAlignment="1" applyProtection="1">
      <alignment horizontal="right"/>
      <protection locked="0"/>
    </xf>
    <xf numFmtId="4" fontId="36" fillId="0" borderId="91" xfId="12" applyNumberFormat="1" applyFont="1" applyBorder="1" applyAlignment="1" applyProtection="1">
      <alignment horizontal="center"/>
    </xf>
    <xf numFmtId="4" fontId="38" fillId="0" borderId="2" xfId="12" applyNumberFormat="1" applyFont="1" applyBorder="1" applyAlignment="1" applyProtection="1">
      <alignment horizontal="center"/>
    </xf>
    <xf numFmtId="2" fontId="98" fillId="0" borderId="2" xfId="12"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7" fillId="0" borderId="0" xfId="12" applyFont="1" applyProtection="1"/>
    <xf numFmtId="0" fontId="36" fillId="0" borderId="2" xfId="12" applyFont="1" applyBorder="1" applyAlignment="1" applyProtection="1">
      <alignment horizontal="center" vertical="center" wrapText="1"/>
    </xf>
    <xf numFmtId="0" fontId="39" fillId="0" borderId="131" xfId="12" applyFont="1" applyBorder="1" applyAlignment="1" applyProtection="1">
      <alignment horizontal="center" vertical="center" wrapText="1"/>
    </xf>
    <xf numFmtId="0" fontId="36" fillId="0" borderId="71" xfId="12"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9" fillId="0" borderId="2" xfId="12" applyFont="1" applyBorder="1" applyAlignment="1" applyProtection="1">
      <alignment horizontal="center" vertical="center"/>
    </xf>
    <xf numFmtId="8" fontId="34" fillId="0" borderId="2" xfId="12" applyNumberFormat="1" applyBorder="1" applyProtection="1"/>
    <xf numFmtId="9" fontId="59" fillId="0" borderId="2" xfId="12" applyNumberFormat="1" applyFont="1" applyFill="1" applyBorder="1" applyAlignment="1" applyProtection="1">
      <alignment horizontal="center" vertical="center" wrapText="1"/>
    </xf>
    <xf numFmtId="0" fontId="63" fillId="0" borderId="43" xfId="12" applyFont="1" applyBorder="1" applyAlignment="1" applyProtection="1">
      <alignment vertical="center" wrapText="1"/>
    </xf>
    <xf numFmtId="169" fontId="1" fillId="2" borderId="2" xfId="2" applyNumberFormat="1" applyBorder="1" applyAlignment="1" applyProtection="1">
      <alignment vertical="center"/>
      <protection locked="0"/>
    </xf>
    <xf numFmtId="8" fontId="34" fillId="0" borderId="2" xfId="12" applyNumberFormat="1" applyFont="1" applyBorder="1" applyAlignment="1" applyProtection="1">
      <alignment vertical="center"/>
    </xf>
    <xf numFmtId="0" fontId="62" fillId="0" borderId="0" xfId="12" applyFont="1" applyFill="1" applyBorder="1" applyAlignment="1" applyProtection="1">
      <alignment horizontal="left"/>
    </xf>
    <xf numFmtId="9" fontId="20" fillId="0" borderId="0" xfId="12" applyNumberFormat="1" applyFont="1" applyFill="1" applyBorder="1" applyAlignment="1" applyProtection="1">
      <alignment horizontal="center"/>
    </xf>
    <xf numFmtId="49" fontId="36" fillId="0" borderId="0" xfId="12" applyNumberFormat="1" applyFont="1" applyBorder="1" applyAlignment="1" applyProtection="1">
      <alignment horizontal="center"/>
    </xf>
    <xf numFmtId="9" fontId="20" fillId="0" borderId="2" xfId="12" applyNumberFormat="1" applyFont="1" applyFill="1" applyBorder="1" applyAlignment="1" applyProtection="1">
      <alignment horizontal="center" vertical="center"/>
    </xf>
    <xf numFmtId="49" fontId="38" fillId="0" borderId="43" xfId="12" applyNumberFormat="1" applyFont="1" applyFill="1" applyBorder="1" applyAlignment="1" applyProtection="1">
      <alignment horizontal="center" vertical="center"/>
    </xf>
    <xf numFmtId="0" fontId="38" fillId="0" borderId="2" xfId="12" applyFont="1" applyBorder="1" applyAlignment="1" applyProtection="1">
      <alignment vertical="center"/>
    </xf>
    <xf numFmtId="49" fontId="38" fillId="0" borderId="71" xfId="12" applyNumberFormat="1" applyFont="1" applyBorder="1" applyAlignment="1" applyProtection="1">
      <alignment horizontal="center" vertical="center"/>
    </xf>
    <xf numFmtId="4" fontId="39" fillId="0" borderId="2" xfId="12" applyNumberFormat="1" applyFont="1" applyBorder="1" applyAlignment="1" applyProtection="1">
      <alignment horizontal="center" vertical="center"/>
    </xf>
    <xf numFmtId="0" fontId="57" fillId="0" borderId="0" xfId="12" applyFont="1" applyFill="1" applyBorder="1" applyAlignment="1" applyProtection="1">
      <alignment vertical="center" wrapText="1"/>
    </xf>
    <xf numFmtId="0" fontId="59" fillId="0" borderId="106" xfId="12" applyFont="1" applyBorder="1" applyAlignment="1" applyProtection="1">
      <alignment horizontal="center" vertical="center" wrapText="1"/>
    </xf>
    <xf numFmtId="0" fontId="36" fillId="0" borderId="16" xfId="12" applyFont="1" applyFill="1" applyBorder="1" applyAlignment="1" applyProtection="1">
      <alignment horizontal="center" vertical="center" wrapText="1"/>
    </xf>
    <xf numFmtId="4" fontId="36" fillId="0" borderId="16" xfId="12" applyNumberFormat="1" applyFont="1" applyFill="1" applyBorder="1" applyAlignment="1" applyProtection="1">
      <alignment horizontal="center" vertical="center"/>
    </xf>
    <xf numFmtId="0" fontId="34" fillId="0" borderId="0" xfId="12" applyFont="1" applyBorder="1" applyAlignment="1" applyProtection="1">
      <alignment vertical="center" wrapText="1"/>
    </xf>
    <xf numFmtId="44" fontId="101" fillId="0" borderId="2" xfId="15" applyFont="1" applyBorder="1" applyAlignment="1" applyProtection="1">
      <alignment vertical="center"/>
    </xf>
    <xf numFmtId="0" fontId="36" fillId="0" borderId="0" xfId="12" applyFont="1" applyFill="1" applyAlignment="1" applyProtection="1">
      <alignment horizontal="center" vertical="center"/>
    </xf>
    <xf numFmtId="0" fontId="34" fillId="0" borderId="27" xfId="12" applyBorder="1" applyProtection="1"/>
    <xf numFmtId="0" fontId="20" fillId="0" borderId="27" xfId="12" applyFont="1" applyBorder="1" applyAlignment="1" applyProtection="1">
      <alignment vertical="center" wrapText="1"/>
    </xf>
    <xf numFmtId="0" fontId="20" fillId="0" borderId="0" xfId="12" applyFont="1" applyAlignment="1" applyProtection="1">
      <alignment vertical="center"/>
    </xf>
    <xf numFmtId="0" fontId="20" fillId="0" borderId="0" xfId="12" applyFont="1" applyAlignment="1" applyProtection="1">
      <alignment vertical="center" wrapText="1"/>
    </xf>
    <xf numFmtId="0" fontId="36" fillId="0" borderId="0" xfId="12" applyFont="1" applyProtection="1"/>
    <xf numFmtId="4" fontId="36" fillId="0" borderId="0" xfId="12" applyNumberFormat="1" applyFont="1" applyProtection="1"/>
    <xf numFmtId="0" fontId="36" fillId="0" borderId="0" xfId="12" applyFont="1" applyAlignment="1" applyProtection="1">
      <alignment vertical="center"/>
    </xf>
    <xf numFmtId="2" fontId="36" fillId="0" borderId="0" xfId="12" applyNumberFormat="1" applyFont="1" applyFill="1" applyAlignment="1" applyProtection="1">
      <alignment horizontal="left"/>
    </xf>
    <xf numFmtId="2" fontId="36" fillId="0" borderId="0" xfId="12" applyNumberFormat="1" applyFont="1" applyFill="1" applyAlignment="1" applyProtection="1">
      <alignment horizontal="left" vertical="center"/>
    </xf>
    <xf numFmtId="2" fontId="38" fillId="0" borderId="0" xfId="12" applyNumberFormat="1" applyFont="1" applyAlignment="1" applyProtection="1">
      <alignment vertical="center"/>
    </xf>
    <xf numFmtId="0" fontId="57" fillId="0" borderId="184" xfId="12"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9" fontId="59" fillId="0" borderId="2" xfId="12" applyNumberFormat="1" applyFont="1" applyFill="1" applyBorder="1" applyAlignment="1" applyProtection="1">
      <alignment horizontal="center" vertical="center" wrapText="1"/>
    </xf>
    <xf numFmtId="44" fontId="0" fillId="0" borderId="2" xfId="15" applyFont="1" applyBorder="1" applyAlignment="1" applyProtection="1">
      <alignment horizontal="center" vertical="center"/>
    </xf>
    <xf numFmtId="0" fontId="45" fillId="0" borderId="37" xfId="13" applyFont="1" applyBorder="1" applyAlignment="1" applyProtection="1">
      <alignment horizontal="center" vertical="center"/>
    </xf>
    <xf numFmtId="9" fontId="59" fillId="0" borderId="2" xfId="13" applyNumberFormat="1" applyFont="1" applyFill="1" applyBorder="1" applyAlignment="1" applyProtection="1">
      <alignment horizontal="center" vertical="center" wrapText="1"/>
    </xf>
    <xf numFmtId="0" fontId="41" fillId="0" borderId="43" xfId="13" applyFont="1" applyFill="1" applyBorder="1" applyAlignment="1" applyProtection="1">
      <alignment vertical="center"/>
    </xf>
    <xf numFmtId="2" fontId="41" fillId="0" borderId="0" xfId="13" applyNumberFormat="1" applyFont="1" applyFill="1" applyBorder="1" applyAlignment="1" applyProtection="1">
      <alignment vertical="center"/>
    </xf>
    <xf numFmtId="4" fontId="29" fillId="0" borderId="0" xfId="13" applyNumberFormat="1" applyFont="1" applyFill="1" applyBorder="1" applyAlignment="1" applyProtection="1">
      <alignment vertical="center"/>
    </xf>
    <xf numFmtId="0" fontId="41" fillId="0" borderId="0" xfId="13" applyFont="1" applyFill="1" applyBorder="1" applyAlignment="1" applyProtection="1">
      <alignment vertical="center"/>
    </xf>
    <xf numFmtId="167" fontId="29" fillId="0" borderId="172" xfId="13" applyNumberFormat="1" applyFont="1" applyFill="1" applyBorder="1" applyAlignment="1" applyProtection="1">
      <alignment horizontal="right" vertical="center"/>
    </xf>
    <xf numFmtId="167" fontId="41" fillId="0" borderId="172" xfId="13" applyNumberFormat="1" applyFont="1" applyFill="1" applyBorder="1" applyAlignment="1" applyProtection="1">
      <alignment horizontal="right" vertical="center"/>
    </xf>
    <xf numFmtId="0" fontId="36" fillId="0" borderId="0" xfId="13" applyFont="1" applyBorder="1" applyAlignment="1" applyProtection="1">
      <alignment horizontal="left" wrapText="1"/>
    </xf>
    <xf numFmtId="0" fontId="36" fillId="0" borderId="0" xfId="13" applyFont="1" applyBorder="1" applyAlignment="1" applyProtection="1">
      <alignment horizontal="left"/>
    </xf>
    <xf numFmtId="0" fontId="38" fillId="0" borderId="0" xfId="13" applyFont="1" applyBorder="1" applyAlignment="1" applyProtection="1">
      <alignment horizontal="left" vertical="top"/>
    </xf>
    <xf numFmtId="0" fontId="2" fillId="2" borderId="264" xfId="2" applyFont="1" applyBorder="1" applyAlignment="1" applyProtection="1">
      <alignment horizontal="center" vertical="center"/>
      <protection locked="0"/>
    </xf>
    <xf numFmtId="167" fontId="29" fillId="0" borderId="35" xfId="13" applyNumberFormat="1" applyFont="1" applyFill="1" applyBorder="1" applyAlignment="1" applyProtection="1">
      <alignment horizontal="right" vertical="center"/>
    </xf>
    <xf numFmtId="167" fontId="41" fillId="0" borderId="35" xfId="13" applyNumberFormat="1" applyFont="1" applyFill="1" applyBorder="1" applyAlignment="1" applyProtection="1">
      <alignment horizontal="right" vertical="center"/>
    </xf>
    <xf numFmtId="0" fontId="67" fillId="0" borderId="194" xfId="13" applyFont="1" applyFill="1" applyBorder="1" applyAlignment="1" applyProtection="1">
      <alignment vertical="center"/>
    </xf>
    <xf numFmtId="2" fontId="67" fillId="0" borderId="194" xfId="13" applyNumberFormat="1" applyFont="1" applyFill="1" applyBorder="1" applyAlignment="1" applyProtection="1">
      <alignment vertical="center"/>
    </xf>
    <xf numFmtId="4" fontId="67" fillId="0" borderId="194" xfId="13" applyNumberFormat="1" applyFont="1" applyFill="1" applyBorder="1" applyAlignment="1" applyProtection="1">
      <alignment vertical="center"/>
    </xf>
    <xf numFmtId="4" fontId="63" fillId="0" borderId="194" xfId="13" applyNumberFormat="1" applyFont="1" applyFill="1" applyBorder="1" applyAlignment="1" applyProtection="1">
      <alignment vertical="center"/>
    </xf>
    <xf numFmtId="0" fontId="63" fillId="0" borderId="194" xfId="13" applyFont="1" applyFill="1" applyBorder="1" applyAlignment="1" applyProtection="1">
      <alignment vertical="center"/>
    </xf>
    <xf numFmtId="0" fontId="63" fillId="0" borderId="194" xfId="13"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7"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20" fillId="0" borderId="2" xfId="12" applyFont="1" applyBorder="1" applyAlignment="1" applyProtection="1">
      <alignment horizontal="center" vertical="center" wrapText="1"/>
    </xf>
    <xf numFmtId="168" fontId="36" fillId="0" borderId="2" xfId="12"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9" fillId="0" borderId="71" xfId="12" applyNumberFormat="1" applyFont="1" applyBorder="1" applyAlignment="1" applyProtection="1">
      <alignment horizontal="center" vertical="center"/>
    </xf>
    <xf numFmtId="4" fontId="59" fillId="0" borderId="91" xfId="12" applyNumberFormat="1" applyFont="1" applyBorder="1" applyAlignment="1" applyProtection="1">
      <alignment horizontal="center" vertical="center"/>
    </xf>
    <xf numFmtId="8" fontId="34" fillId="0" borderId="71" xfId="12" applyNumberFormat="1" applyBorder="1" applyProtection="1"/>
    <xf numFmtId="0" fontId="103" fillId="0" borderId="2" xfId="12" applyFont="1" applyFill="1" applyBorder="1" applyAlignment="1" applyProtection="1">
      <alignment horizontal="center" vertical="center" wrapText="1"/>
    </xf>
    <xf numFmtId="44" fontId="38" fillId="0" borderId="172" xfId="13" applyNumberFormat="1" applyFont="1" applyFill="1" applyBorder="1" applyAlignment="1" applyProtection="1">
      <alignment horizontal="center" vertical="center"/>
      <protection locked="0"/>
    </xf>
    <xf numFmtId="44" fontId="38" fillId="0" borderId="35" xfId="13" applyNumberFormat="1" applyFont="1" applyFill="1" applyBorder="1" applyAlignment="1" applyProtection="1">
      <alignment horizontal="center" vertical="center"/>
      <protection locked="0"/>
    </xf>
    <xf numFmtId="44" fontId="34" fillId="0" borderId="20" xfId="15" applyFont="1" applyBorder="1" applyAlignment="1" applyProtection="1">
      <alignment vertical="center"/>
      <protection locked="0"/>
    </xf>
    <xf numFmtId="44" fontId="34" fillId="0" borderId="91" xfId="15" applyFont="1" applyBorder="1" applyAlignment="1" applyProtection="1">
      <alignment vertical="center"/>
      <protection locked="0"/>
    </xf>
    <xf numFmtId="44" fontId="34" fillId="0" borderId="172" xfId="15" applyFont="1" applyBorder="1" applyAlignment="1" applyProtection="1">
      <alignment vertical="center"/>
      <protection locked="0"/>
    </xf>
    <xf numFmtId="44" fontId="55" fillId="0" borderId="20" xfId="13" applyNumberFormat="1" applyBorder="1" applyAlignment="1" applyProtection="1">
      <alignment vertical="center"/>
      <protection locked="0"/>
    </xf>
    <xf numFmtId="44" fontId="55" fillId="0" borderId="172" xfId="13" applyNumberFormat="1" applyBorder="1" applyAlignment="1" applyProtection="1">
      <alignment vertical="center"/>
      <protection locked="0"/>
    </xf>
    <xf numFmtId="0" fontId="0" fillId="0" borderId="0" xfId="0" applyBorder="1" applyAlignment="1" applyProtection="1">
      <alignment horizontal="center"/>
    </xf>
    <xf numFmtId="4" fontId="59" fillId="0" borderId="2" xfId="12" applyNumberFormat="1"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9" applyFont="1"/>
    <xf numFmtId="0" fontId="0" fillId="0" borderId="0" xfId="9" applyFont="1" applyAlignment="1">
      <alignment vertical="center"/>
    </xf>
    <xf numFmtId="1" fontId="1" fillId="2" borderId="2" xfId="18" applyNumberFormat="1" applyBorder="1" applyAlignment="1" applyProtection="1">
      <alignment horizontal="center" vertical="center"/>
      <protection locked="0"/>
    </xf>
    <xf numFmtId="0" fontId="16" fillId="0" borderId="0" xfId="9" applyFont="1"/>
    <xf numFmtId="0" fontId="2" fillId="0" borderId="0" xfId="9" applyFont="1" applyAlignment="1" applyProtection="1">
      <alignment horizontal="left" vertical="center"/>
    </xf>
    <xf numFmtId="0" fontId="2" fillId="0" borderId="27" xfId="9" applyFont="1" applyBorder="1" applyAlignment="1" applyProtection="1">
      <alignment vertical="center"/>
    </xf>
    <xf numFmtId="0" fontId="1" fillId="0" borderId="27" xfId="9" applyBorder="1" applyProtection="1"/>
    <xf numFmtId="0" fontId="2" fillId="0" borderId="0" xfId="9" applyFont="1" applyBorder="1" applyAlignment="1" applyProtection="1">
      <alignment horizontal="left" vertical="center"/>
    </xf>
    <xf numFmtId="0" fontId="1" fillId="0" borderId="172" xfId="9" applyBorder="1" applyAlignment="1" applyProtection="1">
      <alignment vertical="center"/>
    </xf>
    <xf numFmtId="0" fontId="0" fillId="0" borderId="0" xfId="9" applyFont="1" applyAlignment="1" applyProtection="1">
      <alignment vertical="center"/>
    </xf>
    <xf numFmtId="3" fontId="2" fillId="0" borderId="0" xfId="9" applyNumberFormat="1" applyFont="1" applyAlignment="1" applyProtection="1">
      <alignment vertical="center"/>
    </xf>
    <xf numFmtId="0" fontId="2" fillId="0" borderId="0" xfId="9" applyFont="1" applyProtection="1"/>
    <xf numFmtId="0" fontId="0" fillId="0" borderId="27" xfId="9" applyFont="1" applyBorder="1" applyAlignment="1" applyProtection="1">
      <alignment vertical="center"/>
    </xf>
    <xf numFmtId="0" fontId="0" fillId="0" borderId="0" xfId="9" applyFont="1" applyAlignment="1" applyProtection="1">
      <alignment horizontal="left" vertical="center"/>
    </xf>
    <xf numFmtId="0" fontId="1" fillId="0" borderId="0" xfId="9" applyAlignment="1" applyProtection="1">
      <alignment horizontal="right" vertical="center"/>
    </xf>
    <xf numFmtId="0" fontId="0" fillId="0" borderId="0" xfId="9" applyFont="1" applyAlignment="1" applyProtection="1">
      <alignment horizontal="right" vertical="center"/>
    </xf>
    <xf numFmtId="0" fontId="1" fillId="0" borderId="225" xfId="9" applyBorder="1" applyProtection="1"/>
    <xf numFmtId="0" fontId="2" fillId="0" borderId="0" xfId="9" applyFont="1" applyAlignment="1" applyProtection="1">
      <alignment horizontal="left" vertical="center"/>
    </xf>
    <xf numFmtId="0" fontId="0" fillId="0" borderId="0" xfId="9" applyFont="1" applyAlignment="1" applyProtection="1">
      <alignment horizontal="right" vertical="center"/>
    </xf>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4" applyNumberFormat="1" applyFont="1"/>
    <xf numFmtId="1" fontId="38" fillId="0" borderId="0" xfId="4" applyNumberFormat="1" applyFont="1"/>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14" applyNumberFormat="1" applyFont="1"/>
    <xf numFmtId="1" fontId="38" fillId="0" borderId="0" xfId="14" applyNumberFormat="1" applyFont="1"/>
    <xf numFmtId="0" fontId="16" fillId="0" borderId="0" xfId="9" applyFont="1" applyProtection="1"/>
    <xf numFmtId="3" fontId="0" fillId="2" borderId="2" xfId="18" applyNumberFormat="1" applyFont="1" applyBorder="1" applyAlignment="1" applyProtection="1">
      <alignment horizontal="left" vertical="center"/>
      <protection locked="0"/>
    </xf>
    <xf numFmtId="3" fontId="1" fillId="0" borderId="0" xfId="9" applyNumberFormat="1" applyProtection="1"/>
    <xf numFmtId="2" fontId="28" fillId="0" borderId="194" xfId="12" applyNumberFormat="1" applyFont="1" applyBorder="1" applyAlignment="1" applyProtection="1">
      <alignment horizontal="center" vertical="center" wrapText="1"/>
    </xf>
    <xf numFmtId="0" fontId="87"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0" fontId="14" fillId="0" borderId="0" xfId="0" applyFont="1" applyAlignment="1">
      <alignment horizontal="center" vertical="top"/>
    </xf>
    <xf numFmtId="0" fontId="0" fillId="0" borderId="206" xfId="0" applyFont="1" applyBorder="1" applyAlignment="1">
      <alignment horizontal="center" vertical="top" wrapText="1"/>
    </xf>
    <xf numFmtId="0" fontId="0" fillId="0" borderId="0" xfId="0" applyFont="1" applyBorder="1" applyAlignment="1">
      <alignment horizontal="center" vertical="top" wrapText="1"/>
    </xf>
    <xf numFmtId="0" fontId="14" fillId="0" borderId="0" xfId="0" applyFont="1" applyAlignment="1">
      <alignment horizontal="center" vertical="top" wrapText="1"/>
    </xf>
    <xf numFmtId="0" fontId="20" fillId="11" borderId="0" xfId="7" applyFont="1" applyFill="1" applyBorder="1" applyAlignment="1" applyProtection="1">
      <alignment horizontal="center" vertical="center"/>
    </xf>
    <xf numFmtId="0" fontId="0" fillId="0" borderId="0" xfId="0" applyFont="1" applyAlignment="1">
      <alignment horizontal="center" vertical="top" wrapText="1"/>
    </xf>
    <xf numFmtId="0" fontId="17" fillId="4" borderId="0" xfId="5" applyFont="1" applyAlignment="1" applyProtection="1">
      <alignment horizontal="center" vertical="center"/>
    </xf>
    <xf numFmtId="0" fontId="77" fillId="0" borderId="5" xfId="0" applyFont="1" applyBorder="1" applyAlignment="1" applyProtection="1">
      <alignment horizontal="center" vertical="center"/>
    </xf>
    <xf numFmtId="0" fontId="26" fillId="4" borderId="0" xfId="5" applyFont="1" applyAlignment="1" applyProtection="1">
      <alignment horizontal="center" vertical="center"/>
    </xf>
    <xf numFmtId="0" fontId="27" fillId="2" borderId="71" xfId="2" applyFont="1" applyBorder="1" applyAlignment="1" applyProtection="1">
      <alignment horizontal="center" vertical="center"/>
      <protection locked="0"/>
    </xf>
    <xf numFmtId="0" fontId="27" fillId="2" borderId="91" xfId="2" applyFont="1" applyBorder="1" applyAlignment="1" applyProtection="1">
      <alignment horizontal="center" vertical="center"/>
      <protection locked="0"/>
    </xf>
    <xf numFmtId="0" fontId="27" fillId="2" borderId="199" xfId="2" applyFont="1" applyBorder="1" applyAlignment="1" applyProtection="1">
      <alignment horizontal="center" vertical="center"/>
      <protection locked="0"/>
    </xf>
    <xf numFmtId="0" fontId="27" fillId="2" borderId="37" xfId="2" applyFont="1" applyBorder="1" applyAlignment="1" applyProtection="1">
      <alignment horizontal="center" vertical="center"/>
      <protection locked="0"/>
    </xf>
    <xf numFmtId="0" fontId="30" fillId="0" borderId="0" xfId="0" applyFont="1" applyAlignment="1" applyProtection="1">
      <alignment horizontal="center" vertical="center" wrapText="1"/>
    </xf>
    <xf numFmtId="0" fontId="78" fillId="0" borderId="0" xfId="0" applyFont="1" applyAlignment="1" applyProtection="1">
      <alignment horizontal="center" vertical="center" wrapText="1"/>
    </xf>
    <xf numFmtId="0" fontId="15" fillId="0" borderId="174" xfId="0" applyFont="1" applyBorder="1" applyAlignment="1">
      <alignment horizontal="center" vertical="center" wrapText="1"/>
    </xf>
    <xf numFmtId="0" fontId="83" fillId="0" borderId="0" xfId="0" applyFont="1" applyBorder="1" applyAlignment="1" applyProtection="1">
      <alignment horizontal="center" vertical="center"/>
    </xf>
    <xf numFmtId="0" fontId="27"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pplyProtection="1">
      <alignment horizontal="center"/>
    </xf>
    <xf numFmtId="0" fontId="0" fillId="0" borderId="0" xfId="0" applyAlignment="1" applyProtection="1">
      <alignment horizontal="center" wrapText="1"/>
    </xf>
    <xf numFmtId="0" fontId="14" fillId="0" borderId="0" xfId="0" applyFont="1" applyAlignment="1" applyProtection="1">
      <alignment horizontal="center" vertical="center" wrapText="1"/>
    </xf>
    <xf numFmtId="0" fontId="86" fillId="0" borderId="0" xfId="0" applyFont="1" applyBorder="1" applyAlignment="1" applyProtection="1">
      <alignment horizontal="center" vertical="center"/>
    </xf>
    <xf numFmtId="0" fontId="40" fillId="0" borderId="0" xfId="0" applyFont="1" applyBorder="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31" fillId="0" borderId="40" xfId="11" applyBorder="1" applyAlignment="1" applyProtection="1">
      <alignment horizontal="left" vertical="center" wrapText="1"/>
    </xf>
    <xf numFmtId="0" fontId="22" fillId="0" borderId="0" xfId="9" applyFont="1" applyBorder="1" applyAlignment="1" applyProtection="1">
      <alignment horizontal="left" vertical="center"/>
    </xf>
    <xf numFmtId="0" fontId="4" fillId="2" borderId="71" xfId="18" applyFont="1" applyBorder="1" applyAlignment="1" applyProtection="1">
      <alignment horizontal="left" vertical="center" wrapText="1"/>
      <protection locked="0"/>
    </xf>
    <xf numFmtId="0" fontId="4" fillId="2" borderId="91" xfId="18" applyFont="1" applyBorder="1" applyAlignment="1" applyProtection="1">
      <alignment horizontal="left" vertical="center" wrapText="1"/>
      <protection locked="0"/>
    </xf>
    <xf numFmtId="0" fontId="4" fillId="2" borderId="37" xfId="18" applyFont="1" applyBorder="1" applyAlignment="1" applyProtection="1">
      <alignment horizontal="left" vertical="center" wrapText="1"/>
      <protection locked="0"/>
    </xf>
    <xf numFmtId="0" fontId="0" fillId="0" borderId="0" xfId="9" applyFont="1" applyAlignment="1" applyProtection="1">
      <alignment horizontal="left" vertical="center" wrapText="1"/>
    </xf>
    <xf numFmtId="0" fontId="1" fillId="0" borderId="0" xfId="9" applyAlignment="1" applyProtection="1">
      <alignment horizontal="left" vertical="center"/>
    </xf>
    <xf numFmtId="0" fontId="32" fillId="0" borderId="40" xfId="19" applyFont="1" applyBorder="1" applyAlignment="1" applyProtection="1">
      <alignment horizontal="left" vertical="top" wrapText="1"/>
    </xf>
    <xf numFmtId="0" fontId="32" fillId="0" borderId="0" xfId="19" applyFont="1" applyBorder="1" applyAlignment="1" applyProtection="1">
      <alignment horizontal="left" vertical="top" wrapText="1"/>
    </xf>
    <xf numFmtId="0" fontId="11" fillId="0" borderId="0" xfId="19" applyFont="1" applyAlignment="1" applyProtection="1">
      <alignment horizontal="center" vertical="center"/>
    </xf>
    <xf numFmtId="0" fontId="3" fillId="0" borderId="0" xfId="19" applyFont="1" applyAlignment="1" applyProtection="1">
      <alignment horizontal="center" vertical="center" wrapText="1"/>
    </xf>
    <xf numFmtId="0" fontId="8" fillId="0" borderId="0" xfId="19" applyFont="1" applyAlignment="1" applyProtection="1">
      <alignment horizontal="center" vertical="center" wrapText="1"/>
    </xf>
    <xf numFmtId="0" fontId="1" fillId="2" borderId="71" xfId="20" applyBorder="1" applyAlignment="1" applyProtection="1">
      <alignment horizontal="center" vertical="center"/>
      <protection locked="0"/>
    </xf>
    <xf numFmtId="0" fontId="1" fillId="2" borderId="91" xfId="20" applyBorder="1" applyAlignment="1" applyProtection="1">
      <alignment horizontal="center" vertical="center"/>
      <protection locked="0"/>
    </xf>
    <xf numFmtId="0" fontId="1" fillId="2" borderId="37" xfId="20" applyBorder="1" applyAlignment="1" applyProtection="1">
      <alignment horizontal="center" vertical="center"/>
      <protection locked="0"/>
    </xf>
    <xf numFmtId="0" fontId="1" fillId="2" borderId="71" xfId="20" applyFont="1" applyBorder="1" applyAlignment="1" applyProtection="1">
      <alignment horizontal="center" vertical="center"/>
      <protection locked="0"/>
    </xf>
    <xf numFmtId="0" fontId="0" fillId="2" borderId="71" xfId="20" applyFont="1" applyBorder="1" applyAlignment="1" applyProtection="1">
      <alignment horizontal="center" vertical="center"/>
      <protection locked="0"/>
    </xf>
    <xf numFmtId="0" fontId="1" fillId="0" borderId="0" xfId="9" applyAlignment="1" applyProtection="1">
      <alignment horizontal="left" vertical="center" wrapText="1"/>
    </xf>
    <xf numFmtId="0" fontId="1" fillId="0" borderId="44" xfId="9" applyBorder="1" applyAlignment="1" applyProtection="1">
      <alignment horizontal="left" vertical="center" wrapText="1"/>
    </xf>
    <xf numFmtId="0" fontId="7" fillId="2" borderId="106" xfId="18" applyFont="1" applyBorder="1" applyAlignment="1" applyProtection="1">
      <alignment horizontal="center" vertical="center" wrapText="1"/>
      <protection locked="0"/>
    </xf>
    <xf numFmtId="0" fontId="7" fillId="2" borderId="5" xfId="18" applyFont="1" applyBorder="1" applyAlignment="1" applyProtection="1">
      <alignment horizontal="center" vertical="center" wrapText="1"/>
      <protection locked="0"/>
    </xf>
    <xf numFmtId="0" fontId="7" fillId="2" borderId="143" xfId="18" applyFont="1" applyBorder="1" applyAlignment="1" applyProtection="1">
      <alignment horizontal="center" vertical="center" wrapText="1"/>
      <protection locked="0"/>
    </xf>
    <xf numFmtId="0" fontId="7" fillId="2" borderId="38" xfId="18" applyFont="1" applyBorder="1" applyAlignment="1" applyProtection="1">
      <alignment horizontal="center" vertical="center" wrapText="1"/>
      <protection locked="0"/>
    </xf>
    <xf numFmtId="0" fontId="7" fillId="2" borderId="20" xfId="18" applyFont="1" applyBorder="1" applyAlignment="1" applyProtection="1">
      <alignment horizontal="center" vertical="center" wrapText="1"/>
      <protection locked="0"/>
    </xf>
    <xf numFmtId="0" fontId="7" fillId="2" borderId="36" xfId="18" applyFont="1" applyBorder="1" applyAlignment="1" applyProtection="1">
      <alignment horizontal="center" vertical="center" wrapText="1"/>
      <protection locked="0"/>
    </xf>
    <xf numFmtId="0" fontId="32" fillId="2" borderId="71" xfId="20" applyFont="1" applyBorder="1" applyAlignment="1" applyProtection="1">
      <alignment horizontal="center" vertical="center"/>
      <protection locked="0"/>
    </xf>
    <xf numFmtId="0" fontId="32" fillId="2" borderId="91" xfId="20" applyFont="1" applyBorder="1" applyAlignment="1" applyProtection="1">
      <alignment horizontal="center" vertical="center"/>
      <protection locked="0"/>
    </xf>
    <xf numFmtId="0" fontId="32" fillId="2" borderId="37" xfId="20" applyFont="1" applyBorder="1" applyAlignment="1" applyProtection="1">
      <alignment horizontal="center" vertical="center"/>
      <protection locked="0"/>
    </xf>
    <xf numFmtId="49" fontId="0" fillId="0" borderId="71" xfId="18" applyNumberFormat="1" applyFont="1" applyFill="1" applyBorder="1" applyAlignment="1" applyProtection="1">
      <alignment horizontal="center" vertical="center"/>
      <protection locked="0"/>
    </xf>
    <xf numFmtId="49" fontId="1" fillId="0" borderId="91" xfId="18" applyNumberFormat="1" applyFont="1" applyFill="1" applyBorder="1" applyAlignment="1" applyProtection="1">
      <alignment horizontal="center" vertical="center"/>
      <protection locked="0"/>
    </xf>
    <xf numFmtId="49" fontId="1" fillId="0" borderId="37" xfId="18" applyNumberFormat="1" applyFont="1" applyFill="1" applyBorder="1" applyAlignment="1" applyProtection="1">
      <alignment horizontal="center" vertical="center"/>
      <protection locked="0"/>
    </xf>
    <xf numFmtId="0" fontId="0" fillId="2" borderId="37" xfId="20" applyFont="1" applyBorder="1" applyAlignment="1" applyProtection="1">
      <alignment horizontal="center" vertical="center"/>
      <protection locked="0"/>
    </xf>
    <xf numFmtId="0" fontId="2" fillId="0" borderId="0" xfId="9" applyFont="1" applyAlignment="1" applyProtection="1">
      <alignment horizontal="left" vertical="center" wrapText="1"/>
    </xf>
    <xf numFmtId="0" fontId="2" fillId="0" borderId="0" xfId="9" applyFont="1" applyAlignment="1" applyProtection="1">
      <alignment horizontal="left" vertical="center"/>
    </xf>
    <xf numFmtId="0" fontId="2" fillId="0" borderId="44" xfId="9" applyFont="1" applyBorder="1" applyAlignment="1" applyProtection="1">
      <alignment horizontal="left" vertical="center"/>
    </xf>
    <xf numFmtId="0" fontId="2" fillId="0" borderId="44" xfId="9" applyFont="1" applyBorder="1" applyAlignment="1" applyProtection="1">
      <alignment horizontal="left" vertical="center" wrapText="1"/>
    </xf>
    <xf numFmtId="0" fontId="0" fillId="0" borderId="0" xfId="9" applyFont="1" applyAlignment="1" applyProtection="1">
      <alignment horizontal="right" vertical="center"/>
    </xf>
    <xf numFmtId="49" fontId="38" fillId="0" borderId="2" xfId="12" applyNumberFormat="1" applyFont="1" applyBorder="1" applyAlignment="1" applyProtection="1">
      <alignment horizontal="center" vertical="center"/>
    </xf>
    <xf numFmtId="0" fontId="36" fillId="0" borderId="2" xfId="12" applyFont="1" applyBorder="1" applyAlignment="1" applyProtection="1">
      <alignment horizontal="left" vertical="center"/>
    </xf>
    <xf numFmtId="0" fontId="36" fillId="0" borderId="71" xfId="12" applyFont="1" applyBorder="1" applyAlignment="1" applyProtection="1">
      <alignment horizontal="left" vertical="center"/>
    </xf>
    <xf numFmtId="0" fontId="36" fillId="0" borderId="91" xfId="12" applyFont="1" applyBorder="1" applyAlignment="1" applyProtection="1">
      <alignment horizontal="left" vertical="center"/>
    </xf>
    <xf numFmtId="0" fontId="36" fillId="0" borderId="37" xfId="12" applyFont="1" applyBorder="1" applyAlignment="1" applyProtection="1">
      <alignment horizontal="left" vertical="center"/>
    </xf>
    <xf numFmtId="4" fontId="38" fillId="0" borderId="71" xfId="12" applyNumberFormat="1" applyFont="1" applyBorder="1" applyAlignment="1" applyProtection="1">
      <alignment horizontal="center" vertical="center"/>
    </xf>
    <xf numFmtId="4" fontId="38" fillId="0" borderId="37" xfId="12" applyNumberFormat="1" applyFont="1" applyBorder="1" applyAlignment="1" applyProtection="1">
      <alignment horizontal="center" vertical="center"/>
    </xf>
    <xf numFmtId="2" fontId="95" fillId="0" borderId="131" xfId="12" applyNumberFormat="1" applyFont="1" applyBorder="1" applyAlignment="1" applyProtection="1">
      <alignment horizontal="center" vertical="center" wrapText="1"/>
    </xf>
    <xf numFmtId="2" fontId="95" fillId="0" borderId="23" xfId="12" applyNumberFormat="1" applyFont="1" applyBorder="1" applyAlignment="1" applyProtection="1">
      <alignment horizontal="center" vertical="center" wrapText="1"/>
    </xf>
    <xf numFmtId="2" fontId="95" fillId="0" borderId="16" xfId="12" applyNumberFormat="1" applyFont="1" applyBorder="1" applyAlignment="1" applyProtection="1">
      <alignment horizontal="center" vertical="center" wrapText="1"/>
    </xf>
    <xf numFmtId="0" fontId="36" fillId="0" borderId="71" xfId="12" applyFont="1" applyBorder="1" applyAlignment="1" applyProtection="1">
      <alignment horizontal="left" vertical="center" wrapText="1"/>
    </xf>
    <xf numFmtId="0" fontId="36" fillId="0" borderId="91" xfId="12" applyFont="1" applyBorder="1" applyAlignment="1" applyProtection="1">
      <alignment horizontal="left" vertical="center" wrapText="1"/>
    </xf>
    <xf numFmtId="0" fontId="36" fillId="0" borderId="37" xfId="12" applyFont="1" applyBorder="1" applyAlignment="1" applyProtection="1">
      <alignment horizontal="left" vertical="center" wrapText="1"/>
    </xf>
    <xf numFmtId="4" fontId="38" fillId="0" borderId="2" xfId="12" applyNumberFormat="1" applyFont="1" applyBorder="1" applyAlignment="1" applyProtection="1">
      <alignment horizontal="center" vertical="center"/>
    </xf>
    <xf numFmtId="0" fontId="36" fillId="0" borderId="2" xfId="12" applyFont="1" applyFill="1" applyBorder="1" applyAlignment="1" applyProtection="1">
      <alignment horizontal="left" vertical="center"/>
    </xf>
    <xf numFmtId="0" fontId="36" fillId="0" borderId="2" xfId="12" applyFont="1" applyBorder="1" applyAlignment="1" applyProtection="1">
      <alignment horizontal="left" vertical="center" wrapText="1"/>
    </xf>
    <xf numFmtId="0" fontId="36" fillId="0" borderId="106" xfId="12" applyFont="1" applyBorder="1" applyAlignment="1" applyProtection="1">
      <alignment horizontal="left" vertical="center" wrapText="1"/>
    </xf>
    <xf numFmtId="0" fontId="36" fillId="0" borderId="5" xfId="12" applyFont="1" applyBorder="1" applyAlignment="1" applyProtection="1">
      <alignment horizontal="left" vertical="center" wrapText="1"/>
    </xf>
    <xf numFmtId="0" fontId="36" fillId="0" borderId="143" xfId="12" applyFont="1" applyBorder="1" applyAlignment="1" applyProtection="1">
      <alignment horizontal="left" vertical="center" wrapText="1"/>
    </xf>
    <xf numFmtId="0" fontId="36" fillId="0" borderId="38" xfId="12" applyFont="1" applyBorder="1" applyAlignment="1" applyProtection="1">
      <alignment horizontal="left" vertical="center" wrapText="1"/>
    </xf>
    <xf numFmtId="0" fontId="36" fillId="0" borderId="20" xfId="12" applyFont="1" applyBorder="1" applyAlignment="1" applyProtection="1">
      <alignment horizontal="left" vertical="center" wrapText="1"/>
    </xf>
    <xf numFmtId="0" fontId="36" fillId="0" borderId="36" xfId="12" applyFont="1" applyBorder="1" applyAlignment="1" applyProtection="1">
      <alignment horizontal="left" vertical="center" wrapText="1"/>
    </xf>
    <xf numFmtId="0" fontId="28" fillId="0" borderId="0" xfId="12" applyFont="1" applyFill="1" applyBorder="1" applyAlignment="1" applyProtection="1">
      <alignment horizontal="left" vertical="center" wrapText="1"/>
    </xf>
    <xf numFmtId="0" fontId="29" fillId="8" borderId="2" xfId="12" applyFont="1" applyFill="1" applyBorder="1" applyAlignment="1" applyProtection="1">
      <alignment horizontal="center" vertical="center"/>
    </xf>
    <xf numFmtId="0" fontId="20" fillId="8" borderId="71" xfId="12" applyFont="1" applyFill="1" applyBorder="1" applyAlignment="1" applyProtection="1">
      <alignment horizontal="center" vertical="center"/>
    </xf>
    <xf numFmtId="0" fontId="20" fillId="8" borderId="91" xfId="12" applyFont="1" applyFill="1" applyBorder="1" applyAlignment="1" applyProtection="1">
      <alignment horizontal="center" vertical="center"/>
    </xf>
    <xf numFmtId="0" fontId="20" fillId="8" borderId="37" xfId="12" applyFont="1" applyFill="1" applyBorder="1" applyAlignment="1" applyProtection="1">
      <alignment horizontal="center" vertical="center"/>
    </xf>
    <xf numFmtId="0" fontId="75" fillId="8" borderId="71" xfId="12" applyFont="1" applyFill="1" applyBorder="1" applyAlignment="1" applyProtection="1">
      <alignment horizontal="center" vertical="center"/>
    </xf>
    <xf numFmtId="0" fontId="75" fillId="8" borderId="37" xfId="12" applyFont="1" applyFill="1" applyBorder="1" applyAlignment="1" applyProtection="1">
      <alignment horizontal="center" vertical="center"/>
    </xf>
    <xf numFmtId="0" fontId="37" fillId="0" borderId="0" xfId="12" applyFont="1" applyAlignment="1" applyProtection="1">
      <alignment horizontal="center"/>
    </xf>
    <xf numFmtId="4" fontId="1" fillId="0" borderId="71" xfId="10" applyNumberFormat="1" applyFill="1" applyBorder="1" applyAlignment="1" applyProtection="1">
      <alignment horizontal="center" vertical="center"/>
    </xf>
    <xf numFmtId="4" fontId="1" fillId="0" borderId="37" xfId="10" applyNumberFormat="1" applyFill="1" applyBorder="1" applyAlignment="1" applyProtection="1">
      <alignment horizontal="center" vertical="center"/>
    </xf>
    <xf numFmtId="0" fontId="34" fillId="0" borderId="71" xfId="12" applyNumberFormat="1" applyBorder="1" applyAlignment="1" applyProtection="1">
      <alignment horizontal="center" vertical="center"/>
    </xf>
    <xf numFmtId="0" fontId="34" fillId="0" borderId="37" xfId="12" applyNumberFormat="1" applyBorder="1" applyAlignment="1" applyProtection="1">
      <alignment horizontal="center" vertical="center"/>
    </xf>
    <xf numFmtId="0" fontId="1" fillId="5" borderId="71" xfId="6" applyBorder="1" applyAlignment="1" applyProtection="1">
      <alignment horizontal="center"/>
    </xf>
    <xf numFmtId="0" fontId="1" fillId="5" borderId="91" xfId="6" applyBorder="1" applyAlignment="1" applyProtection="1">
      <alignment horizontal="center"/>
    </xf>
    <xf numFmtId="0" fontId="1" fillId="5" borderId="37" xfId="6" applyBorder="1" applyAlignment="1" applyProtection="1">
      <alignment horizontal="center"/>
    </xf>
    <xf numFmtId="0" fontId="1" fillId="2" borderId="71" xfId="16" applyFont="1" applyBorder="1" applyAlignment="1" applyProtection="1">
      <alignment horizontal="center"/>
    </xf>
    <xf numFmtId="0" fontId="1" fillId="2" borderId="91" xfId="16" applyBorder="1" applyAlignment="1" applyProtection="1">
      <alignment horizontal="center"/>
    </xf>
    <xf numFmtId="0" fontId="1" fillId="2" borderId="37" xfId="16" applyBorder="1" applyAlignment="1" applyProtection="1">
      <alignment horizontal="center"/>
    </xf>
    <xf numFmtId="49" fontId="1" fillId="7" borderId="38" xfId="8" applyNumberFormat="1" applyFont="1" applyBorder="1" applyAlignment="1" applyProtection="1">
      <alignment horizontal="left" vertical="center"/>
      <protection locked="0"/>
    </xf>
    <xf numFmtId="49" fontId="1" fillId="7" borderId="20" xfId="8" applyNumberFormat="1" applyFont="1" applyBorder="1" applyAlignment="1" applyProtection="1">
      <alignment horizontal="left" vertical="center"/>
      <protection locked="0"/>
    </xf>
    <xf numFmtId="49" fontId="1" fillId="7" borderId="20" xfId="8" applyNumberFormat="1" applyBorder="1" applyAlignment="1" applyProtection="1">
      <alignment horizontal="left" vertical="center"/>
      <protection locked="0"/>
    </xf>
    <xf numFmtId="49" fontId="1" fillId="7" borderId="36" xfId="8" applyNumberFormat="1" applyBorder="1" applyAlignment="1" applyProtection="1">
      <alignment horizontal="left" vertical="center"/>
      <protection locked="0"/>
    </xf>
    <xf numFmtId="2" fontId="1" fillId="7" borderId="71" xfId="8" applyNumberFormat="1" applyFont="1" applyBorder="1" applyAlignment="1" applyProtection="1">
      <alignment horizontal="left" vertical="center"/>
      <protection locked="0"/>
    </xf>
    <xf numFmtId="2" fontId="1" fillId="7" borderId="91" xfId="8" applyNumberFormat="1" applyFont="1" applyBorder="1" applyAlignment="1" applyProtection="1">
      <alignment horizontal="left" vertical="center"/>
      <protection locked="0"/>
    </xf>
    <xf numFmtId="2" fontId="1" fillId="7" borderId="91" xfId="8" applyNumberFormat="1" applyBorder="1" applyAlignment="1" applyProtection="1">
      <alignment horizontal="left" vertical="center"/>
      <protection locked="0"/>
    </xf>
    <xf numFmtId="2" fontId="1" fillId="7" borderId="37" xfId="8" applyNumberFormat="1" applyBorder="1" applyAlignment="1" applyProtection="1">
      <alignment horizontal="left" vertical="center"/>
      <protection locked="0"/>
    </xf>
    <xf numFmtId="0" fontId="4" fillId="0" borderId="44" xfId="12" applyFont="1" applyBorder="1" applyAlignment="1" applyProtection="1">
      <alignment horizontal="left" vertical="center"/>
    </xf>
    <xf numFmtId="2" fontId="1" fillId="7" borderId="176" xfId="8" applyNumberFormat="1" applyFont="1" applyBorder="1" applyAlignment="1" applyProtection="1">
      <alignment horizontal="left" vertical="center"/>
      <protection locked="0"/>
    </xf>
    <xf numFmtId="2" fontId="1" fillId="7" borderId="159" xfId="8" applyNumberFormat="1" applyFont="1" applyBorder="1" applyAlignment="1" applyProtection="1">
      <alignment horizontal="left" vertical="center"/>
      <protection locked="0"/>
    </xf>
    <xf numFmtId="2" fontId="1" fillId="7" borderId="159" xfId="8" applyNumberFormat="1" applyBorder="1" applyAlignment="1" applyProtection="1">
      <alignment horizontal="left" vertical="center"/>
      <protection locked="0"/>
    </xf>
    <xf numFmtId="2" fontId="1" fillId="7" borderId="177" xfId="8" applyNumberFormat="1" applyBorder="1" applyAlignment="1" applyProtection="1">
      <alignment horizontal="left" vertical="center"/>
      <protection locked="0"/>
    </xf>
    <xf numFmtId="2" fontId="1" fillId="7" borderId="178" xfId="8" applyNumberFormat="1" applyFont="1" applyBorder="1" applyAlignment="1" applyProtection="1">
      <alignment horizontal="left" vertical="center"/>
      <protection locked="0"/>
    </xf>
    <xf numFmtId="2" fontId="1" fillId="7" borderId="179" xfId="8" applyNumberFormat="1" applyFont="1" applyBorder="1" applyAlignment="1" applyProtection="1">
      <alignment horizontal="left" vertical="center"/>
      <protection locked="0"/>
    </xf>
    <xf numFmtId="2" fontId="1" fillId="7" borderId="179" xfId="8" applyNumberFormat="1" applyBorder="1" applyAlignment="1" applyProtection="1">
      <alignment horizontal="left" vertical="center"/>
      <protection locked="0"/>
    </xf>
    <xf numFmtId="2" fontId="1" fillId="7" borderId="180" xfId="8" applyNumberFormat="1" applyBorder="1" applyAlignment="1" applyProtection="1">
      <alignment horizontal="left" vertical="center"/>
      <protection locked="0"/>
    </xf>
    <xf numFmtId="49" fontId="1" fillId="7" borderId="71" xfId="8" applyNumberFormat="1" applyFont="1" applyBorder="1" applyAlignment="1" applyProtection="1">
      <alignment horizontal="left" vertical="center"/>
      <protection locked="0"/>
    </xf>
    <xf numFmtId="49" fontId="1" fillId="7" borderId="91" xfId="8" applyNumberFormat="1" applyFont="1" applyBorder="1" applyAlignment="1" applyProtection="1">
      <alignment horizontal="left" vertical="center"/>
      <protection locked="0"/>
    </xf>
    <xf numFmtId="49" fontId="1" fillId="7" borderId="91" xfId="8" applyNumberFormat="1" applyBorder="1" applyAlignment="1" applyProtection="1">
      <alignment horizontal="left" vertical="center"/>
      <protection locked="0"/>
    </xf>
    <xf numFmtId="49" fontId="1" fillId="7" borderId="37" xfId="8" applyNumberFormat="1" applyBorder="1" applyAlignment="1" applyProtection="1">
      <alignment horizontal="left" vertical="center"/>
      <protection locked="0"/>
    </xf>
    <xf numFmtId="0" fontId="35" fillId="0" borderId="0" xfId="12" applyFont="1" applyFill="1" applyBorder="1" applyAlignment="1" applyProtection="1">
      <alignment horizontal="center" vertical="center"/>
    </xf>
    <xf numFmtId="4" fontId="36" fillId="0" borderId="2" xfId="12" applyNumberFormat="1" applyFont="1" applyFill="1" applyBorder="1" applyAlignment="1" applyProtection="1">
      <alignment horizontal="center" vertical="center"/>
    </xf>
    <xf numFmtId="0" fontId="36" fillId="0" borderId="2" xfId="12" applyFont="1" applyBorder="1" applyAlignment="1" applyProtection="1">
      <alignment horizontal="center" vertical="center"/>
    </xf>
    <xf numFmtId="0" fontId="36" fillId="0" borderId="2" xfId="12" applyFont="1" applyFill="1" applyBorder="1" applyAlignment="1" applyProtection="1">
      <alignment horizontal="left" vertical="center" wrapText="1"/>
    </xf>
    <xf numFmtId="0" fontId="49" fillId="0" borderId="0" xfId="12" applyFont="1" applyBorder="1" applyAlignment="1" applyProtection="1">
      <alignment horizontal="left" vertical="center"/>
    </xf>
    <xf numFmtId="0" fontId="51" fillId="0" borderId="0" xfId="12" applyFont="1" applyBorder="1" applyAlignment="1" applyProtection="1">
      <alignment horizontal="left" vertical="center"/>
    </xf>
    <xf numFmtId="0" fontId="52" fillId="0" borderId="0" xfId="12" applyFont="1" applyBorder="1" applyAlignment="1" applyProtection="1">
      <alignment horizontal="left" vertical="center" wrapText="1"/>
    </xf>
    <xf numFmtId="0" fontId="39" fillId="0" borderId="0" xfId="12" applyFont="1" applyAlignment="1" applyProtection="1">
      <alignment horizontal="center" vertical="center"/>
    </xf>
    <xf numFmtId="0" fontId="34" fillId="0" borderId="2" xfId="12" applyFont="1" applyBorder="1" applyAlignment="1" applyProtection="1">
      <alignment horizontal="center" vertical="center"/>
    </xf>
    <xf numFmtId="0" fontId="34" fillId="0" borderId="2" xfId="12" applyBorder="1" applyAlignment="1" applyProtection="1">
      <alignment horizontal="center" vertical="center"/>
    </xf>
    <xf numFmtId="0" fontId="95" fillId="0" borderId="5" xfId="12" applyFont="1" applyBorder="1" applyAlignment="1" applyProtection="1">
      <alignment horizontal="left" vertical="center"/>
    </xf>
    <xf numFmtId="0" fontId="1" fillId="7" borderId="20" xfId="8" applyFont="1" applyBorder="1" applyAlignment="1" applyProtection="1">
      <alignment horizontal="center" vertical="center"/>
      <protection locked="0"/>
    </xf>
    <xf numFmtId="0" fontId="1" fillId="7" borderId="20" xfId="8" applyBorder="1" applyAlignment="1" applyProtection="1">
      <alignment horizontal="center" vertical="center"/>
      <protection locked="0"/>
    </xf>
    <xf numFmtId="0" fontId="58" fillId="0" borderId="71" xfId="12" applyFont="1" applyBorder="1" applyAlignment="1" applyProtection="1">
      <alignment horizontal="center"/>
    </xf>
    <xf numFmtId="0" fontId="58" fillId="0" borderId="37" xfId="12" applyFont="1" applyBorder="1" applyAlignment="1" applyProtection="1">
      <alignment horizontal="center"/>
    </xf>
    <xf numFmtId="0" fontId="52" fillId="0" borderId="0" xfId="12" applyFont="1" applyBorder="1" applyAlignment="1" applyProtection="1">
      <alignment horizontal="center" vertical="center" wrapText="1"/>
    </xf>
    <xf numFmtId="2" fontId="34" fillId="0" borderId="71" xfId="12" applyNumberFormat="1" applyBorder="1" applyAlignment="1" applyProtection="1">
      <alignment horizontal="center" vertical="center"/>
    </xf>
    <xf numFmtId="0" fontId="34" fillId="0" borderId="91" xfId="12" applyBorder="1" applyAlignment="1" applyProtection="1">
      <alignment horizontal="center" vertical="center"/>
    </xf>
    <xf numFmtId="0" fontId="34" fillId="0" borderId="37" xfId="12" applyBorder="1" applyAlignment="1" applyProtection="1">
      <alignment horizontal="center" vertical="center"/>
    </xf>
    <xf numFmtId="4" fontId="34" fillId="0" borderId="71" xfId="12"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6" fillId="0" borderId="181" xfId="21" applyFont="1" applyBorder="1" applyAlignment="1" applyProtection="1">
      <alignment horizontal="center" vertical="center"/>
    </xf>
    <xf numFmtId="0" fontId="56" fillId="0" borderId="182" xfId="21" applyFont="1" applyBorder="1" applyAlignment="1" applyProtection="1">
      <alignment horizontal="center" vertical="center"/>
    </xf>
    <xf numFmtId="0" fontId="56" fillId="0" borderId="183" xfId="21"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4" fillId="0" borderId="182" xfId="12" applyFont="1" applyBorder="1" applyAlignment="1" applyProtection="1">
      <alignment horizontal="left" vertical="center" wrapText="1"/>
    </xf>
    <xf numFmtId="0" fontId="34" fillId="0" borderId="0" xfId="12" applyFont="1" applyBorder="1" applyAlignment="1" applyProtection="1">
      <alignment horizontal="left" vertical="center" wrapText="1"/>
    </xf>
    <xf numFmtId="0" fontId="36" fillId="0" borderId="106" xfId="12" applyFont="1" applyBorder="1" applyAlignment="1" applyProtection="1">
      <alignment horizontal="center" vertical="center"/>
    </xf>
    <xf numFmtId="0" fontId="36" fillId="0" borderId="5" xfId="12" applyFont="1" applyBorder="1" applyAlignment="1" applyProtection="1">
      <alignment horizontal="center" vertical="center"/>
    </xf>
    <xf numFmtId="0" fontId="36" fillId="0" borderId="143" xfId="12" applyFont="1" applyBorder="1" applyAlignment="1" applyProtection="1">
      <alignment horizontal="center" vertical="center"/>
    </xf>
    <xf numFmtId="167" fontId="3" fillId="0" borderId="71" xfId="8" applyNumberFormat="1" applyFont="1" applyFill="1" applyBorder="1" applyAlignment="1" applyProtection="1">
      <alignment horizontal="center" vertical="center"/>
    </xf>
    <xf numFmtId="167" fontId="3" fillId="0" borderId="91" xfId="8" applyNumberFormat="1" applyFont="1" applyFill="1" applyBorder="1" applyAlignment="1" applyProtection="1">
      <alignment horizontal="center" vertical="center"/>
    </xf>
    <xf numFmtId="167" fontId="3" fillId="0" borderId="37" xfId="8" applyNumberFormat="1" applyFont="1" applyFill="1" applyBorder="1" applyAlignment="1" applyProtection="1">
      <alignment horizontal="center" vertical="center"/>
    </xf>
    <xf numFmtId="0" fontId="20" fillId="8" borderId="2" xfId="12" applyFont="1" applyFill="1" applyBorder="1" applyAlignment="1" applyProtection="1">
      <alignment horizontal="center" vertical="center"/>
    </xf>
    <xf numFmtId="0" fontId="101" fillId="0" borderId="2" xfId="12" applyFont="1" applyBorder="1" applyAlignment="1" applyProtection="1">
      <alignment horizontal="center" vertical="center"/>
    </xf>
    <xf numFmtId="44" fontId="101" fillId="0" borderId="2" xfId="15"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6" fillId="0" borderId="106" xfId="12" applyFont="1" applyBorder="1" applyAlignment="1" applyProtection="1">
      <alignment horizontal="left" vertical="center"/>
    </xf>
    <xf numFmtId="0" fontId="36" fillId="0" borderId="143" xfId="12" applyFont="1" applyBorder="1" applyAlignment="1" applyProtection="1">
      <alignment horizontal="left" vertical="center"/>
    </xf>
    <xf numFmtId="0" fontId="36" fillId="0" borderId="38" xfId="12" applyFont="1" applyBorder="1" applyAlignment="1" applyProtection="1">
      <alignment horizontal="left" vertical="center"/>
    </xf>
    <xf numFmtId="0" fontId="36" fillId="0" borderId="36" xfId="12" applyFont="1" applyBorder="1" applyAlignment="1" applyProtection="1">
      <alignment horizontal="left" vertical="center"/>
    </xf>
    <xf numFmtId="0" fontId="20" fillId="0" borderId="2" xfId="12" applyFont="1" applyBorder="1" applyAlignment="1" applyProtection="1">
      <alignment horizontal="center" vertical="center" wrapText="1"/>
    </xf>
    <xf numFmtId="4" fontId="36" fillId="0" borderId="2" xfId="12"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6" fillId="0" borderId="2" xfId="12" applyNumberFormat="1" applyFont="1" applyBorder="1" applyAlignment="1" applyProtection="1">
      <alignment horizontal="center"/>
    </xf>
    <xf numFmtId="49" fontId="36" fillId="0" borderId="71" xfId="12" applyNumberFormat="1" applyFont="1" applyBorder="1" applyAlignment="1" applyProtection="1">
      <alignment horizontal="center"/>
    </xf>
    <xf numFmtId="0" fontId="36" fillId="0" borderId="71" xfId="12" applyFont="1" applyFill="1" applyBorder="1" applyAlignment="1" applyProtection="1">
      <alignment vertical="center"/>
    </xf>
    <xf numFmtId="0" fontId="36" fillId="0" borderId="37" xfId="12" applyFont="1" applyFill="1" applyBorder="1" applyAlignment="1" applyProtection="1">
      <alignment vertical="center"/>
    </xf>
    <xf numFmtId="0" fontId="34" fillId="0" borderId="0" xfId="12" applyFont="1" applyFill="1" applyBorder="1" applyAlignment="1" applyProtection="1">
      <alignment horizontal="left" vertical="center" wrapText="1"/>
    </xf>
    <xf numFmtId="0" fontId="36" fillId="0" borderId="71" xfId="12" applyFont="1" applyBorder="1" applyAlignment="1" applyProtection="1">
      <alignment vertical="center"/>
    </xf>
    <xf numFmtId="0" fontId="36" fillId="0" borderId="37" xfId="12" applyFont="1" applyBorder="1" applyAlignment="1" applyProtection="1">
      <alignment vertical="center"/>
    </xf>
    <xf numFmtId="0" fontId="36" fillId="0" borderId="106" xfId="12" applyFont="1" applyBorder="1" applyAlignment="1" applyProtection="1">
      <alignment vertical="center" wrapText="1"/>
    </xf>
    <xf numFmtId="0" fontId="36" fillId="0" borderId="143" xfId="12" applyFont="1" applyBorder="1" applyAlignment="1" applyProtection="1">
      <alignment vertical="center" wrapText="1"/>
    </xf>
    <xf numFmtId="0" fontId="36" fillId="0" borderId="43" xfId="12" applyFont="1" applyBorder="1" applyAlignment="1" applyProtection="1">
      <alignment vertical="center" wrapText="1"/>
    </xf>
    <xf numFmtId="0" fontId="36" fillId="0" borderId="44" xfId="12" applyFont="1" applyBorder="1" applyAlignment="1" applyProtection="1">
      <alignment vertical="center" wrapText="1"/>
    </xf>
    <xf numFmtId="4" fontId="59" fillId="0" borderId="2" xfId="12" applyNumberFormat="1" applyFont="1" applyBorder="1" applyAlignment="1" applyProtection="1">
      <alignment horizontal="center" vertical="center"/>
    </xf>
    <xf numFmtId="0" fontId="52" fillId="0" borderId="0" xfId="12" applyFont="1" applyBorder="1" applyAlignment="1" applyProtection="1">
      <alignment horizontal="left" vertical="center"/>
    </xf>
    <xf numFmtId="0" fontId="106" fillId="0" borderId="2" xfId="12" applyFont="1" applyBorder="1" applyAlignment="1" applyProtection="1">
      <alignment horizontal="center" vertical="center" wrapText="1"/>
    </xf>
    <xf numFmtId="167" fontId="29" fillId="0" borderId="194" xfId="12" applyNumberFormat="1" applyFont="1" applyBorder="1" applyAlignment="1" applyProtection="1">
      <alignment horizontal="right" vertical="center"/>
    </xf>
    <xf numFmtId="0" fontId="20" fillId="8" borderId="71" xfId="12" applyFont="1" applyFill="1" applyBorder="1" applyAlignment="1" applyProtection="1">
      <alignment horizontal="center"/>
    </xf>
    <xf numFmtId="0" fontId="20" fillId="8" borderId="91" xfId="12" applyFont="1" applyFill="1" applyBorder="1" applyAlignment="1" applyProtection="1">
      <alignment horizontal="center"/>
    </xf>
    <xf numFmtId="0" fontId="20" fillId="8" borderId="37" xfId="12" applyFont="1" applyFill="1" applyBorder="1" applyAlignment="1" applyProtection="1">
      <alignment horizontal="center"/>
    </xf>
    <xf numFmtId="167" fontId="38" fillId="0" borderId="0" xfId="12" applyNumberFormat="1" applyFont="1" applyFill="1" applyBorder="1" applyAlignment="1" applyProtection="1">
      <alignment horizontal="right" vertical="center"/>
    </xf>
    <xf numFmtId="9" fontId="59" fillId="0" borderId="2" xfId="12" applyNumberFormat="1" applyFont="1" applyFill="1" applyBorder="1" applyAlignment="1" applyProtection="1">
      <alignment horizontal="center" vertical="center" wrapText="1"/>
    </xf>
    <xf numFmtId="167" fontId="38" fillId="0" borderId="5" xfId="12" applyNumberFormat="1" applyFont="1" applyFill="1" applyBorder="1" applyAlignment="1" applyProtection="1">
      <alignment horizontal="right" vertical="center"/>
    </xf>
    <xf numFmtId="168" fontId="36" fillId="0" borderId="2" xfId="12" applyNumberFormat="1" applyFont="1" applyFill="1" applyBorder="1" applyAlignment="1" applyProtection="1">
      <alignment horizontal="center" vertical="center"/>
    </xf>
    <xf numFmtId="0" fontId="29" fillId="8" borderId="71" xfId="12" applyFont="1" applyFill="1" applyBorder="1" applyAlignment="1" applyProtection="1">
      <alignment horizontal="center" vertical="center" wrapText="1"/>
    </xf>
    <xf numFmtId="0" fontId="29" fillId="8" borderId="91" xfId="12" applyFont="1" applyFill="1" applyBorder="1" applyAlignment="1" applyProtection="1">
      <alignment horizontal="center" vertical="center" wrapText="1"/>
    </xf>
    <xf numFmtId="0" fontId="36" fillId="0" borderId="106" xfId="12" applyFont="1" applyFill="1" applyBorder="1" applyAlignment="1" applyProtection="1">
      <alignment vertical="center" wrapText="1"/>
    </xf>
    <xf numFmtId="0" fontId="36" fillId="0" borderId="143" xfId="12" applyFont="1" applyFill="1" applyBorder="1" applyAlignment="1" applyProtection="1">
      <alignment vertical="center"/>
    </xf>
    <xf numFmtId="0" fontId="36" fillId="0" borderId="43" xfId="12" applyFont="1" applyFill="1" applyBorder="1" applyAlignment="1" applyProtection="1">
      <alignment vertical="center"/>
    </xf>
    <xf numFmtId="0" fontId="36" fillId="0" borderId="44" xfId="12" applyFont="1" applyFill="1" applyBorder="1" applyAlignment="1" applyProtection="1">
      <alignment vertical="center"/>
    </xf>
    <xf numFmtId="0" fontId="36" fillId="0" borderId="38" xfId="12" applyFont="1" applyFill="1" applyBorder="1" applyAlignment="1" applyProtection="1">
      <alignment vertical="center"/>
    </xf>
    <xf numFmtId="0" fontId="36" fillId="0" borderId="36" xfId="12" applyFont="1" applyFill="1" applyBorder="1" applyAlignment="1" applyProtection="1">
      <alignment vertical="center"/>
    </xf>
    <xf numFmtId="0" fontId="36" fillId="0" borderId="38" xfId="12" applyFont="1" applyBorder="1" applyAlignment="1" applyProtection="1">
      <alignment horizontal="center" vertical="center"/>
    </xf>
    <xf numFmtId="0" fontId="36" fillId="0" borderId="36" xfId="12" applyFont="1" applyBorder="1" applyAlignment="1" applyProtection="1">
      <alignment horizontal="center" vertical="center"/>
    </xf>
    <xf numFmtId="0" fontId="36" fillId="0" borderId="143" xfId="12" applyFont="1" applyBorder="1" applyAlignment="1" applyProtection="1">
      <alignment vertical="center"/>
    </xf>
    <xf numFmtId="0" fontId="36" fillId="0" borderId="43" xfId="12" applyFont="1" applyBorder="1" applyAlignment="1" applyProtection="1">
      <alignment vertical="center"/>
    </xf>
    <xf numFmtId="0" fontId="36" fillId="0" borderId="44" xfId="12" applyFont="1" applyBorder="1" applyAlignment="1" applyProtection="1">
      <alignment vertical="center"/>
    </xf>
    <xf numFmtId="0" fontId="36" fillId="0" borderId="38" xfId="12" applyFont="1" applyBorder="1" applyAlignment="1" applyProtection="1">
      <alignment vertical="center"/>
    </xf>
    <xf numFmtId="0" fontId="36" fillId="0" borderId="36" xfId="12" applyFont="1" applyBorder="1" applyAlignment="1" applyProtection="1">
      <alignment vertical="center"/>
    </xf>
    <xf numFmtId="0" fontId="38" fillId="0" borderId="175" xfId="12" applyFont="1" applyFill="1" applyBorder="1" applyAlignment="1" applyProtection="1">
      <alignment horizontal="left" vertical="center"/>
    </xf>
    <xf numFmtId="0" fontId="38" fillId="0" borderId="172" xfId="12" applyFont="1" applyFill="1" applyBorder="1" applyAlignment="1" applyProtection="1">
      <alignment horizontal="left" vertical="center"/>
    </xf>
    <xf numFmtId="9" fontId="38" fillId="0" borderId="131" xfId="12" applyNumberFormat="1" applyFont="1" applyBorder="1" applyAlignment="1" applyProtection="1">
      <alignment horizontal="center" vertical="center"/>
    </xf>
    <xf numFmtId="9" fontId="38" fillId="0" borderId="23" xfId="12" applyNumberFormat="1" applyFont="1" applyBorder="1" applyAlignment="1" applyProtection="1">
      <alignment horizontal="center" vertical="center"/>
    </xf>
    <xf numFmtId="9" fontId="38" fillId="0" borderId="16" xfId="12" applyNumberFormat="1" applyFont="1" applyBorder="1" applyAlignment="1" applyProtection="1">
      <alignment horizontal="center" vertical="center"/>
    </xf>
    <xf numFmtId="0" fontId="38" fillId="0" borderId="43" xfId="12" applyFont="1" applyFill="1" applyBorder="1" applyAlignment="1" applyProtection="1">
      <alignment horizontal="left" vertical="center"/>
    </xf>
    <xf numFmtId="0" fontId="38" fillId="0" borderId="0" xfId="12"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9" fillId="0" borderId="194" xfId="21" applyNumberFormat="1" applyFont="1" applyBorder="1" applyAlignment="1" applyProtection="1">
      <alignment horizontal="right" vertical="center"/>
    </xf>
    <xf numFmtId="0" fontId="39" fillId="0" borderId="5" xfId="12" applyFont="1" applyBorder="1" applyAlignment="1" applyProtection="1">
      <alignment horizontal="center" vertical="center"/>
    </xf>
    <xf numFmtId="0" fontId="34" fillId="0" borderId="71" xfId="21" applyFont="1" applyBorder="1" applyAlignment="1" applyProtection="1">
      <alignment horizontal="center" vertical="center"/>
    </xf>
    <xf numFmtId="0" fontId="34" fillId="0" borderId="91" xfId="21" applyFont="1" applyBorder="1" applyAlignment="1" applyProtection="1">
      <alignment horizontal="center" vertical="center"/>
    </xf>
    <xf numFmtId="0" fontId="36" fillId="0" borderId="23" xfId="21" applyFont="1" applyFill="1" applyBorder="1" applyAlignment="1" applyProtection="1">
      <alignment horizontal="center" vertical="center"/>
    </xf>
    <xf numFmtId="0" fontId="36" fillId="0" borderId="223" xfId="21" applyFont="1" applyFill="1" applyBorder="1" applyAlignment="1" applyProtection="1">
      <alignment horizontal="center" vertical="center"/>
    </xf>
    <xf numFmtId="167" fontId="38" fillId="0" borderId="20" xfId="21" applyNumberFormat="1" applyFont="1" applyFill="1" applyBorder="1" applyAlignment="1" applyProtection="1">
      <alignment horizontal="right" vertical="center"/>
    </xf>
    <xf numFmtId="167" fontId="38" fillId="0" borderId="150" xfId="21" applyNumberFormat="1" applyFont="1" applyFill="1" applyBorder="1" applyAlignment="1" applyProtection="1">
      <alignment horizontal="right" vertical="center"/>
    </xf>
    <xf numFmtId="167" fontId="29" fillId="0" borderId="194" xfId="21" applyNumberFormat="1" applyFont="1" applyFill="1" applyBorder="1" applyAlignment="1" applyProtection="1">
      <alignment horizontal="right" vertical="center"/>
    </xf>
    <xf numFmtId="0" fontId="34" fillId="0" borderId="38" xfId="21" applyFont="1" applyBorder="1" applyAlignment="1" applyProtection="1">
      <alignment horizontal="center" vertical="center"/>
    </xf>
    <xf numFmtId="0" fontId="34" fillId="0" borderId="20" xfId="21" applyFont="1" applyBorder="1" applyAlignment="1" applyProtection="1">
      <alignment horizontal="center" vertical="center"/>
    </xf>
    <xf numFmtId="0" fontId="34" fillId="0" borderId="175" xfId="12" applyFont="1" applyBorder="1" applyAlignment="1" applyProtection="1">
      <alignment horizontal="center" vertical="center"/>
    </xf>
    <xf numFmtId="0" fontId="34" fillId="0" borderId="172" xfId="12" applyFont="1" applyBorder="1" applyAlignment="1" applyProtection="1">
      <alignment horizontal="center" vertical="center"/>
    </xf>
    <xf numFmtId="49" fontId="36" fillId="0" borderId="2" xfId="12"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5"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7" fillId="2" borderId="102" xfId="2" applyFont="1" applyBorder="1" applyAlignment="1" applyProtection="1">
      <alignment horizontal="center" vertical="center"/>
      <protection locked="0"/>
    </xf>
    <xf numFmtId="0" fontId="27"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9" xfId="0" applyFont="1" applyBorder="1" applyAlignment="1">
      <alignment horizontal="center" vertical="center" wrapText="1"/>
    </xf>
    <xf numFmtId="0" fontId="12" fillId="0" borderId="230" xfId="0" applyFont="1" applyBorder="1" applyAlignment="1">
      <alignment horizontal="center" vertical="center"/>
    </xf>
    <xf numFmtId="0" fontId="12" fillId="0" borderId="231"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7"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2"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8" xfId="2" applyFont="1" applyBorder="1" applyAlignment="1" applyProtection="1">
      <alignment horizontal="center" vertical="center" textRotation="90"/>
      <protection locked="0"/>
    </xf>
    <xf numFmtId="0" fontId="1" fillId="2" borderId="208"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9" xfId="2" applyFont="1" applyBorder="1" applyAlignment="1" applyProtection="1">
      <alignment horizontal="center" vertical="center" textRotation="90"/>
      <protection locked="0"/>
    </xf>
    <xf numFmtId="0" fontId="1" fillId="2" borderId="209"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5" xfId="0" applyFont="1" applyBorder="1" applyAlignment="1">
      <alignment horizontal="center"/>
    </xf>
    <xf numFmtId="0" fontId="8" fillId="0" borderId="226"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5"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7" xfId="0" applyFont="1" applyBorder="1" applyAlignment="1">
      <alignment horizontal="center"/>
    </xf>
    <xf numFmtId="0" fontId="8" fillId="0" borderId="228"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10"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3"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2" fillId="0" borderId="236" xfId="0" applyFont="1" applyBorder="1" applyAlignment="1">
      <alignment horizontal="center" vertical="center"/>
    </xf>
    <xf numFmtId="0" fontId="12" fillId="0" borderId="237"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8"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9"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8"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40" xfId="0" applyFont="1" applyBorder="1" applyAlignment="1">
      <alignment horizontal="center" vertical="center" textRotation="90" wrapText="1"/>
    </xf>
    <xf numFmtId="0" fontId="2" fillId="0" borderId="241" xfId="0" applyFont="1" applyBorder="1" applyAlignment="1">
      <alignment horizontal="center" vertical="center" textRotation="90" wrapText="1"/>
    </xf>
    <xf numFmtId="44" fontId="14" fillId="0" borderId="240"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20" xfId="2" applyNumberFormat="1" applyFont="1" applyBorder="1" applyAlignment="1" applyProtection="1">
      <alignment horizontal="center" vertical="center" wrapText="1"/>
      <protection locked="0"/>
    </xf>
    <xf numFmtId="164" fontId="4" fillId="2" borderId="218"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6" xfId="0" applyBorder="1" applyAlignment="1">
      <alignment horizontal="center" vertical="center" wrapText="1"/>
    </xf>
    <xf numFmtId="0" fontId="0" fillId="0" borderId="173" xfId="0" applyBorder="1" applyAlignment="1">
      <alignment horizontal="center" vertical="center" wrapText="1"/>
    </xf>
    <xf numFmtId="0" fontId="0" fillId="0" borderId="212"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7"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219" xfId="0" applyBorder="1" applyAlignment="1">
      <alignment horizontal="center" vertical="center" wrapText="1"/>
    </xf>
    <xf numFmtId="0" fontId="8" fillId="0" borderId="225"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2"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21"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7" xfId="0" applyFont="1" applyBorder="1" applyAlignment="1">
      <alignment horizontal="center" vertical="center" wrapText="1"/>
    </xf>
    <xf numFmtId="0" fontId="4" fillId="0" borderId="218" xfId="0" applyFont="1" applyBorder="1" applyAlignment="1">
      <alignment horizontal="center" vertical="center" wrapText="1"/>
    </xf>
    <xf numFmtId="0" fontId="4" fillId="0" borderId="221"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20"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4" xfId="0" applyNumberFormat="1" applyBorder="1" applyAlignment="1">
      <alignment horizontal="center" vertical="center" textRotation="90"/>
    </xf>
    <xf numFmtId="0" fontId="0" fillId="0" borderId="244" xfId="0" applyBorder="1" applyAlignment="1">
      <alignment horizontal="center" vertical="center" textRotation="90"/>
    </xf>
    <xf numFmtId="0" fontId="0" fillId="0" borderId="242"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3"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20" fillId="0" borderId="6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7" fillId="2" borderId="52" xfId="2" applyFont="1" applyBorder="1" applyAlignment="1" applyProtection="1">
      <alignment horizontal="center" vertical="center"/>
      <protection locked="0"/>
    </xf>
    <xf numFmtId="0" fontId="27" fillId="2" borderId="111" xfId="2" applyFont="1" applyBorder="1" applyAlignment="1" applyProtection="1">
      <alignment horizontal="center" vertical="center"/>
      <protection locked="0"/>
    </xf>
    <xf numFmtId="0" fontId="27" fillId="2" borderId="53" xfId="2" applyFont="1" applyBorder="1" applyAlignment="1" applyProtection="1">
      <alignment horizontal="center" vertical="center"/>
      <protection locked="0"/>
    </xf>
    <xf numFmtId="0" fontId="27"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2" fillId="0" borderId="248"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9"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50"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51"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0" fillId="0" borderId="0" xfId="0" applyFont="1" applyAlignment="1" applyProtection="1">
      <alignment horizontal="center"/>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8" xfId="0" applyBorder="1" applyAlignment="1" applyProtection="1">
      <alignment vertical="center" wrapText="1"/>
    </xf>
    <xf numFmtId="0" fontId="0" fillId="0" borderId="269"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9"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5"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3" xfId="2" applyBorder="1" applyAlignment="1" applyProtection="1">
      <alignment horizontal="center" vertical="center"/>
      <protection locked="0"/>
    </xf>
    <xf numFmtId="0" fontId="1" fillId="2" borderId="254"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5"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6" xfId="0" applyFont="1" applyBorder="1" applyAlignment="1">
      <alignment horizontal="center" vertical="center"/>
    </xf>
    <xf numFmtId="0" fontId="8" fillId="0" borderId="227"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5"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5"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5"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8" fillId="3" borderId="71" xfId="1" applyNumberFormat="1" applyFont="1" applyFill="1" applyBorder="1" applyAlignment="1" applyProtection="1">
      <alignment horizontal="center" vertical="center" wrapText="1"/>
      <protection locked="0"/>
    </xf>
    <xf numFmtId="7" fontId="28" fillId="3" borderId="91" xfId="1" applyNumberFormat="1" applyFont="1" applyFill="1" applyBorder="1" applyAlignment="1" applyProtection="1">
      <alignment horizontal="center" vertical="center" wrapText="1"/>
      <protection locked="0"/>
    </xf>
    <xf numFmtId="7" fontId="28"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8" xfId="0" applyFont="1" applyBorder="1" applyAlignment="1" applyProtection="1">
      <alignment horizontal="center" vertical="center"/>
    </xf>
    <xf numFmtId="0" fontId="12" fillId="0" borderId="236"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7"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4"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44" fontId="0" fillId="0" borderId="252" xfId="1" applyFont="1" applyBorder="1" applyAlignment="1" applyProtection="1">
      <alignment horizontal="center" vertical="center"/>
    </xf>
    <xf numFmtId="44" fontId="8" fillId="0" borderId="0" xfId="1" applyFont="1" applyAlignment="1">
      <alignment horizontal="center" vertical="center"/>
    </xf>
    <xf numFmtId="0" fontId="12" fillId="0" borderId="257" xfId="0" applyFont="1" applyBorder="1" applyAlignment="1" applyProtection="1">
      <alignment horizontal="center" vertical="center"/>
    </xf>
    <xf numFmtId="0" fontId="12" fillId="0" borderId="258" xfId="0" applyFon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259"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0" fontId="4" fillId="2" borderId="260"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153" xfId="2" applyNumberFormat="1" applyBorder="1" applyAlignment="1" applyProtection="1">
      <alignment horizontal="center" vertical="center"/>
    </xf>
    <xf numFmtId="0" fontId="1" fillId="2" borderId="92"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4" xfId="2" applyBorder="1" applyAlignment="1" applyProtection="1">
      <alignment horizontal="center" vertical="center" wrapText="1"/>
    </xf>
    <xf numFmtId="0" fontId="1" fillId="2" borderId="261" xfId="2" applyBorder="1" applyAlignment="1" applyProtection="1">
      <alignment horizontal="center" vertical="center" wrapText="1"/>
    </xf>
    <xf numFmtId="44" fontId="7" fillId="3" borderId="80" xfId="3" applyNumberFormat="1" applyFont="1" applyBorder="1" applyAlignment="1" applyProtection="1">
      <alignment horizontal="center" vertical="center"/>
      <protection locked="0"/>
    </xf>
    <xf numFmtId="44" fontId="7" fillId="3" borderId="262" xfId="3" applyNumberFormat="1" applyFont="1" applyBorder="1" applyAlignment="1" applyProtection="1">
      <alignment horizontal="center" vertical="center"/>
      <protection locked="0"/>
    </xf>
    <xf numFmtId="0" fontId="4" fillId="2" borderId="152" xfId="2" applyFont="1" applyBorder="1" applyAlignment="1" applyProtection="1">
      <alignment horizontal="center" vertical="center" wrapText="1"/>
      <protection locked="0"/>
    </xf>
    <xf numFmtId="3" fontId="1" fillId="2" borderId="153" xfId="2" applyNumberFormat="1" applyBorder="1" applyAlignment="1" applyProtection="1">
      <alignment horizontal="center" vertic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0" fontId="0" fillId="2" borderId="155" xfId="2" applyFont="1"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2" fillId="0" borderId="0" xfId="0" applyFont="1" applyBorder="1" applyAlignment="1" applyProtection="1">
      <alignment horizontal="center" vertical="center" wrapText="1"/>
    </xf>
    <xf numFmtId="0" fontId="1" fillId="2" borderId="10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0" fontId="8" fillId="0" borderId="225" xfId="0" applyFont="1" applyBorder="1" applyAlignment="1" applyProtection="1">
      <alignment horizontal="center" vertical="center"/>
    </xf>
    <xf numFmtId="0" fontId="8" fillId="0" borderId="228"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4" fillId="2" borderId="151" xfId="2" applyFont="1" applyBorder="1" applyAlignment="1" applyProtection="1">
      <alignment horizontal="center" vertical="center" wrapText="1"/>
      <protection locked="0"/>
    </xf>
    <xf numFmtId="0" fontId="33" fillId="0" borderId="40" xfId="9" applyFont="1" applyBorder="1" applyAlignment="1" applyProtection="1">
      <alignment horizontal="left" vertical="top" wrapText="1"/>
    </xf>
    <xf numFmtId="0" fontId="33" fillId="0" borderId="0" xfId="9" applyFont="1" applyBorder="1" applyAlignment="1" applyProtection="1">
      <alignment horizontal="left" vertical="top" wrapText="1"/>
    </xf>
    <xf numFmtId="0" fontId="11" fillId="0" borderId="0" xfId="9"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2" fillId="2" borderId="71" xfId="18" applyFont="1" applyBorder="1" applyAlignment="1" applyProtection="1">
      <alignment horizontal="center" vertical="center"/>
      <protection locked="0"/>
    </xf>
    <xf numFmtId="0" fontId="32" fillId="2" borderId="91" xfId="18" applyFont="1" applyBorder="1" applyAlignment="1" applyProtection="1">
      <alignment horizontal="center" vertical="center"/>
      <protection locked="0"/>
    </xf>
    <xf numFmtId="0" fontId="32" fillId="2" borderId="37" xfId="18" applyFont="1" applyBorder="1" applyAlignment="1" applyProtection="1">
      <alignment horizontal="center" vertical="center"/>
      <protection locked="0"/>
    </xf>
    <xf numFmtId="0" fontId="69" fillId="0" borderId="0" xfId="9"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39" fillId="0" borderId="0" xfId="13" applyFont="1" applyAlignment="1" applyProtection="1">
      <alignment horizontal="center" vertical="center"/>
    </xf>
    <xf numFmtId="4" fontId="28" fillId="0" borderId="0" xfId="13" applyNumberFormat="1" applyFont="1" applyAlignment="1" applyProtection="1">
      <alignment horizontal="center"/>
    </xf>
    <xf numFmtId="0" fontId="36" fillId="0" borderId="2" xfId="13" applyFont="1" applyBorder="1" applyAlignment="1" applyProtection="1">
      <alignment horizontal="left"/>
    </xf>
    <xf numFmtId="0" fontId="38" fillId="0" borderId="2" xfId="13" applyFont="1" applyBorder="1" applyAlignment="1" applyProtection="1">
      <alignment horizontal="left"/>
    </xf>
    <xf numFmtId="0" fontId="36" fillId="0" borderId="2" xfId="13" applyFont="1" applyBorder="1" applyAlignment="1" applyProtection="1">
      <alignment horizontal="left" wrapText="1"/>
    </xf>
    <xf numFmtId="0" fontId="38" fillId="0" borderId="2" xfId="13" applyFont="1" applyBorder="1" applyAlignment="1" applyProtection="1">
      <alignment horizontal="left" vertical="top"/>
    </xf>
    <xf numFmtId="0" fontId="95" fillId="0" borderId="0" xfId="12" applyFont="1" applyBorder="1" applyAlignment="1" applyProtection="1">
      <alignment horizontal="center" vertical="center"/>
    </xf>
    <xf numFmtId="49" fontId="39" fillId="0" borderId="5" xfId="13" applyNumberFormat="1" applyFont="1" applyFill="1" applyBorder="1" applyAlignment="1" applyProtection="1">
      <alignment horizontal="center"/>
    </xf>
    <xf numFmtId="0" fontId="39" fillId="0" borderId="5" xfId="13" applyFont="1" applyBorder="1" applyAlignment="1" applyProtection="1">
      <alignment horizontal="center"/>
    </xf>
    <xf numFmtId="0" fontId="38" fillId="0" borderId="2" xfId="13" applyFont="1" applyBorder="1" applyAlignment="1" applyProtection="1"/>
    <xf numFmtId="0" fontId="36" fillId="0" borderId="2" xfId="13" applyFont="1" applyBorder="1" applyAlignment="1" applyProtection="1">
      <alignment horizontal="left" vertical="top"/>
    </xf>
    <xf numFmtId="0" fontId="38" fillId="0" borderId="2" xfId="13" applyFont="1" applyBorder="1" applyAlignment="1" applyProtection="1">
      <alignment horizontal="left" wrapText="1"/>
    </xf>
    <xf numFmtId="0" fontId="20" fillId="8" borderId="71" xfId="13" applyFont="1" applyFill="1" applyBorder="1" applyAlignment="1" applyProtection="1">
      <alignment horizontal="center"/>
    </xf>
    <xf numFmtId="0" fontId="20" fillId="8" borderId="91" xfId="13" applyFont="1" applyFill="1" applyBorder="1" applyAlignment="1" applyProtection="1">
      <alignment horizontal="center"/>
    </xf>
    <xf numFmtId="0" fontId="20" fillId="8" borderId="37" xfId="13" applyFont="1" applyFill="1" applyBorder="1" applyAlignment="1" applyProtection="1">
      <alignment horizontal="center"/>
    </xf>
    <xf numFmtId="49"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xf>
    <xf numFmtId="0" fontId="20" fillId="8" borderId="2" xfId="13" applyFont="1" applyFill="1" applyBorder="1" applyAlignment="1" applyProtection="1">
      <alignment horizontal="center"/>
    </xf>
    <xf numFmtId="0" fontId="36" fillId="0" borderId="2" xfId="13" applyFont="1" applyBorder="1" applyAlignment="1" applyProtection="1">
      <alignment horizontal="center"/>
    </xf>
    <xf numFmtId="0" fontId="29" fillId="0" borderId="0" xfId="13" applyFont="1" applyAlignment="1" applyProtection="1">
      <alignment horizontal="center"/>
    </xf>
    <xf numFmtId="2" fontId="29" fillId="0" borderId="0" xfId="13" applyNumberFormat="1" applyFont="1" applyFill="1" applyBorder="1" applyAlignment="1" applyProtection="1">
      <alignment horizontal="center"/>
    </xf>
    <xf numFmtId="0" fontId="38" fillId="0" borderId="0" xfId="13" applyFont="1" applyFill="1" applyBorder="1" applyAlignment="1" applyProtection="1">
      <alignment horizontal="center"/>
    </xf>
    <xf numFmtId="49" fontId="39" fillId="0" borderId="0" xfId="13" applyNumberFormat="1" applyFont="1" applyFill="1" applyBorder="1" applyAlignment="1" applyProtection="1">
      <alignment horizontal="center"/>
    </xf>
    <xf numFmtId="0" fontId="28" fillId="0" borderId="0" xfId="13" applyFont="1" applyAlignment="1" applyProtection="1">
      <alignment horizontal="center"/>
    </xf>
    <xf numFmtId="0" fontId="36"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xf>
    <xf numFmtId="0" fontId="20" fillId="8" borderId="2" xfId="13" applyFont="1" applyFill="1" applyBorder="1" applyAlignment="1" applyProtection="1">
      <alignment horizontal="center" vertical="center"/>
    </xf>
    <xf numFmtId="0" fontId="29" fillId="8" borderId="2" xfId="13" applyFont="1" applyFill="1" applyBorder="1" applyAlignment="1" applyProtection="1">
      <alignment horizontal="center" vertical="center"/>
    </xf>
    <xf numFmtId="9" fontId="2" fillId="7" borderId="2" xfId="8" applyNumberFormat="1" applyFont="1" applyBorder="1" applyAlignment="1" applyProtection="1">
      <alignment horizontal="center" vertical="center"/>
      <protection locked="0"/>
    </xf>
    <xf numFmtId="167" fontId="2" fillId="7" borderId="2" xfId="8" applyNumberFormat="1" applyFont="1" applyBorder="1" applyAlignment="1" applyProtection="1">
      <alignment horizontal="center" vertical="center"/>
      <protection locked="0"/>
    </xf>
    <xf numFmtId="0" fontId="28" fillId="0" borderId="0" xfId="13" applyFont="1" applyAlignment="1" applyProtection="1">
      <alignment horizontal="left" vertical="center"/>
    </xf>
    <xf numFmtId="0" fontId="28" fillId="0" borderId="44" xfId="13" applyFont="1" applyBorder="1" applyAlignment="1" applyProtection="1">
      <alignment horizontal="left" vertical="center"/>
    </xf>
    <xf numFmtId="0" fontId="36" fillId="0" borderId="0" xfId="13" applyFont="1" applyAlignment="1" applyProtection="1">
      <alignment horizontal="left" wrapText="1"/>
    </xf>
    <xf numFmtId="0" fontId="55" fillId="0" borderId="71" xfId="13" applyNumberFormat="1" applyBorder="1" applyAlignment="1">
      <alignment horizontal="center" vertical="center"/>
    </xf>
    <xf numFmtId="0" fontId="55" fillId="0" borderId="91" xfId="13" applyNumberFormat="1" applyBorder="1" applyAlignment="1">
      <alignment horizontal="center" vertical="center"/>
    </xf>
    <xf numFmtId="0" fontId="55" fillId="0" borderId="37" xfId="13" applyNumberFormat="1" applyBorder="1" applyAlignment="1">
      <alignment horizontal="center" vertical="center"/>
    </xf>
    <xf numFmtId="0" fontId="28" fillId="0" borderId="0" xfId="13" applyFont="1" applyAlignment="1" applyProtection="1">
      <alignment horizontal="left"/>
    </xf>
    <xf numFmtId="0" fontId="38" fillId="0" borderId="0" xfId="13" applyFont="1" applyFill="1" applyBorder="1" applyAlignment="1" applyProtection="1">
      <alignment horizontal="left" vertical="center" wrapText="1"/>
    </xf>
    <xf numFmtId="0" fontId="70" fillId="0" borderId="0" xfId="13" applyFont="1" applyFill="1" applyBorder="1" applyAlignment="1" applyProtection="1">
      <alignment horizontal="center" vertical="center" wrapText="1"/>
    </xf>
    <xf numFmtId="0" fontId="36" fillId="0" borderId="0" xfId="13" applyFont="1" applyAlignment="1" applyProtection="1">
      <alignment horizontal="left"/>
    </xf>
    <xf numFmtId="0" fontId="36" fillId="0" borderId="44" xfId="13" applyFont="1" applyBorder="1" applyAlignment="1" applyProtection="1">
      <alignment horizontal="left"/>
    </xf>
    <xf numFmtId="0" fontId="55" fillId="0" borderId="71" xfId="13" applyBorder="1" applyAlignment="1">
      <alignment horizontal="center" vertical="center"/>
    </xf>
    <xf numFmtId="0" fontId="55" fillId="0" borderId="91" xfId="13" applyBorder="1" applyAlignment="1">
      <alignment horizontal="center" vertical="center"/>
    </xf>
    <xf numFmtId="0" fontId="55" fillId="0" borderId="37" xfId="13" applyBorder="1" applyAlignment="1">
      <alignment horizontal="center" vertical="center"/>
    </xf>
    <xf numFmtId="0" fontId="0" fillId="5" borderId="71" xfId="6" applyFont="1" applyBorder="1" applyAlignment="1" applyProtection="1">
      <alignment horizontal="center"/>
    </xf>
    <xf numFmtId="167" fontId="29" fillId="0" borderId="0" xfId="13" applyNumberFormat="1" applyFont="1" applyFill="1" applyBorder="1" applyAlignment="1" applyProtection="1">
      <alignment horizontal="right" vertical="center"/>
    </xf>
    <xf numFmtId="167" fontId="63" fillId="0" borderId="194" xfId="13" applyNumberFormat="1" applyFont="1" applyFill="1" applyBorder="1" applyAlignment="1" applyProtection="1">
      <alignment horizontal="right" vertical="center"/>
    </xf>
    <xf numFmtId="0" fontId="63" fillId="0" borderId="194" xfId="13" applyFont="1" applyFill="1" applyBorder="1" applyAlignment="1" applyProtection="1">
      <alignment horizontal="center" vertical="center"/>
    </xf>
    <xf numFmtId="0" fontId="63" fillId="0" borderId="195" xfId="13" applyFont="1" applyFill="1" applyBorder="1" applyAlignment="1" applyProtection="1">
      <alignment horizontal="center" vertical="center"/>
    </xf>
    <xf numFmtId="4" fontId="36" fillId="0" borderId="106" xfId="13" applyNumberFormat="1" applyFont="1" applyBorder="1" applyAlignment="1" applyProtection="1">
      <alignment horizontal="center" vertical="center"/>
    </xf>
    <xf numFmtId="4" fontId="36" fillId="0" borderId="143" xfId="13" applyNumberFormat="1" applyFont="1" applyBorder="1" applyAlignment="1" applyProtection="1">
      <alignment horizontal="center" vertical="center"/>
    </xf>
    <xf numFmtId="2"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36" fillId="0" borderId="37" xfId="13" applyNumberFormat="1" applyFont="1" applyBorder="1" applyAlignment="1" applyProtection="1">
      <alignment horizontal="center" vertical="center"/>
    </xf>
    <xf numFmtId="49" fontId="1" fillId="10" borderId="2" xfId="17" applyNumberFormat="1" applyBorder="1" applyAlignment="1" applyProtection="1">
      <alignment horizontal="center" vertical="center" wrapText="1"/>
    </xf>
    <xf numFmtId="49" fontId="1" fillId="10" borderId="23" xfId="17" applyNumberFormat="1" applyBorder="1" applyAlignment="1" applyProtection="1">
      <alignment horizontal="center" vertical="center" wrapText="1"/>
    </xf>
    <xf numFmtId="0" fontId="34" fillId="0" borderId="0" xfId="13" applyFont="1" applyAlignment="1" applyProtection="1">
      <alignment horizontal="left" vertical="top" wrapText="1"/>
    </xf>
    <xf numFmtId="167" fontId="29" fillId="0" borderId="5" xfId="13" applyNumberFormat="1" applyFont="1" applyFill="1" applyBorder="1" applyAlignment="1" applyProtection="1">
      <alignment horizontal="right" vertical="center"/>
    </xf>
    <xf numFmtId="0" fontId="29" fillId="0" borderId="5" xfId="13" applyFont="1" applyFill="1" applyBorder="1" applyAlignment="1" applyProtection="1">
      <alignment horizontal="center" vertical="center"/>
    </xf>
    <xf numFmtId="0" fontId="29" fillId="0" borderId="143" xfId="13" applyFont="1" applyFill="1" applyBorder="1" applyAlignment="1" applyProtection="1">
      <alignment horizontal="center" vertical="center"/>
    </xf>
    <xf numFmtId="167" fontId="29" fillId="0" borderId="172" xfId="13" applyNumberFormat="1" applyFont="1" applyFill="1" applyBorder="1" applyAlignment="1" applyProtection="1">
      <alignment horizontal="right" vertical="center"/>
    </xf>
    <xf numFmtId="0" fontId="29" fillId="0" borderId="172" xfId="13" applyFont="1" applyFill="1" applyBorder="1" applyAlignment="1" applyProtection="1">
      <alignment horizontal="center" vertical="center"/>
    </xf>
    <xf numFmtId="0" fontId="29" fillId="0" borderId="190" xfId="13" applyFont="1" applyFill="1" applyBorder="1" applyAlignment="1" applyProtection="1">
      <alignment horizontal="center" vertical="center"/>
    </xf>
    <xf numFmtId="9" fontId="74" fillId="0" borderId="2" xfId="13" applyNumberFormat="1" applyFont="1" applyBorder="1" applyAlignment="1" applyProtection="1">
      <alignment horizontal="center" vertical="center"/>
    </xf>
    <xf numFmtId="0" fontId="29" fillId="0" borderId="101" xfId="13" applyFont="1" applyFill="1" applyBorder="1" applyAlignment="1" applyProtection="1">
      <alignment horizontal="center" vertical="center"/>
    </xf>
    <xf numFmtId="0" fontId="29" fillId="0" borderId="35" xfId="13" applyFont="1" applyFill="1" applyBorder="1" applyAlignment="1" applyProtection="1">
      <alignment horizontal="center" vertical="center"/>
    </xf>
    <xf numFmtId="0" fontId="29" fillId="0" borderId="175" xfId="13" applyFont="1" applyFill="1" applyBorder="1" applyAlignment="1" applyProtection="1">
      <alignment horizontal="center" vertical="center"/>
    </xf>
    <xf numFmtId="0" fontId="38" fillId="0" borderId="101" xfId="13" applyFont="1" applyFill="1" applyBorder="1" applyAlignment="1" applyProtection="1">
      <alignment horizontal="center" vertical="center"/>
    </xf>
    <xf numFmtId="0" fontId="38" fillId="0" borderId="35" xfId="13" applyFont="1" applyFill="1" applyBorder="1" applyAlignment="1" applyProtection="1">
      <alignment horizontal="center" vertical="center"/>
    </xf>
    <xf numFmtId="0" fontId="29" fillId="0" borderId="0" xfId="13" applyFont="1" applyFill="1" applyBorder="1" applyAlignment="1" applyProtection="1">
      <alignment horizontal="center" vertical="center"/>
    </xf>
    <xf numFmtId="0" fontId="29" fillId="0" borderId="44" xfId="13" applyFont="1" applyFill="1" applyBorder="1" applyAlignment="1" applyProtection="1">
      <alignment horizontal="center" vertical="center"/>
    </xf>
    <xf numFmtId="0" fontId="29" fillId="0" borderId="191" xfId="13" applyFont="1" applyFill="1" applyBorder="1" applyAlignment="1" applyProtection="1">
      <alignment horizontal="left" vertical="center" wrapText="1"/>
    </xf>
    <xf numFmtId="0" fontId="29" fillId="0" borderId="150" xfId="13" applyFont="1" applyFill="1" applyBorder="1" applyAlignment="1" applyProtection="1">
      <alignment horizontal="left" vertical="center" wrapText="1"/>
    </xf>
    <xf numFmtId="0" fontId="29" fillId="0" borderId="192" xfId="13" applyFont="1" applyFill="1" applyBorder="1" applyAlignment="1" applyProtection="1">
      <alignment horizontal="left" vertical="center" wrapText="1"/>
    </xf>
    <xf numFmtId="0" fontId="1" fillId="2" borderId="224" xfId="2" applyFont="1" applyBorder="1" applyAlignment="1" applyProtection="1">
      <alignment horizontal="center" vertical="center" wrapText="1"/>
      <protection locked="0"/>
    </xf>
    <xf numFmtId="0" fontId="1" fillId="2" borderId="224" xfId="2" applyBorder="1" applyAlignment="1" applyProtection="1">
      <alignment horizontal="center" vertical="center" wrapText="1"/>
      <protection locked="0"/>
    </xf>
    <xf numFmtId="0" fontId="38" fillId="0" borderId="175" xfId="13" applyFont="1" applyFill="1" applyBorder="1" applyAlignment="1" applyProtection="1">
      <alignment horizontal="center" vertical="center"/>
    </xf>
    <xf numFmtId="0" fontId="38" fillId="0" borderId="172" xfId="13" applyFont="1" applyFill="1" applyBorder="1" applyAlignment="1" applyProtection="1">
      <alignment horizontal="center" vertical="center"/>
    </xf>
    <xf numFmtId="0" fontId="28" fillId="0" borderId="0" xfId="13" applyFont="1" applyAlignment="1" applyProtection="1">
      <alignment horizontal="center" vertical="center"/>
    </xf>
    <xf numFmtId="0" fontId="29" fillId="0" borderId="38" xfId="13" applyFont="1" applyFill="1" applyBorder="1" applyAlignment="1" applyProtection="1">
      <alignment horizontal="left" vertical="center"/>
    </xf>
    <xf numFmtId="0" fontId="29" fillId="0" borderId="20" xfId="13" applyFont="1" applyFill="1" applyBorder="1" applyAlignment="1" applyProtection="1">
      <alignment horizontal="left" vertical="center"/>
    </xf>
    <xf numFmtId="4" fontId="1" fillId="10" borderId="71" xfId="17" applyNumberFormat="1" applyBorder="1" applyAlignment="1" applyProtection="1">
      <alignment horizontal="center" vertical="center" wrapText="1"/>
    </xf>
    <xf numFmtId="4" fontId="1" fillId="10" borderId="91" xfId="17" applyNumberFormat="1" applyBorder="1" applyAlignment="1" applyProtection="1">
      <alignment horizontal="center" vertical="center" wrapText="1"/>
    </xf>
    <xf numFmtId="4" fontId="1" fillId="10" borderId="37" xfId="17" applyNumberFormat="1" applyBorder="1" applyAlignment="1" applyProtection="1">
      <alignment horizontal="center" vertical="center" wrapText="1"/>
    </xf>
    <xf numFmtId="9" fontId="74" fillId="0" borderId="106" xfId="13" applyNumberFormat="1" applyFont="1" applyBorder="1" applyAlignment="1" applyProtection="1">
      <alignment horizontal="center" vertical="center"/>
    </xf>
    <xf numFmtId="9" fontId="74" fillId="0" borderId="5" xfId="13" applyNumberFormat="1" applyFont="1" applyBorder="1" applyAlignment="1" applyProtection="1">
      <alignment horizontal="center" vertical="center"/>
    </xf>
    <xf numFmtId="9" fontId="74" fillId="0" borderId="43" xfId="13" applyNumberFormat="1" applyFont="1" applyBorder="1" applyAlignment="1" applyProtection="1">
      <alignment horizontal="center" vertical="center"/>
    </xf>
    <xf numFmtId="9" fontId="74" fillId="0" borderId="0" xfId="13" applyNumberFormat="1" applyFont="1" applyAlignment="1" applyProtection="1">
      <alignment horizontal="center" vertical="center"/>
    </xf>
    <xf numFmtId="49" fontId="1" fillId="10" borderId="2" xfId="17" applyNumberFormat="1" applyBorder="1" applyAlignment="1" applyProtection="1">
      <alignment horizontal="center" vertical="center"/>
    </xf>
    <xf numFmtId="49" fontId="1" fillId="10" borderId="23" xfId="17" applyNumberFormat="1" applyBorder="1" applyAlignment="1" applyProtection="1">
      <alignment horizontal="center" vertical="center"/>
    </xf>
    <xf numFmtId="0" fontId="41" fillId="0" borderId="35" xfId="13" applyFont="1" applyFill="1" applyBorder="1" applyAlignment="1" applyProtection="1">
      <alignment horizontal="center" vertical="center"/>
    </xf>
    <xf numFmtId="0" fontId="41" fillId="0" borderId="263"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2" fontId="72" fillId="0" borderId="131" xfId="13" applyNumberFormat="1" applyFont="1" applyBorder="1" applyAlignment="1" applyProtection="1">
      <alignment horizontal="center" vertical="center" wrapText="1"/>
    </xf>
    <xf numFmtId="2" fontId="72" fillId="0" borderId="16" xfId="13" applyNumberFormat="1" applyFont="1" applyBorder="1" applyAlignment="1" applyProtection="1">
      <alignment horizontal="center" vertical="center" wrapText="1"/>
    </xf>
    <xf numFmtId="0" fontId="36" fillId="0" borderId="2" xfId="13" applyFont="1" applyFill="1" applyBorder="1" applyAlignment="1" applyProtection="1">
      <alignment horizontal="center" vertical="center" wrapText="1"/>
    </xf>
    <xf numFmtId="0" fontId="36" fillId="0" borderId="2" xfId="13" applyFont="1" applyFill="1" applyBorder="1" applyAlignment="1" applyProtection="1">
      <alignment horizontal="center" vertical="center"/>
    </xf>
    <xf numFmtId="0" fontId="59" fillId="0" borderId="2" xfId="13"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0" fontId="36" fillId="0" borderId="106" xfId="13" applyFont="1" applyBorder="1" applyAlignment="1" applyProtection="1">
      <alignment horizontal="center" vertical="center" wrapText="1"/>
    </xf>
    <xf numFmtId="0" fontId="36" fillId="0" borderId="143" xfId="13" applyFont="1" applyBorder="1" applyAlignment="1" applyProtection="1">
      <alignment horizontal="center" vertical="center" wrapText="1"/>
    </xf>
    <xf numFmtId="0" fontId="36" fillId="0" borderId="43" xfId="13" applyFont="1" applyBorder="1" applyAlignment="1" applyProtection="1">
      <alignment horizontal="center" vertical="center" wrapText="1"/>
    </xf>
    <xf numFmtId="0" fontId="36" fillId="0" borderId="44" xfId="13" applyFont="1" applyBorder="1" applyAlignment="1" applyProtection="1">
      <alignment horizontal="center" vertical="center" wrapText="1"/>
    </xf>
    <xf numFmtId="9" fontId="74" fillId="0" borderId="131"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91" xfId="13" applyFont="1" applyBorder="1" applyAlignment="1" applyProtection="1">
      <alignment horizontal="center" vertical="center"/>
    </xf>
    <xf numFmtId="0" fontId="36" fillId="0" borderId="37" xfId="13" applyFont="1" applyBorder="1" applyAlignment="1" applyProtection="1">
      <alignment horizontal="center" vertical="center"/>
    </xf>
    <xf numFmtId="0" fontId="36" fillId="0" borderId="2" xfId="13" applyFont="1" applyBorder="1" applyAlignment="1" applyProtection="1">
      <alignment horizontal="left" vertical="center"/>
    </xf>
    <xf numFmtId="0" fontId="1" fillId="10" borderId="2" xfId="17" applyBorder="1" applyAlignment="1" applyProtection="1">
      <alignment horizontal="center" vertical="center" wrapText="1"/>
    </xf>
    <xf numFmtId="0" fontId="1" fillId="10" borderId="23" xfId="17"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2" fontId="38" fillId="0" borderId="37" xfId="13" applyNumberFormat="1" applyFont="1" applyBorder="1" applyAlignment="1" applyProtection="1">
      <alignment horizontal="center" vertical="center"/>
    </xf>
    <xf numFmtId="9" fontId="74" fillId="0" borderId="0" xfId="13" applyNumberFormat="1" applyFont="1" applyBorder="1" applyAlignment="1" applyProtection="1">
      <alignment horizontal="center" vertical="center"/>
    </xf>
    <xf numFmtId="9" fontId="74" fillId="0" borderId="44" xfId="13" applyNumberFormat="1" applyFont="1" applyBorder="1" applyAlignment="1" applyProtection="1">
      <alignment horizontal="center" vertical="center"/>
    </xf>
    <xf numFmtId="4" fontId="1" fillId="10" borderId="2" xfId="17" applyNumberFormat="1" applyBorder="1" applyAlignment="1" applyProtection="1">
      <alignment horizontal="center" vertical="center"/>
    </xf>
    <xf numFmtId="4" fontId="1" fillId="10" borderId="23" xfId="17" applyNumberFormat="1" applyBorder="1" applyAlignment="1" applyProtection="1">
      <alignment horizontal="center" vertical="center"/>
    </xf>
    <xf numFmtId="0" fontId="36" fillId="0" borderId="71" xfId="13" applyFont="1" applyFill="1" applyBorder="1" applyAlignment="1" applyProtection="1">
      <alignment horizontal="center" vertical="center"/>
    </xf>
    <xf numFmtId="0" fontId="36" fillId="0" borderId="91" xfId="13" applyFont="1" applyFill="1" applyBorder="1" applyAlignment="1" applyProtection="1">
      <alignment horizontal="center" vertical="center"/>
    </xf>
    <xf numFmtId="0" fontId="36" fillId="0" borderId="37" xfId="13" applyFont="1" applyFill="1" applyBorder="1" applyAlignment="1" applyProtection="1">
      <alignment horizontal="center" vertical="center"/>
    </xf>
    <xf numFmtId="0" fontId="36" fillId="0" borderId="71" xfId="13" applyFont="1" applyBorder="1" applyAlignment="1" applyProtection="1">
      <alignment horizontal="center" vertical="center" wrapText="1"/>
    </xf>
    <xf numFmtId="0" fontId="36" fillId="0" borderId="37" xfId="13" applyFont="1" applyBorder="1" applyAlignment="1" applyProtection="1">
      <alignment horizontal="center" vertical="center" wrapText="1"/>
    </xf>
    <xf numFmtId="0" fontId="1" fillId="10" borderId="2" xfId="17" applyBorder="1" applyAlignment="1" applyProtection="1">
      <alignment horizontal="center" vertical="center"/>
    </xf>
    <xf numFmtId="0" fontId="1" fillId="10" borderId="23" xfId="17" applyBorder="1" applyAlignment="1" applyProtection="1">
      <alignment horizontal="center" vertical="center"/>
    </xf>
    <xf numFmtId="0" fontId="38" fillId="0" borderId="71" xfId="13" applyFont="1" applyBorder="1" applyAlignment="1" applyProtection="1">
      <alignment horizontal="center" vertical="center"/>
    </xf>
    <xf numFmtId="0" fontId="38" fillId="0" borderId="37" xfId="13" applyFont="1" applyBorder="1" applyAlignment="1" applyProtection="1">
      <alignment horizontal="center" vertical="center"/>
    </xf>
    <xf numFmtId="0" fontId="36" fillId="0" borderId="2" xfId="13" applyFont="1" applyBorder="1" applyAlignment="1" applyProtection="1">
      <alignment horizontal="center" vertical="center"/>
    </xf>
    <xf numFmtId="0" fontId="20" fillId="8" borderId="71" xfId="13" applyFont="1" applyFill="1" applyBorder="1" applyAlignment="1" applyProtection="1">
      <alignment horizontal="center" vertical="center"/>
    </xf>
    <xf numFmtId="0" fontId="20" fillId="8" borderId="91" xfId="13" applyFont="1" applyFill="1" applyBorder="1" applyAlignment="1" applyProtection="1">
      <alignment horizontal="center" vertical="center"/>
    </xf>
    <xf numFmtId="0" fontId="20" fillId="8" borderId="37" xfId="13" applyFont="1" applyFill="1" applyBorder="1" applyAlignment="1" applyProtection="1">
      <alignment horizontal="center" vertical="center"/>
    </xf>
    <xf numFmtId="0" fontId="38" fillId="0" borderId="2" xfId="13" applyFont="1" applyBorder="1" applyAlignment="1" applyProtection="1">
      <alignment horizontal="left" vertical="center"/>
    </xf>
    <xf numFmtId="0" fontId="38" fillId="0" borderId="2" xfId="13" applyFont="1" applyBorder="1" applyAlignment="1" applyProtection="1">
      <alignment vertical="center"/>
    </xf>
    <xf numFmtId="0" fontId="38" fillId="0" borderId="2" xfId="13" applyFont="1" applyBorder="1" applyAlignment="1" applyProtection="1">
      <alignment horizontal="left" vertical="center" wrapText="1"/>
    </xf>
    <xf numFmtId="0" fontId="20" fillId="8" borderId="71" xfId="13" applyFont="1" applyFill="1" applyBorder="1" applyAlignment="1" applyProtection="1">
      <alignment horizontal="left" vertical="center" wrapText="1"/>
    </xf>
    <xf numFmtId="0" fontId="20" fillId="8" borderId="91" xfId="13" applyFont="1" applyFill="1" applyBorder="1" applyAlignment="1" applyProtection="1">
      <alignment horizontal="left" vertical="center" wrapText="1"/>
    </xf>
    <xf numFmtId="0" fontId="20" fillId="8" borderId="37" xfId="13"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6" fillId="0" borderId="16" xfId="13" applyFont="1" applyBorder="1" applyAlignment="1" applyProtection="1">
      <alignment horizontal="center" vertical="center"/>
    </xf>
    <xf numFmtId="167" fontId="2" fillId="0" borderId="2" xfId="8" applyNumberFormat="1" applyFont="1" applyFill="1" applyBorder="1" applyAlignment="1" applyProtection="1">
      <alignment horizontal="center" vertical="center"/>
    </xf>
    <xf numFmtId="0" fontId="75" fillId="8" borderId="2" xfId="13" applyFont="1" applyFill="1" applyBorder="1" applyAlignment="1" applyProtection="1">
      <alignment horizontal="center" vertical="center"/>
    </xf>
    <xf numFmtId="9" fontId="75" fillId="8" borderId="2" xfId="4" applyFont="1" applyFill="1" applyBorder="1" applyAlignment="1" applyProtection="1">
      <alignment horizontal="center" vertical="center"/>
    </xf>
    <xf numFmtId="0" fontId="70" fillId="0" borderId="0" xfId="13" applyFont="1" applyFill="1" applyBorder="1" applyAlignment="1" applyProtection="1">
      <alignment horizontal="center" vertical="center"/>
    </xf>
    <xf numFmtId="0" fontId="56" fillId="0" borderId="181" xfId="13" applyFont="1" applyBorder="1" applyAlignment="1" applyProtection="1">
      <alignment horizontal="center" vertical="center"/>
    </xf>
    <xf numFmtId="0" fontId="56" fillId="0" borderId="182" xfId="13" applyFont="1" applyBorder="1" applyAlignment="1" applyProtection="1">
      <alignment horizontal="center" vertical="center"/>
    </xf>
    <xf numFmtId="0" fontId="56" fillId="0" borderId="183" xfId="13" applyFont="1" applyBorder="1" applyAlignment="1" applyProtection="1">
      <alignment horizontal="center" vertical="center"/>
    </xf>
    <xf numFmtId="0" fontId="36" fillId="0" borderId="0" xfId="13" applyFont="1" applyAlignment="1">
      <alignment horizontal="left" vertical="center"/>
    </xf>
    <xf numFmtId="0" fontId="20" fillId="0" borderId="0" xfId="13" applyFont="1" applyAlignment="1">
      <alignment vertical="center"/>
    </xf>
    <xf numFmtId="0" fontId="36" fillId="0" borderId="0" xfId="13"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20" fillId="0" borderId="0" xfId="13" applyFont="1" applyAlignment="1" applyProtection="1">
      <alignment vertical="center"/>
    </xf>
    <xf numFmtId="0" fontId="34" fillId="0" borderId="0" xfId="13" applyFont="1" applyBorder="1" applyAlignment="1" applyProtection="1">
      <alignment horizontal="left" vertical="top" wrapText="1"/>
    </xf>
    <xf numFmtId="2" fontId="55" fillId="0" borderId="71" xfId="13" applyNumberFormat="1" applyBorder="1" applyAlignment="1">
      <alignment horizontal="center" vertical="center"/>
    </xf>
    <xf numFmtId="0" fontId="11" fillId="0" borderId="0" xfId="9" applyFont="1" applyAlignment="1">
      <alignment horizontal="center" vertical="center"/>
    </xf>
    <xf numFmtId="0" fontId="32" fillId="0" borderId="40" xfId="9" applyFont="1" applyBorder="1" applyAlignment="1" applyProtection="1">
      <alignment horizontal="left" vertical="top" wrapText="1"/>
    </xf>
    <xf numFmtId="0" fontId="32" fillId="0" borderId="0" xfId="9" applyFont="1" applyBorder="1" applyAlignment="1" applyProtection="1">
      <alignment horizontal="left" vertical="top" wrapText="1"/>
    </xf>
    <xf numFmtId="0" fontId="8" fillId="0" borderId="0" xfId="9" applyFont="1" applyAlignment="1" applyProtection="1">
      <alignment horizontal="center" vertical="center" wrapText="1"/>
    </xf>
    <xf numFmtId="0" fontId="1" fillId="2" borderId="71" xfId="10" applyBorder="1" applyAlignment="1" applyProtection="1">
      <alignment horizontal="center" vertical="center"/>
      <protection locked="0"/>
    </xf>
    <xf numFmtId="0" fontId="1" fillId="2" borderId="91" xfId="10" applyBorder="1" applyAlignment="1" applyProtection="1">
      <alignment horizontal="center" vertical="center"/>
      <protection locked="0"/>
    </xf>
    <xf numFmtId="0" fontId="1" fillId="2" borderId="37" xfId="10" applyBorder="1" applyAlignment="1" applyProtection="1">
      <alignment horizontal="center" vertical="center"/>
      <protection locked="0"/>
    </xf>
    <xf numFmtId="0" fontId="1" fillId="2" borderId="71" xfId="10" applyFont="1" applyBorder="1" applyAlignment="1" applyProtection="1">
      <alignment horizontal="center" vertical="center"/>
      <protection locked="0"/>
    </xf>
    <xf numFmtId="0" fontId="0" fillId="2" borderId="71" xfId="10" applyFont="1" applyBorder="1" applyAlignment="1" applyProtection="1">
      <alignment horizontal="center" vertical="center"/>
      <protection locked="0"/>
    </xf>
    <xf numFmtId="0" fontId="32" fillId="2" borderId="71" xfId="10" applyFont="1" applyBorder="1" applyAlignment="1" applyProtection="1">
      <alignment horizontal="center" vertical="center"/>
      <protection locked="0"/>
    </xf>
    <xf numFmtId="0" fontId="32" fillId="2" borderId="91" xfId="10" applyFont="1" applyBorder="1" applyAlignment="1" applyProtection="1">
      <alignment horizontal="center" vertical="center"/>
      <protection locked="0"/>
    </xf>
    <xf numFmtId="0" fontId="32" fillId="2" borderId="37" xfId="10" applyFont="1" applyBorder="1" applyAlignment="1" applyProtection="1">
      <alignment horizontal="center" vertical="center"/>
      <protection locked="0"/>
    </xf>
    <xf numFmtId="0" fontId="39" fillId="0" borderId="0" xfId="12" applyFont="1" applyAlignment="1" applyProtection="1">
      <alignment horizontal="center"/>
    </xf>
    <xf numFmtId="0" fontId="51" fillId="0" borderId="0" xfId="12" applyFont="1" applyBorder="1" applyAlignment="1" applyProtection="1">
      <alignment horizontal="left" vertical="center" wrapText="1"/>
    </xf>
    <xf numFmtId="0" fontId="34" fillId="0" borderId="106" xfId="12" applyFont="1" applyBorder="1" applyAlignment="1" applyProtection="1">
      <alignment horizontal="center" vertical="center"/>
    </xf>
    <xf numFmtId="0" fontId="34" fillId="0" borderId="5" xfId="12" applyFont="1" applyBorder="1" applyAlignment="1" applyProtection="1">
      <alignment horizontal="center" vertical="center"/>
    </xf>
    <xf numFmtId="0" fontId="34" fillId="0" borderId="143" xfId="12" applyFont="1" applyBorder="1" applyAlignment="1" applyProtection="1">
      <alignment horizontal="center" vertical="center"/>
    </xf>
    <xf numFmtId="0" fontId="36" fillId="0" borderId="43" xfId="12" applyFont="1" applyBorder="1" applyAlignment="1" applyProtection="1">
      <alignment horizontal="left" vertical="center"/>
    </xf>
    <xf numFmtId="0" fontId="36" fillId="0" borderId="44" xfId="12" applyFont="1" applyBorder="1" applyAlignment="1" applyProtection="1">
      <alignment horizontal="left" vertical="center"/>
    </xf>
    <xf numFmtId="0" fontId="36" fillId="0" borderId="71" xfId="12" applyFont="1" applyFill="1" applyBorder="1" applyAlignment="1" applyProtection="1">
      <alignment horizontal="left" vertical="center"/>
    </xf>
    <xf numFmtId="0" fontId="36" fillId="0" borderId="37" xfId="12" applyFont="1" applyFill="1" applyBorder="1" applyAlignment="1" applyProtection="1">
      <alignment horizontal="left" vertical="center"/>
    </xf>
    <xf numFmtId="0" fontId="36" fillId="0" borderId="43" xfId="12" applyFont="1" applyBorder="1" applyAlignment="1" applyProtection="1">
      <alignment horizontal="left" vertical="center" wrapText="1"/>
    </xf>
    <xf numFmtId="0" fontId="36" fillId="0" borderId="44" xfId="12" applyFont="1" applyBorder="1" applyAlignment="1" applyProtection="1">
      <alignment horizontal="left" vertical="center" wrapText="1"/>
    </xf>
    <xf numFmtId="0" fontId="36" fillId="0" borderId="0" xfId="12" applyFont="1" applyBorder="1" applyAlignment="1" applyProtection="1">
      <alignment horizontal="left" vertical="center" wrapText="1"/>
    </xf>
    <xf numFmtId="0" fontId="36" fillId="0" borderId="131" xfId="12" applyFont="1" applyFill="1" applyBorder="1" applyAlignment="1" applyProtection="1">
      <alignment horizontal="center" vertical="center" wrapText="1"/>
    </xf>
    <xf numFmtId="0" fontId="38" fillId="0" borderId="131" xfId="12" applyFont="1" applyFill="1" applyBorder="1" applyAlignment="1" applyProtection="1">
      <alignment horizontal="center" vertical="center"/>
    </xf>
    <xf numFmtId="4" fontId="45" fillId="0" borderId="71" xfId="12" applyNumberFormat="1" applyFont="1" applyBorder="1" applyAlignment="1" applyProtection="1">
      <alignment horizontal="center" vertical="center"/>
    </xf>
    <xf numFmtId="4" fontId="45" fillId="0" borderId="37" xfId="12" applyNumberFormat="1" applyFont="1" applyBorder="1" applyAlignment="1" applyProtection="1">
      <alignment horizontal="center" vertical="center"/>
    </xf>
    <xf numFmtId="0" fontId="20" fillId="8" borderId="71" xfId="12" applyFont="1" applyFill="1" applyBorder="1" applyAlignment="1" applyProtection="1">
      <alignment horizontal="center" vertical="center" wrapText="1"/>
    </xf>
    <xf numFmtId="0" fontId="36" fillId="0" borderId="106" xfId="12" applyFont="1" applyBorder="1" applyAlignment="1" applyProtection="1">
      <alignment horizontal="center" vertical="center" wrapText="1"/>
    </xf>
    <xf numFmtId="0" fontId="36" fillId="0" borderId="71" xfId="12" applyFont="1" applyBorder="1" applyAlignment="1" applyProtection="1">
      <alignment horizontal="center" vertical="center"/>
    </xf>
    <xf numFmtId="0" fontId="36" fillId="0" borderId="37" xfId="12" applyFont="1" applyBorder="1" applyAlignment="1" applyProtection="1">
      <alignment horizontal="center" vertical="center"/>
    </xf>
    <xf numFmtId="0" fontId="36" fillId="0" borderId="106" xfId="12" applyFont="1" applyFill="1" applyBorder="1" applyAlignment="1" applyProtection="1">
      <alignment horizontal="left" vertical="center" wrapText="1"/>
    </xf>
    <xf numFmtId="0" fontId="36" fillId="0" borderId="143" xfId="12" applyFont="1" applyFill="1" applyBorder="1" applyAlignment="1" applyProtection="1">
      <alignment horizontal="left" vertical="center" wrapText="1"/>
    </xf>
    <xf numFmtId="0" fontId="36" fillId="0" borderId="43" xfId="12" applyFont="1" applyFill="1" applyBorder="1" applyAlignment="1" applyProtection="1">
      <alignment horizontal="left" vertical="center" wrapText="1"/>
    </xf>
    <xf numFmtId="0" fontId="36" fillId="0" borderId="44" xfId="12" applyFont="1" applyFill="1" applyBorder="1" applyAlignment="1" applyProtection="1">
      <alignment horizontal="left" vertical="center" wrapText="1"/>
    </xf>
    <xf numFmtId="0" fontId="36" fillId="0" borderId="38" xfId="12" applyFont="1" applyFill="1" applyBorder="1" applyAlignment="1" applyProtection="1">
      <alignment horizontal="left" vertical="center" wrapText="1"/>
    </xf>
    <xf numFmtId="0" fontId="36" fillId="0" borderId="36" xfId="12"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41" fillId="0" borderId="5" xfId="13" applyNumberFormat="1" applyFont="1" applyFill="1" applyBorder="1" applyAlignment="1" applyProtection="1">
      <alignment horizontal="right" vertical="center"/>
    </xf>
    <xf numFmtId="0" fontId="36" fillId="0" borderId="131" xfId="13" applyFont="1" applyFill="1" applyBorder="1" applyAlignment="1" applyProtection="1">
      <alignment horizontal="center" vertical="center" wrapText="1"/>
    </xf>
    <xf numFmtId="0" fontId="38" fillId="0" borderId="131" xfId="13" applyFont="1" applyFill="1" applyBorder="1" applyAlignment="1" applyProtection="1">
      <alignment horizontal="center" vertical="center"/>
    </xf>
    <xf numFmtId="9" fontId="38" fillId="0" borderId="131" xfId="13" applyNumberFormat="1" applyFont="1" applyBorder="1" applyAlignment="1" applyProtection="1">
      <alignment horizontal="center" vertical="center"/>
    </xf>
    <xf numFmtId="9" fontId="38" fillId="0" borderId="23" xfId="13" applyNumberFormat="1" applyFont="1" applyBorder="1" applyAlignment="1" applyProtection="1">
      <alignment horizontal="center" vertical="center"/>
    </xf>
    <xf numFmtId="9" fontId="38" fillId="0" borderId="16" xfId="13" applyNumberFormat="1" applyFont="1" applyBorder="1" applyAlignment="1" applyProtection="1">
      <alignment horizontal="center" vertical="center"/>
    </xf>
    <xf numFmtId="0" fontId="36" fillId="9" borderId="71" xfId="13" applyFont="1" applyFill="1" applyBorder="1" applyAlignment="1" applyProtection="1">
      <alignment horizontal="center" vertical="center"/>
    </xf>
    <xf numFmtId="0" fontId="36" fillId="9" borderId="91" xfId="13" applyFont="1" applyFill="1" applyBorder="1" applyAlignment="1" applyProtection="1">
      <alignment horizontal="center" vertical="center"/>
    </xf>
    <xf numFmtId="0" fontId="36" fillId="9" borderId="20" xfId="13" applyFont="1" applyFill="1" applyBorder="1" applyAlignment="1" applyProtection="1">
      <alignment horizontal="center" vertical="center"/>
    </xf>
    <xf numFmtId="0" fontId="36" fillId="9" borderId="37" xfId="13" applyFont="1" applyFill="1" applyBorder="1" applyAlignment="1" applyProtection="1">
      <alignment horizontal="center" vertical="center"/>
    </xf>
    <xf numFmtId="0" fontId="20" fillId="8" borderId="71" xfId="13" applyFont="1" applyFill="1" applyBorder="1" applyAlignment="1" applyProtection="1">
      <alignment horizontal="center" vertical="center" wrapText="1"/>
    </xf>
    <xf numFmtId="0" fontId="20" fillId="8" borderId="91" xfId="13" applyFont="1" applyFill="1" applyBorder="1" applyAlignment="1" applyProtection="1">
      <alignment horizontal="center" vertical="center" wrapText="1"/>
    </xf>
    <xf numFmtId="0" fontId="20" fillId="8" borderId="37" xfId="13" applyFont="1" applyFill="1" applyBorder="1" applyAlignment="1" applyProtection="1">
      <alignment horizontal="center" vertical="center" wrapText="1"/>
    </xf>
    <xf numFmtId="0" fontId="36" fillId="0" borderId="44" xfId="13" applyFont="1" applyBorder="1" applyAlignment="1" applyProtection="1">
      <alignment horizontal="center" vertical="center"/>
    </xf>
    <xf numFmtId="167" fontId="41" fillId="0" borderId="0" xfId="13" applyNumberFormat="1" applyFont="1" applyFill="1" applyBorder="1" applyAlignment="1" applyProtection="1">
      <alignment horizontal="right" vertical="center"/>
    </xf>
    <xf numFmtId="0" fontId="34" fillId="0" borderId="38" xfId="13" applyFont="1" applyBorder="1" applyAlignment="1" applyProtection="1">
      <alignment horizontal="center" vertical="center"/>
    </xf>
    <xf numFmtId="0" fontId="34" fillId="0" borderId="20" xfId="13" applyFont="1" applyBorder="1" applyAlignment="1" applyProtection="1">
      <alignment horizontal="center" vertical="center"/>
    </xf>
    <xf numFmtId="0" fontId="41" fillId="0" borderId="43" xfId="13" applyFont="1" applyFill="1" applyBorder="1" applyAlignment="1" applyProtection="1">
      <alignment horizontal="left" vertical="center"/>
    </xf>
    <xf numFmtId="0" fontId="41" fillId="0" borderId="0" xfId="13" applyFont="1" applyFill="1" applyBorder="1" applyAlignment="1" applyProtection="1">
      <alignment horizontal="left" vertical="center"/>
    </xf>
    <xf numFmtId="0" fontId="45" fillId="0" borderId="2" xfId="13" applyFont="1" applyBorder="1" applyAlignment="1" applyProtection="1">
      <alignment horizontal="center" vertical="center" wrapText="1"/>
    </xf>
    <xf numFmtId="0" fontId="20" fillId="0" borderId="131" xfId="12" applyFont="1" applyBorder="1" applyAlignment="1" applyProtection="1">
      <alignment horizontal="center" vertical="center" wrapText="1"/>
    </xf>
    <xf numFmtId="0" fontId="20" fillId="0" borderId="23" xfId="12" applyFont="1" applyBorder="1" applyAlignment="1" applyProtection="1">
      <alignment horizontal="center" vertical="center" wrapText="1"/>
    </xf>
    <xf numFmtId="0" fontId="20" fillId="0" borderId="16" xfId="12" applyFont="1" applyBorder="1" applyAlignment="1" applyProtection="1">
      <alignment horizontal="center" vertical="center" wrapText="1"/>
    </xf>
    <xf numFmtId="168" fontId="36" fillId="0" borderId="2" xfId="13" applyNumberFormat="1" applyFont="1" applyFill="1" applyBorder="1" applyAlignment="1" applyProtection="1">
      <alignment horizontal="center" vertical="center"/>
    </xf>
    <xf numFmtId="0" fontId="39" fillId="0" borderId="5" xfId="13" applyFont="1" applyBorder="1" applyAlignment="1" applyProtection="1">
      <alignment horizontal="center" vertical="center"/>
    </xf>
    <xf numFmtId="0" fontId="57" fillId="0" borderId="0" xfId="13" applyFont="1" applyFill="1" applyBorder="1" applyAlignment="1" applyProtection="1">
      <alignment horizontal="left" vertical="center" wrapText="1"/>
    </xf>
    <xf numFmtId="0" fontId="41" fillId="0" borderId="175" xfId="13" applyFont="1" applyFill="1" applyBorder="1" applyAlignment="1" applyProtection="1">
      <alignment horizontal="left" vertical="center"/>
    </xf>
    <xf numFmtId="0" fontId="41" fillId="0" borderId="172" xfId="13" applyFont="1" applyFill="1" applyBorder="1" applyAlignment="1" applyProtection="1">
      <alignment horizontal="left" vertical="center"/>
    </xf>
    <xf numFmtId="167" fontId="41" fillId="0" borderId="172" xfId="13" applyNumberFormat="1" applyFont="1" applyFill="1" applyBorder="1" applyAlignment="1" applyProtection="1">
      <alignment horizontal="right" vertical="center"/>
    </xf>
    <xf numFmtId="167" fontId="29" fillId="0" borderId="20" xfId="13" applyNumberFormat="1" applyFont="1" applyFill="1" applyBorder="1" applyAlignment="1" applyProtection="1">
      <alignment horizontal="right" vertical="center"/>
    </xf>
    <xf numFmtId="167" fontId="41" fillId="0" borderId="20" xfId="13"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3" fillId="0" borderId="194" xfId="13" applyNumberFormat="1" applyFont="1" applyBorder="1" applyAlignment="1" applyProtection="1">
      <alignment horizontal="right" vertical="center"/>
    </xf>
    <xf numFmtId="0" fontId="29" fillId="0" borderId="23" xfId="13" applyFont="1" applyFill="1" applyBorder="1" applyAlignment="1" applyProtection="1">
      <alignment horizontal="center" vertical="center"/>
    </xf>
    <xf numFmtId="0" fontId="29" fillId="0" borderId="223" xfId="13" applyFont="1" applyFill="1" applyBorder="1" applyAlignment="1" applyProtection="1">
      <alignment horizontal="center" vertical="center"/>
    </xf>
    <xf numFmtId="167" fontId="41" fillId="0" borderId="150" xfId="13" applyNumberFormat="1" applyFont="1" applyFill="1" applyBorder="1" applyAlignment="1" applyProtection="1">
      <alignment horizontal="right" vertical="center"/>
    </xf>
    <xf numFmtId="167" fontId="29" fillId="0" borderId="194" xfId="13" applyNumberFormat="1" applyFont="1" applyFill="1" applyBorder="1" applyAlignment="1" applyProtection="1">
      <alignment horizontal="right" vertical="center"/>
    </xf>
    <xf numFmtId="0" fontId="51" fillId="0" borderId="0" xfId="13" applyFont="1" applyBorder="1" applyAlignment="1" applyProtection="1">
      <alignment horizontal="left" vertical="center"/>
    </xf>
    <xf numFmtId="0" fontId="52" fillId="0" borderId="0" xfId="13" applyFont="1" applyBorder="1" applyAlignment="1" applyProtection="1">
      <alignment horizontal="left" vertical="center"/>
    </xf>
    <xf numFmtId="0" fontId="52" fillId="0" borderId="0" xfId="13" applyFont="1" applyBorder="1" applyAlignment="1" applyProtection="1">
      <alignment horizontal="left" vertical="center" wrapText="1"/>
    </xf>
    <xf numFmtId="0" fontId="36" fillId="0" borderId="71" xfId="13" applyFont="1" applyBorder="1" applyAlignment="1" applyProtection="1">
      <alignment vertical="center"/>
    </xf>
    <xf numFmtId="0" fontId="36" fillId="0" borderId="37" xfId="13" applyFont="1" applyBorder="1" applyAlignment="1" applyProtection="1">
      <alignment vertical="center"/>
    </xf>
    <xf numFmtId="0" fontId="4" fillId="2" borderId="2" xfId="2" applyFont="1" applyBorder="1" applyAlignment="1" applyProtection="1">
      <alignment horizontal="left" vertical="center"/>
      <protection locked="0"/>
    </xf>
    <xf numFmtId="49" fontId="36" fillId="0" borderId="2" xfId="13" applyNumberFormat="1" applyFont="1" applyBorder="1" applyAlignment="1" applyProtection="1">
      <alignment horizontal="center" vertical="center"/>
    </xf>
    <xf numFmtId="49" fontId="36" fillId="0" borderId="71" xfId="13" applyNumberFormat="1" applyFont="1" applyBorder="1" applyAlignment="1" applyProtection="1">
      <alignment horizontal="center" vertical="center"/>
    </xf>
    <xf numFmtId="0" fontId="59" fillId="0" borderId="2" xfId="13" applyFont="1" applyFill="1" applyBorder="1" applyAlignment="1" applyProtection="1">
      <alignment horizontal="center" vertical="center" wrapText="1"/>
    </xf>
    <xf numFmtId="0" fontId="36" fillId="0" borderId="2" xfId="13" applyFont="1" applyFill="1" applyBorder="1" applyAlignment="1" applyProtection="1">
      <alignment vertical="center"/>
    </xf>
    <xf numFmtId="0" fontId="36" fillId="0" borderId="106" xfId="13" applyFont="1" applyBorder="1" applyAlignment="1" applyProtection="1">
      <alignment vertical="center" wrapText="1"/>
    </xf>
    <xf numFmtId="0" fontId="36" fillId="0" borderId="143" xfId="13" applyFont="1" applyBorder="1" applyAlignment="1" applyProtection="1">
      <alignment vertical="center" wrapText="1"/>
    </xf>
    <xf numFmtId="0" fontId="36" fillId="0" borderId="43" xfId="13" applyFont="1" applyBorder="1" applyAlignment="1" applyProtection="1">
      <alignment vertical="center" wrapText="1"/>
    </xf>
    <xf numFmtId="0" fontId="36" fillId="0" borderId="44" xfId="13" applyFont="1" applyBorder="1" applyAlignment="1" applyProtection="1">
      <alignment vertical="center" wrapText="1"/>
    </xf>
    <xf numFmtId="0" fontId="36" fillId="0" borderId="71" xfId="13" applyFont="1" applyFill="1" applyBorder="1" applyAlignment="1" applyProtection="1">
      <alignment vertical="center"/>
    </xf>
    <xf numFmtId="0" fontId="36" fillId="0" borderId="37" xfId="13"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4" fillId="0" borderId="182" xfId="13" applyFont="1" applyBorder="1" applyAlignment="1" applyProtection="1">
      <alignment horizontal="left" wrapText="1"/>
    </xf>
    <xf numFmtId="0" fontId="55" fillId="0" borderId="182" xfId="13" applyBorder="1" applyAlignment="1" applyProtection="1">
      <alignment horizontal="left"/>
    </xf>
    <xf numFmtId="0" fontId="55" fillId="0" borderId="0" xfId="13" applyAlignment="1" applyProtection="1">
      <alignment horizontal="left"/>
    </xf>
    <xf numFmtId="2" fontId="55" fillId="0" borderId="71" xfId="13" applyNumberFormat="1" applyBorder="1" applyAlignment="1" applyProtection="1">
      <alignment horizontal="center" vertical="center"/>
    </xf>
    <xf numFmtId="0" fontId="55" fillId="0" borderId="91" xfId="13" applyBorder="1" applyAlignment="1" applyProtection="1">
      <alignment horizontal="center" vertical="center"/>
    </xf>
    <xf numFmtId="0" fontId="55" fillId="0" borderId="37" xfId="13" applyBorder="1" applyAlignment="1" applyProtection="1">
      <alignment horizontal="center" vertical="center"/>
    </xf>
    <xf numFmtId="0" fontId="29" fillId="8" borderId="71" xfId="13" applyFont="1" applyFill="1" applyBorder="1" applyAlignment="1" applyProtection="1">
      <alignment horizontal="center" vertical="center" wrapText="1"/>
    </xf>
    <xf numFmtId="0" fontId="29" fillId="8" borderId="91" xfId="13" applyFont="1" applyFill="1" applyBorder="1" applyAlignment="1" applyProtection="1">
      <alignment horizontal="center" vertical="center" wrapText="1"/>
    </xf>
    <xf numFmtId="0" fontId="35" fillId="0" borderId="0" xfId="13" applyFont="1" applyFill="1" applyBorder="1" applyAlignment="1" applyProtection="1">
      <alignment horizontal="center" vertical="center"/>
    </xf>
    <xf numFmtId="4" fontId="55" fillId="0" borderId="71" xfId="13" applyNumberFormat="1" applyBorder="1" applyAlignment="1" applyProtection="1">
      <alignment horizontal="center" vertical="center"/>
    </xf>
    <xf numFmtId="0" fontId="36" fillId="0" borderId="38" xfId="13" applyFont="1" applyBorder="1" applyAlignment="1" applyProtection="1">
      <alignment horizontal="center" vertical="center"/>
    </xf>
    <xf numFmtId="0" fontId="36" fillId="0" borderId="36" xfId="13" applyFont="1" applyBorder="1" applyAlignment="1" applyProtection="1">
      <alignment horizontal="center" vertical="center"/>
    </xf>
    <xf numFmtId="0" fontId="36" fillId="0" borderId="106" xfId="13" applyFont="1" applyBorder="1" applyAlignment="1" applyProtection="1">
      <alignment horizontal="center" vertical="center"/>
    </xf>
    <xf numFmtId="0" fontId="36" fillId="0" borderId="5" xfId="13" applyFont="1" applyBorder="1" applyAlignment="1" applyProtection="1">
      <alignment horizontal="center" vertical="center"/>
    </xf>
    <xf numFmtId="0" fontId="36" fillId="0" borderId="143" xfId="13" applyFont="1" applyBorder="1" applyAlignment="1" applyProtection="1">
      <alignment horizontal="center" vertical="center"/>
    </xf>
    <xf numFmtId="0" fontId="36" fillId="0" borderId="106" xfId="13" applyFont="1" applyFill="1" applyBorder="1" applyAlignment="1" applyProtection="1">
      <alignment vertical="center" wrapText="1"/>
    </xf>
    <xf numFmtId="0" fontId="36" fillId="0" borderId="143" xfId="13" applyFont="1" applyFill="1" applyBorder="1" applyAlignment="1" applyProtection="1">
      <alignment vertical="center"/>
    </xf>
    <xf numFmtId="0" fontId="36" fillId="0" borderId="43" xfId="13" applyFont="1" applyFill="1" applyBorder="1" applyAlignment="1" applyProtection="1">
      <alignment vertical="center"/>
    </xf>
    <xf numFmtId="0" fontId="36" fillId="0" borderId="44" xfId="13" applyFont="1" applyFill="1" applyBorder="1" applyAlignment="1" applyProtection="1">
      <alignment vertical="center"/>
    </xf>
    <xf numFmtId="0" fontId="36" fillId="0" borderId="38" xfId="13" applyFont="1" applyFill="1" applyBorder="1" applyAlignment="1" applyProtection="1">
      <alignment vertical="center"/>
    </xf>
    <xf numFmtId="0" fontId="36" fillId="0" borderId="36" xfId="13" applyFont="1" applyFill="1" applyBorder="1" applyAlignment="1" applyProtection="1">
      <alignment vertical="center"/>
    </xf>
    <xf numFmtId="0" fontId="36" fillId="0" borderId="2" xfId="13" applyFont="1" applyBorder="1" applyAlignment="1" applyProtection="1">
      <alignment vertical="center"/>
    </xf>
    <xf numFmtId="0" fontId="36" fillId="0" borderId="143" xfId="13" applyFont="1" applyBorder="1" applyAlignment="1" applyProtection="1">
      <alignment vertical="center"/>
    </xf>
    <xf numFmtId="0" fontId="36" fillId="0" borderId="43" xfId="13" applyFont="1" applyBorder="1" applyAlignment="1" applyProtection="1">
      <alignment vertical="center"/>
    </xf>
    <xf numFmtId="0" fontId="36" fillId="0" borderId="44" xfId="13" applyFont="1" applyBorder="1" applyAlignment="1" applyProtection="1">
      <alignment vertical="center"/>
    </xf>
    <xf numFmtId="0" fontId="36" fillId="0" borderId="38" xfId="13" applyFont="1" applyBorder="1" applyAlignment="1" applyProtection="1">
      <alignment vertical="center"/>
    </xf>
    <xf numFmtId="0" fontId="36" fillId="0" borderId="36" xfId="13" applyFont="1" applyBorder="1" applyAlignment="1" applyProtection="1">
      <alignment vertical="center"/>
    </xf>
    <xf numFmtId="49" fontId="1" fillId="0" borderId="71" xfId="10" applyNumberFormat="1" applyFont="1" applyFill="1" applyBorder="1" applyAlignment="1" applyProtection="1">
      <alignment horizontal="center" vertical="center"/>
      <protection locked="0"/>
    </xf>
    <xf numFmtId="49" fontId="1" fillId="0" borderId="91" xfId="10" applyNumberFormat="1" applyFont="1" applyFill="1" applyBorder="1" applyAlignment="1" applyProtection="1">
      <alignment horizontal="center" vertical="center"/>
      <protection locked="0"/>
    </xf>
    <xf numFmtId="49" fontId="1" fillId="0" borderId="37" xfId="10" applyNumberFormat="1" applyFont="1" applyFill="1" applyBorder="1" applyAlignment="1" applyProtection="1">
      <alignment horizontal="center" vertical="center"/>
      <protection locked="0"/>
    </xf>
    <xf numFmtId="0" fontId="3" fillId="0" borderId="0" xfId="9"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2" fillId="0" borderId="0" xfId="9" applyFont="1" applyBorder="1" applyAlignment="1" applyProtection="1">
      <alignment horizontal="left" vertical="center" wrapText="1"/>
    </xf>
    <xf numFmtId="0" fontId="29" fillId="0" borderId="0" xfId="12" applyFont="1" applyFill="1" applyBorder="1" applyAlignment="1" applyProtection="1">
      <alignment horizontal="left" vertical="center" wrapText="1"/>
    </xf>
    <xf numFmtId="0" fontId="28" fillId="8" borderId="2" xfId="12" applyFont="1" applyFill="1" applyBorder="1" applyAlignment="1" applyProtection="1">
      <alignment horizontal="center" vertical="center" wrapText="1"/>
    </xf>
    <xf numFmtId="0" fontId="41" fillId="8" borderId="2" xfId="12" applyFont="1" applyFill="1" applyBorder="1" applyAlignment="1" applyProtection="1">
      <alignment horizontal="center" vertical="center"/>
    </xf>
    <xf numFmtId="0" fontId="35" fillId="0" borderId="0" xfId="13" applyFont="1" applyFill="1" applyBorder="1" applyAlignment="1" applyProtection="1">
      <alignment horizontal="right" vertical="center"/>
    </xf>
    <xf numFmtId="167" fontId="29" fillId="0" borderId="20" xfId="13"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7" fillId="0" borderId="0" xfId="12" applyFont="1" applyAlignment="1" applyProtection="1">
      <alignment horizontal="center"/>
    </xf>
  </cellXfs>
  <cellStyles count="22">
    <cellStyle name="20 % - Akzent1" xfId="2" builtinId="30"/>
    <cellStyle name="20 % - Akzent1 2" xfId="16" xr:uid="{00000000-0005-0000-0000-000001000000}"/>
    <cellStyle name="20 % - Akzent1 2 2" xfId="10" xr:uid="{00000000-0005-0000-0000-000002000000}"/>
    <cellStyle name="20 % - Akzent1 2 2 2" xfId="20" xr:uid="{00000000-0005-0000-0000-000003000000}"/>
    <cellStyle name="20 % - Akzent1 3" xfId="18" xr:uid="{00000000-0005-0000-0000-000004000000}"/>
    <cellStyle name="20 % - Akzent3" xfId="6" builtinId="38"/>
    <cellStyle name="40 % - Akzent3" xfId="8" builtinId="39"/>
    <cellStyle name="40 % - Akzent6" xfId="17" builtinId="51"/>
    <cellStyle name="60 % - Akzent3" xfId="3" builtinId="40"/>
    <cellStyle name="Akzent3" xfId="5" builtinId="37"/>
    <cellStyle name="Akzent6" xfId="7" builtinId="49"/>
    <cellStyle name="Link" xfId="11" builtinId="8"/>
    <cellStyle name="Prozent" xfId="4" builtinId="5"/>
    <cellStyle name="Prozent 2" xfId="14" xr:uid="{00000000-0005-0000-0000-00000D000000}"/>
    <cellStyle name="Standard" xfId="0" builtinId="0"/>
    <cellStyle name="Standard 2" xfId="12" xr:uid="{00000000-0005-0000-0000-00000F000000}"/>
    <cellStyle name="Standard 3" xfId="9" xr:uid="{00000000-0005-0000-0000-000010000000}"/>
    <cellStyle name="Standard 3 2" xfId="19" xr:uid="{00000000-0005-0000-0000-000011000000}"/>
    <cellStyle name="Standard 4" xfId="13" xr:uid="{00000000-0005-0000-0000-000012000000}"/>
    <cellStyle name="Standard 4 2" xfId="21" xr:uid="{00000000-0005-0000-0000-000013000000}"/>
    <cellStyle name="Währung" xfId="1" builtinId="4"/>
    <cellStyle name="Währung 2" xfId="15"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198120</xdr:colOff>
      <xdr:row>5</xdr:row>
      <xdr:rowOff>7620</xdr:rowOff>
    </xdr:from>
    <xdr:to>
      <xdr:col>2</xdr:col>
      <xdr:colOff>586740</xdr:colOff>
      <xdr:row>6</xdr:row>
      <xdr:rowOff>144780</xdr:rowOff>
    </xdr:to>
    <xdr:sp macro="" textlink="">
      <xdr:nvSpPr>
        <xdr:cNvPr id="2" name="Pfeil nach unten 1">
          <a:extLst>
            <a:ext uri="{FF2B5EF4-FFF2-40B4-BE49-F238E27FC236}">
              <a16:creationId xmlns:a16="http://schemas.microsoft.com/office/drawing/2014/main" id="{00000000-0008-0000-0000-000002000000}"/>
            </a:ext>
          </a:extLst>
        </xdr:cNvPr>
        <xdr:cNvSpPr/>
      </xdr:nvSpPr>
      <xdr:spPr>
        <a:xfrm>
          <a:off x="178308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5</xdr:col>
      <xdr:colOff>15240</xdr:colOff>
      <xdr:row>4</xdr:row>
      <xdr:rowOff>68580</xdr:rowOff>
    </xdr:from>
    <xdr:to>
      <xdr:col>9</xdr:col>
      <xdr:colOff>15240</xdr:colOff>
      <xdr:row>4</xdr:row>
      <xdr:rowOff>678180</xdr:rowOff>
    </xdr:to>
    <xdr:sp macro="" textlink="">
      <xdr:nvSpPr>
        <xdr:cNvPr id="6" name="Legende mit Pfeil nach links und rechts 5">
          <a:extLst>
            <a:ext uri="{FF2B5EF4-FFF2-40B4-BE49-F238E27FC236}">
              <a16:creationId xmlns:a16="http://schemas.microsoft.com/office/drawing/2014/main" id="{00000000-0008-0000-0000-000006000000}"/>
            </a:ext>
          </a:extLst>
        </xdr:cNvPr>
        <xdr:cNvSpPr/>
      </xdr:nvSpPr>
      <xdr:spPr>
        <a:xfrm>
          <a:off x="3977640" y="769620"/>
          <a:ext cx="3169920" cy="609600"/>
        </a:xfrm>
        <a:prstGeom prst="leftRightArrowCallout">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rgbClr val="FF0000"/>
              </a:solidFill>
            </a:rPr>
            <a:t>Vertragsart wählen</a:t>
          </a:r>
        </a:p>
      </xdr:txBody>
    </xdr:sp>
    <xdr:clientData/>
  </xdr:twoCellAnchor>
  <xdr:twoCellAnchor>
    <xdr:from>
      <xdr:col>11</xdr:col>
      <xdr:colOff>144780</xdr:colOff>
      <xdr:row>5</xdr:row>
      <xdr:rowOff>7620</xdr:rowOff>
    </xdr:from>
    <xdr:to>
      <xdr:col>11</xdr:col>
      <xdr:colOff>533400</xdr:colOff>
      <xdr:row>6</xdr:row>
      <xdr:rowOff>144780</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886206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281940</xdr:colOff>
      <xdr:row>11</xdr:row>
      <xdr:rowOff>266700</xdr:rowOff>
    </xdr:from>
    <xdr:to>
      <xdr:col>2</xdr:col>
      <xdr:colOff>586740</xdr:colOff>
      <xdr:row>12</xdr:row>
      <xdr:rowOff>464820</xdr:rowOff>
    </xdr:to>
    <xdr:sp macro="" textlink="">
      <xdr:nvSpPr>
        <xdr:cNvPr id="3" name="Pfeil nach rechts 2">
          <a:extLst>
            <a:ext uri="{FF2B5EF4-FFF2-40B4-BE49-F238E27FC236}">
              <a16:creationId xmlns:a16="http://schemas.microsoft.com/office/drawing/2014/main" id="{00000000-0008-0000-0000-000003000000}"/>
            </a:ext>
          </a:extLst>
        </xdr:cNvPr>
        <xdr:cNvSpPr/>
      </xdr:nvSpPr>
      <xdr:spPr>
        <a:xfrm>
          <a:off x="1074420" y="267462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5</xdr:col>
      <xdr:colOff>358140</xdr:colOff>
      <xdr:row>12</xdr:row>
      <xdr:rowOff>15240</xdr:rowOff>
    </xdr:from>
    <xdr:to>
      <xdr:col>6</xdr:col>
      <xdr:colOff>662940</xdr:colOff>
      <xdr:row>12</xdr:row>
      <xdr:rowOff>487680</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4320540" y="269748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LV</a:t>
          </a:r>
          <a:endParaRPr lang="de-DE" sz="1100" b="1">
            <a:solidFill>
              <a:sysClr val="windowText" lastClr="000000"/>
            </a:solidFill>
          </a:endParaRPr>
        </a:p>
      </xdr:txBody>
    </xdr:sp>
    <xdr:clientData/>
  </xdr:twoCellAnchor>
  <xdr:twoCellAnchor>
    <xdr:from>
      <xdr:col>8</xdr:col>
      <xdr:colOff>4384</xdr:colOff>
      <xdr:row>12</xdr:row>
      <xdr:rowOff>131337</xdr:rowOff>
    </xdr:from>
    <xdr:to>
      <xdr:col>10</xdr:col>
      <xdr:colOff>536885</xdr:colOff>
      <xdr:row>13</xdr:row>
      <xdr:rowOff>177057</xdr:rowOff>
    </xdr:to>
    <xdr:sp macro="" textlink="">
      <xdr:nvSpPr>
        <xdr:cNvPr id="5" name="Eingekerbter Pfeil nach rechts 4">
          <a:extLst>
            <a:ext uri="{FF2B5EF4-FFF2-40B4-BE49-F238E27FC236}">
              <a16:creationId xmlns:a16="http://schemas.microsoft.com/office/drawing/2014/main" id="{00000000-0008-0000-0000-000005000000}"/>
            </a:ext>
          </a:extLst>
        </xdr:cNvPr>
        <xdr:cNvSpPr/>
      </xdr:nvSpPr>
      <xdr:spPr>
        <a:xfrm rot="600000">
          <a:off x="6344224" y="2790717"/>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LB+LV+Erläuterung</a:t>
          </a:r>
        </a:p>
      </xdr:txBody>
    </xdr:sp>
    <xdr:clientData/>
  </xdr:twoCellAnchor>
  <xdr:twoCellAnchor>
    <xdr:from>
      <xdr:col>8</xdr:col>
      <xdr:colOff>83820</xdr:colOff>
      <xdr:row>15</xdr:row>
      <xdr:rowOff>22862</xdr:rowOff>
    </xdr:from>
    <xdr:to>
      <xdr:col>10</xdr:col>
      <xdr:colOff>616321</xdr:colOff>
      <xdr:row>17</xdr:row>
      <xdr:rowOff>83822</xdr:rowOff>
    </xdr:to>
    <xdr:sp macro="" textlink="">
      <xdr:nvSpPr>
        <xdr:cNvPr id="16" name="Eingekerbter Pfeil nach rechts 15">
          <a:extLst>
            <a:ext uri="{FF2B5EF4-FFF2-40B4-BE49-F238E27FC236}">
              <a16:creationId xmlns:a16="http://schemas.microsoft.com/office/drawing/2014/main" id="{00000000-0008-0000-0000-000010000000}"/>
            </a:ext>
          </a:extLst>
        </xdr:cNvPr>
        <xdr:cNvSpPr/>
      </xdr:nvSpPr>
      <xdr:spPr>
        <a:xfrm rot="-600000">
          <a:off x="6423660" y="4312922"/>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Karte</a:t>
          </a:r>
        </a:p>
      </xdr:txBody>
    </xdr:sp>
    <xdr:clientData/>
  </xdr:twoCellAnchor>
  <xdr:twoCellAnchor>
    <xdr:from>
      <xdr:col>1</xdr:col>
      <xdr:colOff>281940</xdr:colOff>
      <xdr:row>19</xdr:row>
      <xdr:rowOff>68580</xdr:rowOff>
    </xdr:from>
    <xdr:to>
      <xdr:col>2</xdr:col>
      <xdr:colOff>586740</xdr:colOff>
      <xdr:row>21</xdr:row>
      <xdr:rowOff>152400</xdr:rowOff>
    </xdr:to>
    <xdr:sp macro="" textlink="">
      <xdr:nvSpPr>
        <xdr:cNvPr id="17" name="Pfeil nach rechts 16">
          <a:extLst>
            <a:ext uri="{FF2B5EF4-FFF2-40B4-BE49-F238E27FC236}">
              <a16:creationId xmlns:a16="http://schemas.microsoft.com/office/drawing/2014/main" id="{00000000-0008-0000-0000-000011000000}"/>
            </a:ext>
          </a:extLst>
        </xdr:cNvPr>
        <xdr:cNvSpPr/>
      </xdr:nvSpPr>
      <xdr:spPr>
        <a:xfrm>
          <a:off x="1074420" y="5463540"/>
          <a:ext cx="1097280" cy="54102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4</xdr:col>
      <xdr:colOff>220980</xdr:colOff>
      <xdr:row>19</xdr:row>
      <xdr:rowOff>83820</xdr:rowOff>
    </xdr:from>
    <xdr:to>
      <xdr:col>10</xdr:col>
      <xdr:colOff>510540</xdr:colOff>
      <xdr:row>21</xdr:row>
      <xdr:rowOff>175260</xdr:rowOff>
    </xdr:to>
    <xdr:sp macro="" textlink="">
      <xdr:nvSpPr>
        <xdr:cNvPr id="18" name="Eingekerbter Pfeil nach rechts 17">
          <a:extLst>
            <a:ext uri="{FF2B5EF4-FFF2-40B4-BE49-F238E27FC236}">
              <a16:creationId xmlns:a16="http://schemas.microsoft.com/office/drawing/2014/main" id="{00000000-0008-0000-0000-000012000000}"/>
            </a:ext>
          </a:extLst>
        </xdr:cNvPr>
        <xdr:cNvSpPr/>
      </xdr:nvSpPr>
      <xdr:spPr>
        <a:xfrm>
          <a:off x="3390900" y="5478780"/>
          <a:ext cx="5044440"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a:t>
          </a:r>
          <a:r>
            <a:rPr lang="de-DE" sz="1600" b="1" baseline="0">
              <a:solidFill>
                <a:sysClr val="windowText" lastClr="000000"/>
              </a:solidFill>
              <a:latin typeface="+mn-lt"/>
              <a:ea typeface="+mn-ea"/>
              <a:cs typeface="+mn-cs"/>
            </a:rPr>
            <a:t> Angebotstabelle, Abrechnungstabelle</a:t>
          </a:r>
          <a:endParaRPr lang="de-DE" sz="1600" b="1">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817245</xdr:colOff>
      <xdr:row>3</xdr:row>
      <xdr:rowOff>173355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5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A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E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8.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trlProp" Target="../ctrlProps/ctrlProp9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trlProp" Target="../ctrlProps/ctrlProp9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trlProp" Target="../ctrlProps/ctrlProp9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showGridLines="0" zoomScaleNormal="100" workbookViewId="0">
      <selection activeCell="A8" sqref="A8:G8"/>
    </sheetView>
  </sheetViews>
  <sheetFormatPr baseColWidth="10" defaultRowHeight="14.4" x14ac:dyDescent="0.3"/>
  <cols>
    <col min="1" max="1" width="11.5546875" customWidth="1"/>
    <col min="14" max="14" width="11.5546875" customWidth="1"/>
  </cols>
  <sheetData>
    <row r="1" spans="1:14" ht="15" customHeight="1" x14ac:dyDescent="0.3">
      <c r="A1" s="867" t="s">
        <v>245</v>
      </c>
      <c r="B1" s="867"/>
      <c r="C1" s="867"/>
      <c r="D1" s="867"/>
      <c r="E1" s="867"/>
      <c r="F1" s="867"/>
      <c r="G1" s="867"/>
      <c r="H1" s="867"/>
      <c r="I1" s="867"/>
      <c r="J1" s="867"/>
      <c r="K1" s="867"/>
      <c r="L1" s="867"/>
      <c r="M1" s="867"/>
      <c r="N1" s="867"/>
    </row>
    <row r="2" spans="1:14" ht="15" customHeight="1" x14ac:dyDescent="0.3">
      <c r="A2" s="867"/>
      <c r="B2" s="867"/>
      <c r="C2" s="867"/>
      <c r="D2" s="867"/>
      <c r="E2" s="867"/>
      <c r="F2" s="867"/>
      <c r="G2" s="867"/>
      <c r="H2" s="867"/>
      <c r="I2" s="867"/>
      <c r="J2" s="867"/>
      <c r="K2" s="867"/>
      <c r="L2" s="867"/>
      <c r="M2" s="867"/>
      <c r="N2" s="867"/>
    </row>
    <row r="3" spans="1:14" x14ac:dyDescent="0.3">
      <c r="A3" s="867"/>
      <c r="B3" s="867"/>
      <c r="C3" s="867"/>
      <c r="D3" s="867"/>
      <c r="E3" s="867"/>
      <c r="F3" s="867"/>
      <c r="G3" s="867"/>
      <c r="H3" s="867"/>
      <c r="I3" s="867"/>
      <c r="J3" s="867"/>
      <c r="K3" s="867"/>
      <c r="L3" s="867"/>
      <c r="M3" s="867"/>
      <c r="N3" s="867"/>
    </row>
    <row r="4" spans="1:14" ht="11.25" customHeight="1" x14ac:dyDescent="0.3">
      <c r="A4" s="869" t="s">
        <v>1002</v>
      </c>
      <c r="B4" s="869"/>
      <c r="C4" s="869"/>
      <c r="D4" s="869"/>
      <c r="E4" s="869"/>
      <c r="F4" s="869"/>
      <c r="G4" s="869"/>
      <c r="H4" s="869"/>
      <c r="I4" s="869"/>
      <c r="J4" s="869"/>
      <c r="K4" s="869"/>
      <c r="L4" s="869"/>
      <c r="M4" s="869"/>
      <c r="N4" s="869"/>
    </row>
    <row r="5" spans="1:14" ht="57" customHeight="1" x14ac:dyDescent="0.3">
      <c r="A5" s="874" t="s">
        <v>581</v>
      </c>
      <c r="B5" s="874"/>
      <c r="C5" s="874"/>
      <c r="D5" s="874"/>
      <c r="E5" s="874"/>
      <c r="F5" s="43"/>
      <c r="J5" s="875" t="s">
        <v>996</v>
      </c>
      <c r="K5" s="875"/>
      <c r="L5" s="875"/>
      <c r="M5" s="875"/>
      <c r="N5" s="875"/>
    </row>
    <row r="6" spans="1:14" ht="19.95" customHeight="1" x14ac:dyDescent="0.3">
      <c r="A6" s="506"/>
      <c r="B6" s="506"/>
      <c r="C6" s="506"/>
      <c r="D6" s="506"/>
      <c r="E6" s="506"/>
      <c r="F6" s="43"/>
      <c r="J6" s="505"/>
      <c r="K6" s="505"/>
      <c r="L6" s="505"/>
      <c r="M6" s="505"/>
      <c r="N6" s="505"/>
    </row>
    <row r="7" spans="1:14" ht="13.95" customHeight="1" x14ac:dyDescent="0.3">
      <c r="A7" s="865" t="s">
        <v>586</v>
      </c>
      <c r="B7" s="865"/>
      <c r="C7" s="865"/>
      <c r="D7" s="865"/>
      <c r="E7" s="865"/>
      <c r="F7" s="865"/>
      <c r="G7" s="865"/>
      <c r="H7" s="865"/>
      <c r="I7" s="865"/>
      <c r="J7" s="865"/>
      <c r="K7" s="865"/>
      <c r="L7" s="865"/>
      <c r="M7" s="865"/>
      <c r="N7" s="865"/>
    </row>
    <row r="8" spans="1:14" ht="19.95" customHeight="1" x14ac:dyDescent="0.3">
      <c r="A8" s="870" t="s">
        <v>290</v>
      </c>
      <c r="B8" s="871"/>
      <c r="C8" s="871"/>
      <c r="D8" s="871"/>
      <c r="E8" s="871"/>
      <c r="F8" s="871"/>
      <c r="G8" s="871"/>
      <c r="H8" s="872"/>
      <c r="I8" s="871"/>
      <c r="J8" s="871"/>
      <c r="K8" s="871"/>
      <c r="L8" s="871"/>
      <c r="M8" s="871"/>
      <c r="N8" s="873"/>
    </row>
    <row r="9" spans="1:14" ht="12" customHeight="1" x14ac:dyDescent="0.3">
      <c r="A9" s="868" t="s">
        <v>792</v>
      </c>
      <c r="B9" s="868"/>
      <c r="C9" s="868"/>
      <c r="D9" s="868"/>
      <c r="E9" s="868"/>
      <c r="F9" s="868"/>
      <c r="G9" s="868"/>
      <c r="H9" s="868"/>
      <c r="I9" s="868"/>
      <c r="J9" s="868"/>
      <c r="K9" s="868"/>
      <c r="L9" s="868"/>
      <c r="M9" s="868"/>
      <c r="N9" s="868"/>
    </row>
    <row r="10" spans="1:14" ht="12" customHeight="1" x14ac:dyDescent="0.3">
      <c r="A10" s="508"/>
      <c r="B10" s="508"/>
      <c r="C10" s="508"/>
      <c r="D10" s="508"/>
      <c r="E10" s="508"/>
      <c r="F10" s="508"/>
      <c r="G10" s="508"/>
      <c r="H10" s="508"/>
      <c r="I10" s="508"/>
      <c r="J10" s="508"/>
      <c r="K10" s="508"/>
      <c r="L10" s="508"/>
      <c r="M10" s="508"/>
      <c r="N10" s="508"/>
    </row>
    <row r="11" spans="1:14" ht="19.95" customHeight="1" x14ac:dyDescent="0.3">
      <c r="A11" s="859" t="s">
        <v>590</v>
      </c>
      <c r="B11" s="860"/>
      <c r="C11" s="860"/>
      <c r="D11" s="860"/>
      <c r="E11" s="860"/>
      <c r="F11" s="860"/>
      <c r="G11" s="860"/>
      <c r="H11" s="860"/>
      <c r="I11" s="860"/>
      <c r="J11" s="860"/>
      <c r="K11" s="860"/>
      <c r="L11" s="860"/>
      <c r="M11" s="860"/>
      <c r="N11" s="860"/>
    </row>
    <row r="12" spans="1:14" ht="14.4" customHeight="1" x14ac:dyDescent="0.3">
      <c r="A12" s="877" t="s">
        <v>582</v>
      </c>
      <c r="B12" s="877"/>
      <c r="C12" s="877"/>
      <c r="D12" s="877"/>
      <c r="E12" s="877"/>
      <c r="F12" s="877"/>
      <c r="G12" s="877"/>
      <c r="H12" s="877"/>
      <c r="I12" s="509"/>
      <c r="J12" s="509"/>
      <c r="K12" s="509"/>
      <c r="L12" s="509"/>
      <c r="M12" s="509"/>
      <c r="N12" s="509"/>
    </row>
    <row r="13" spans="1:14" ht="40.200000000000003" customHeight="1" x14ac:dyDescent="0.3">
      <c r="A13" s="864"/>
      <c r="B13" s="864"/>
      <c r="C13" s="864"/>
      <c r="D13" s="864"/>
      <c r="E13" s="861"/>
      <c r="F13" s="861"/>
      <c r="G13" s="861"/>
      <c r="H13" s="861"/>
      <c r="I13" s="507"/>
      <c r="J13" s="507"/>
      <c r="K13" s="510"/>
      <c r="L13" s="878" t="s">
        <v>594</v>
      </c>
      <c r="M13" s="878"/>
      <c r="N13" s="878"/>
    </row>
    <row r="14" spans="1:14" ht="60.6" customHeight="1" x14ac:dyDescent="0.3">
      <c r="A14" s="866" t="s">
        <v>592</v>
      </c>
      <c r="B14" s="866"/>
      <c r="C14" s="866"/>
      <c r="D14" s="866"/>
      <c r="E14" s="862" t="s">
        <v>583</v>
      </c>
      <c r="F14" s="863"/>
      <c r="G14" s="863"/>
      <c r="H14" s="863"/>
      <c r="I14" s="879" t="s">
        <v>591</v>
      </c>
      <c r="J14" s="879"/>
      <c r="K14" s="879"/>
      <c r="L14" s="878"/>
      <c r="M14" s="878"/>
      <c r="N14" s="878"/>
    </row>
    <row r="15" spans="1:14" ht="28.2" customHeight="1" thickBot="1" x14ac:dyDescent="0.35">
      <c r="A15" s="876" t="s">
        <v>585</v>
      </c>
      <c r="B15" s="876"/>
      <c r="C15" s="876"/>
      <c r="D15" s="876"/>
      <c r="E15" s="876"/>
      <c r="F15" s="876"/>
      <c r="G15" s="876"/>
      <c r="H15" s="876"/>
      <c r="I15" s="879"/>
      <c r="J15" s="879"/>
      <c r="K15" s="879"/>
      <c r="L15" s="878"/>
      <c r="M15" s="878"/>
      <c r="N15" s="878"/>
    </row>
    <row r="16" spans="1:14" ht="21.6" customHeight="1" x14ac:dyDescent="0.3">
      <c r="A16" s="511"/>
      <c r="B16" s="511"/>
      <c r="C16" s="511"/>
      <c r="D16" s="511"/>
      <c r="E16" s="511"/>
      <c r="F16" s="511"/>
      <c r="G16" s="512"/>
      <c r="H16" s="512"/>
      <c r="I16" s="879"/>
      <c r="J16" s="879"/>
      <c r="K16" s="879"/>
      <c r="L16" s="878"/>
      <c r="M16" s="878"/>
      <c r="N16" s="878"/>
    </row>
    <row r="17" spans="1:14" ht="16.95" customHeight="1" x14ac:dyDescent="0.3">
      <c r="A17" s="883" t="s">
        <v>584</v>
      </c>
      <c r="B17" s="884"/>
      <c r="C17" s="884"/>
      <c r="D17" s="884"/>
      <c r="E17" s="884"/>
      <c r="F17" s="884"/>
      <c r="G17" s="884"/>
      <c r="H17" s="884"/>
      <c r="I17" s="880"/>
      <c r="J17" s="880"/>
      <c r="K17" s="880"/>
      <c r="L17" s="878"/>
      <c r="M17" s="878"/>
      <c r="N17" s="878"/>
    </row>
    <row r="18" spans="1:14" x14ac:dyDescent="0.3">
      <c r="A18" s="885" t="s">
        <v>593</v>
      </c>
      <c r="B18" s="885"/>
      <c r="C18" s="885"/>
      <c r="D18" s="885"/>
      <c r="E18" s="885"/>
      <c r="F18" s="885"/>
      <c r="G18" s="885"/>
      <c r="H18" s="885"/>
      <c r="I18" s="880"/>
      <c r="J18" s="880"/>
      <c r="K18" s="880"/>
      <c r="L18" s="878"/>
      <c r="M18" s="878"/>
      <c r="N18" s="878"/>
    </row>
    <row r="19" spans="1:14" ht="19.95" hidden="1" customHeight="1" x14ac:dyDescent="0.3">
      <c r="A19" s="859" t="s">
        <v>638</v>
      </c>
      <c r="B19" s="860"/>
      <c r="C19" s="860"/>
      <c r="D19" s="860"/>
      <c r="E19" s="860"/>
      <c r="F19" s="860"/>
      <c r="G19" s="860"/>
      <c r="H19" s="860"/>
      <c r="I19" s="860"/>
      <c r="J19" s="860"/>
      <c r="K19" s="860"/>
      <c r="L19" s="860"/>
      <c r="M19" s="860"/>
      <c r="N19" s="860"/>
    </row>
    <row r="20" spans="1:14" ht="18" hidden="1" customHeight="1" x14ac:dyDescent="0.3">
      <c r="A20" s="77"/>
      <c r="B20" s="77"/>
      <c r="C20" s="77"/>
      <c r="D20" s="77"/>
      <c r="E20" s="77"/>
      <c r="F20" s="77"/>
      <c r="G20" s="77"/>
      <c r="H20" s="77"/>
      <c r="I20" s="77"/>
      <c r="J20" s="77"/>
      <c r="K20" s="77"/>
      <c r="L20" s="882" t="s">
        <v>983</v>
      </c>
      <c r="M20" s="882"/>
      <c r="N20" s="882"/>
    </row>
    <row r="21" spans="1:14" ht="18" hidden="1" customHeight="1" x14ac:dyDescent="0.3">
      <c r="A21" s="77"/>
      <c r="B21" s="77"/>
      <c r="C21" s="77"/>
      <c r="D21" s="77"/>
      <c r="E21" s="77"/>
      <c r="F21" s="77"/>
      <c r="G21" s="77"/>
      <c r="H21" s="77"/>
      <c r="I21" s="77"/>
      <c r="J21" s="77"/>
      <c r="K21" s="77"/>
      <c r="L21" s="882"/>
      <c r="M21" s="882"/>
      <c r="N21" s="882"/>
    </row>
    <row r="22" spans="1:14" ht="18" hidden="1" customHeight="1" x14ac:dyDescent="0.3">
      <c r="A22" s="77"/>
      <c r="B22" s="77"/>
      <c r="C22" s="77"/>
      <c r="D22" s="77"/>
      <c r="E22" s="77"/>
      <c r="F22" s="77"/>
      <c r="G22" s="77"/>
      <c r="H22" s="77"/>
      <c r="I22" s="77"/>
      <c r="J22" s="77"/>
      <c r="K22" s="77"/>
      <c r="L22" s="882"/>
      <c r="M22" s="882"/>
      <c r="N22" s="882"/>
    </row>
    <row r="23" spans="1:14" ht="18" hidden="1" customHeight="1" x14ac:dyDescent="0.3">
      <c r="A23" s="881" t="s">
        <v>588</v>
      </c>
      <c r="B23" s="881"/>
      <c r="C23" s="881"/>
      <c r="D23" s="881"/>
      <c r="E23" s="881" t="s">
        <v>589</v>
      </c>
      <c r="F23" s="881"/>
      <c r="G23" s="881"/>
      <c r="H23" s="881"/>
      <c r="I23" s="881"/>
      <c r="J23" s="881"/>
      <c r="K23" s="881"/>
      <c r="L23" s="882"/>
      <c r="M23" s="882"/>
      <c r="N23" s="882"/>
    </row>
    <row r="24" spans="1:14" ht="18" hidden="1" customHeight="1" x14ac:dyDescent="0.3">
      <c r="A24" s="881"/>
      <c r="B24" s="881"/>
      <c r="C24" s="881"/>
      <c r="D24" s="881"/>
      <c r="E24" s="881"/>
      <c r="F24" s="881"/>
      <c r="G24" s="881"/>
      <c r="H24" s="881"/>
      <c r="I24" s="881"/>
      <c r="J24" s="881"/>
      <c r="K24" s="881"/>
      <c r="L24" s="882"/>
      <c r="M24" s="882"/>
      <c r="N24" s="882"/>
    </row>
    <row r="25" spans="1:14" ht="14.4" customHeight="1" x14ac:dyDescent="0.3"/>
    <row r="26" spans="1:14" ht="14.4" customHeight="1" x14ac:dyDescent="0.3"/>
    <row r="27" spans="1:14" ht="14.4" customHeight="1" x14ac:dyDescent="0.3"/>
    <row r="28" spans="1:14" ht="14.4" customHeight="1" x14ac:dyDescent="0.3"/>
    <row r="29" spans="1:14" ht="14.4" customHeight="1" x14ac:dyDescent="0.3"/>
    <row r="30" spans="1:14" ht="14.4" customHeight="1" x14ac:dyDescent="0.3"/>
    <row r="31" spans="1:14" ht="14.4" customHeight="1" x14ac:dyDescent="0.3"/>
    <row r="32" spans="1:14" ht="14.4" customHeight="1" x14ac:dyDescent="0.3"/>
    <row r="33" spans="10:14" ht="14.4" hidden="1" customHeight="1" x14ac:dyDescent="0.3"/>
    <row r="34" spans="10:14" ht="14.4" hidden="1" customHeight="1" x14ac:dyDescent="0.3"/>
    <row r="35" spans="10:14" ht="14.4" hidden="1" customHeight="1" x14ac:dyDescent="0.3">
      <c r="J35" s="530"/>
      <c r="K35" s="530"/>
      <c r="L35" s="530"/>
      <c r="M35" s="530"/>
      <c r="N35" s="530"/>
    </row>
    <row r="36" spans="10:14" hidden="1" x14ac:dyDescent="0.3"/>
    <row r="37" spans="10:14" hidden="1" x14ac:dyDescent="0.3"/>
    <row r="38" spans="10:14" hidden="1" x14ac:dyDescent="0.3"/>
    <row r="39" spans="10:14" hidden="1" x14ac:dyDescent="0.3"/>
    <row r="40" spans="10:14" hidden="1" x14ac:dyDescent="0.3"/>
  </sheetData>
  <sheetProtection algorithmName="SHA-512" hashValue="+MdO1spzFo0AEMHGowC/ehqUem16FQtXimuDT3mMFUpDw8lpgv1PoagHmYiZVfKm1YIBbdzAdIUgdwI7+lYFWw==" saltValue="DqDivMA5f/XyNFXZjlIb5A==" spinCount="100000" sheet="1" objects="1" scenarios="1" selectLockedCells="1"/>
  <dataConsolidate/>
  <mergeCells count="24">
    <mergeCell ref="A23:D24"/>
    <mergeCell ref="E23:K24"/>
    <mergeCell ref="L20:N24"/>
    <mergeCell ref="A17:H17"/>
    <mergeCell ref="A18:H18"/>
    <mergeCell ref="A15:H15"/>
    <mergeCell ref="A12:H12"/>
    <mergeCell ref="L13:N18"/>
    <mergeCell ref="A19:N19"/>
    <mergeCell ref="I14:K16"/>
    <mergeCell ref="I17:K18"/>
    <mergeCell ref="A1:N3"/>
    <mergeCell ref="A9:N9"/>
    <mergeCell ref="A4:N4"/>
    <mergeCell ref="A8:G8"/>
    <mergeCell ref="H8:N8"/>
    <mergeCell ref="A5:E5"/>
    <mergeCell ref="J5:N5"/>
    <mergeCell ref="A11:N11"/>
    <mergeCell ref="E13:H13"/>
    <mergeCell ref="E14:H14"/>
    <mergeCell ref="A13:D13"/>
    <mergeCell ref="A7:N7"/>
    <mergeCell ref="A14:D14"/>
  </mergeCells>
  <pageMargins left="0.70866141732283472" right="0.70866141732283472" top="0.78740157480314965" bottom="0.78740157480314965" header="0.31496062992125984" footer="0.31496062992125984"/>
  <pageSetup paperSize="9" scale="80" orientation="landscape" r:id="rId1"/>
  <drawing r:id="rId2"/>
  <extLst>
    <ext xmlns:x14="http://schemas.microsoft.com/office/spreadsheetml/2009/9/main" uri="{CCE6A557-97BC-4b89-ADB6-D9C93CAAB3DF}">
      <x14:dataValidations xmlns:xm="http://schemas.microsoft.com/office/excel/2006/main" xWindow="1091" yWindow="386" count="2">
        <x14:dataValidation type="list" allowBlank="1" showInputMessage="1" showErrorMessage="1" error="Bitte geben Sie an, was für eine Maßnahme Sie ausschreiben möchten!_x000a__x000a_(Auswahl aus Liste)" xr:uid="{00000000-0002-0000-0000-000000000000}">
          <x14:formula1>
            <xm:f>'Steuerelemente Startseite'!$B$2:$B$6</xm:f>
          </x14:formula1>
          <xm:sqref>H8:N8</xm:sqref>
        </x14:dataValidation>
        <x14:dataValidation type="list" allowBlank="1" showInputMessage="1" showErrorMessage="1" error="Bitte geben Sie an, was für eine Maßnahme Sie ausschreiben möchten!_x000a__x000a_(Auswahl aus Liste)" xr:uid="{00000000-0002-0000-0000-000001000000}">
          <x14:formula1>
            <xm:f>'Steuerelemente Startseite'!$A$2:$A$10</xm:f>
          </x14:formula1>
          <xm:sqref>A8:G8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86" t="s">
        <v>24</v>
      </c>
      <c r="B1" s="1186" t="s">
        <v>4</v>
      </c>
      <c r="C1" s="1240" t="s">
        <v>12</v>
      </c>
      <c r="D1" s="1240" t="s">
        <v>16</v>
      </c>
      <c r="E1" s="1240" t="s">
        <v>78</v>
      </c>
      <c r="F1" s="1240" t="s">
        <v>313</v>
      </c>
      <c r="G1" s="1240" t="s">
        <v>3</v>
      </c>
      <c r="H1" s="1240" t="s">
        <v>59</v>
      </c>
      <c r="I1" s="1240"/>
      <c r="J1" s="1240"/>
      <c r="K1" s="1240" t="s">
        <v>62</v>
      </c>
      <c r="L1" s="1240"/>
      <c r="M1" s="1240"/>
      <c r="N1" s="1240"/>
      <c r="O1" s="1240" t="s">
        <v>68</v>
      </c>
      <c r="P1" s="1240"/>
      <c r="Q1" s="1240"/>
    </row>
    <row r="2" spans="1:17" ht="34.5" customHeight="1" x14ac:dyDescent="0.3">
      <c r="A2" s="1186"/>
      <c r="B2" s="1186"/>
      <c r="C2" s="1240"/>
      <c r="D2" s="1240"/>
      <c r="E2" s="1240"/>
      <c r="F2" s="1240"/>
      <c r="G2" s="1240"/>
      <c r="H2" s="1279" t="s">
        <v>60</v>
      </c>
      <c r="I2" s="1280" t="s">
        <v>43</v>
      </c>
      <c r="J2" s="1279" t="s">
        <v>58</v>
      </c>
      <c r="K2" s="1279" t="s">
        <v>63</v>
      </c>
      <c r="L2" s="1117" t="s">
        <v>227</v>
      </c>
      <c r="M2" s="1117"/>
      <c r="N2" s="1117"/>
      <c r="O2" s="12" t="s">
        <v>39</v>
      </c>
      <c r="P2" s="12" t="s">
        <v>40</v>
      </c>
      <c r="Q2" s="1240"/>
    </row>
    <row r="3" spans="1:17" ht="67.5" customHeight="1" x14ac:dyDescent="0.3">
      <c r="A3" s="1186"/>
      <c r="B3" s="1186"/>
      <c r="C3" s="1240"/>
      <c r="D3" s="1240"/>
      <c r="E3" s="1240"/>
      <c r="F3" s="1240"/>
      <c r="G3" s="1240"/>
      <c r="H3" s="1279"/>
      <c r="I3" s="1280"/>
      <c r="J3" s="1279"/>
      <c r="K3" s="1279"/>
      <c r="L3" s="9" t="s">
        <v>60</v>
      </c>
      <c r="M3" s="9" t="s">
        <v>43</v>
      </c>
      <c r="N3" s="9" t="s">
        <v>64</v>
      </c>
      <c r="O3" s="17" t="s">
        <v>81</v>
      </c>
      <c r="P3" s="17" t="s">
        <v>81</v>
      </c>
      <c r="Q3" s="1240"/>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968</v>
      </c>
      <c r="B12" s="74" t="s">
        <v>11</v>
      </c>
      <c r="H12">
        <v>1.6</v>
      </c>
      <c r="I12">
        <v>1.8</v>
      </c>
      <c r="J12">
        <v>1.6</v>
      </c>
      <c r="L12">
        <v>80</v>
      </c>
      <c r="M12">
        <v>90</v>
      </c>
      <c r="O12" s="13">
        <v>0.8</v>
      </c>
      <c r="P12" s="13">
        <v>0.8</v>
      </c>
    </row>
    <row r="13" spans="1:17" x14ac:dyDescent="0.3">
      <c r="A13" t="s">
        <v>28</v>
      </c>
      <c r="I13" t="s">
        <v>643</v>
      </c>
      <c r="J13">
        <v>1.8</v>
      </c>
      <c r="L13">
        <v>90</v>
      </c>
      <c r="M13">
        <v>100</v>
      </c>
      <c r="O13" s="13">
        <v>0.9</v>
      </c>
      <c r="P13" s="13">
        <v>0.9</v>
      </c>
    </row>
    <row r="14" spans="1:17" x14ac:dyDescent="0.3">
      <c r="A14" t="s">
        <v>344</v>
      </c>
      <c r="J14" t="s">
        <v>644</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83" t="s">
        <v>207</v>
      </c>
      <c r="B1" s="1283"/>
      <c r="C1" s="1284">
        <f>'LB teil-, hochmechanisierte HE'!$C$2:$D$2</f>
        <v>0</v>
      </c>
      <c r="D1" s="1284"/>
    </row>
    <row r="2" spans="1:14" ht="15" customHeight="1" x14ac:dyDescent="0.3">
      <c r="A2" s="1281" t="s">
        <v>916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91" t="s">
        <v>231</v>
      </c>
      <c r="B1" s="1191"/>
      <c r="C1" s="1191"/>
      <c r="D1" s="1191"/>
      <c r="E1" s="1191"/>
      <c r="F1" s="1191"/>
      <c r="G1" s="1191"/>
      <c r="H1" s="1191"/>
      <c r="I1" s="1191"/>
      <c r="J1" s="1191"/>
      <c r="K1" s="1191"/>
      <c r="L1" s="1191"/>
      <c r="M1" s="1191"/>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21"/>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89" t="s">
        <v>260</v>
      </c>
      <c r="B8" s="1122"/>
      <c r="C8" s="1122"/>
      <c r="D8" s="1122"/>
      <c r="E8" s="1122"/>
      <c r="F8" s="1125"/>
      <c r="G8" s="1126"/>
      <c r="H8" s="1126"/>
      <c r="I8" s="1126"/>
      <c r="J8" s="1126"/>
      <c r="K8" s="1126"/>
      <c r="L8" s="1126"/>
      <c r="M8" s="1127"/>
    </row>
    <row r="9" spans="1:14" ht="139.94999999999999" hidden="1" customHeight="1" x14ac:dyDescent="0.3">
      <c r="A9" s="589" t="s">
        <v>261</v>
      </c>
      <c r="B9" s="1122"/>
      <c r="C9" s="1122"/>
      <c r="D9" s="1122"/>
      <c r="E9" s="1122"/>
      <c r="F9" s="1125"/>
      <c r="G9" s="1126"/>
      <c r="H9" s="1126"/>
      <c r="I9" s="1126"/>
      <c r="J9" s="1126"/>
      <c r="K9" s="1126"/>
      <c r="L9" s="1126"/>
      <c r="M9" s="1127"/>
    </row>
    <row r="10" spans="1:14" ht="139.94999999999999" hidden="1" customHeight="1" x14ac:dyDescent="0.3">
      <c r="A10" s="589" t="s">
        <v>262</v>
      </c>
      <c r="B10" s="1122"/>
      <c r="C10" s="1122"/>
      <c r="D10" s="1122"/>
      <c r="E10" s="1122"/>
      <c r="F10" s="1125"/>
      <c r="G10" s="1126"/>
      <c r="H10" s="1126"/>
      <c r="I10" s="1126"/>
      <c r="J10" s="1126"/>
      <c r="K10" s="1126"/>
      <c r="L10" s="1126"/>
      <c r="M10" s="1127"/>
    </row>
    <row r="11" spans="1:14" ht="139.94999999999999" hidden="1" customHeight="1" x14ac:dyDescent="0.3">
      <c r="A11" s="589" t="s">
        <v>271</v>
      </c>
      <c r="B11" s="1122"/>
      <c r="C11" s="1122"/>
      <c r="D11" s="1122"/>
      <c r="E11" s="1122"/>
      <c r="F11" s="1125"/>
      <c r="G11" s="1126"/>
      <c r="H11" s="1126"/>
      <c r="I11" s="1126"/>
      <c r="J11" s="1126"/>
      <c r="K11" s="1126"/>
      <c r="L11" s="1126"/>
      <c r="M11" s="1127"/>
    </row>
    <row r="12" spans="1:14" ht="139.94999999999999" hidden="1" customHeight="1" x14ac:dyDescent="0.3">
      <c r="A12" s="589" t="s">
        <v>272</v>
      </c>
      <c r="B12" s="1122"/>
      <c r="C12" s="1122"/>
      <c r="D12" s="1122"/>
      <c r="E12" s="1122"/>
      <c r="F12" s="1125"/>
      <c r="G12" s="1126"/>
      <c r="H12" s="1126"/>
      <c r="I12" s="1126"/>
      <c r="J12" s="1126"/>
      <c r="K12" s="1126"/>
      <c r="L12" s="1126"/>
      <c r="M12" s="1127"/>
    </row>
    <row r="13" spans="1:14" ht="139.94999999999999" hidden="1" customHeight="1" x14ac:dyDescent="0.3">
      <c r="A13" s="589" t="s">
        <v>273</v>
      </c>
      <c r="B13" s="1122"/>
      <c r="C13" s="1122"/>
      <c r="D13" s="1122"/>
      <c r="E13" s="1122"/>
      <c r="F13" s="1125"/>
      <c r="G13" s="1126"/>
      <c r="H13" s="1126"/>
      <c r="I13" s="1126"/>
      <c r="J13" s="1126"/>
      <c r="K13" s="1126"/>
      <c r="L13" s="1126"/>
      <c r="M13" s="1127"/>
    </row>
    <row r="14" spans="1:14" ht="139.94999999999999" hidden="1" customHeight="1" x14ac:dyDescent="0.3">
      <c r="A14" s="589" t="s">
        <v>274</v>
      </c>
      <c r="B14" s="1122"/>
      <c r="C14" s="1122"/>
      <c r="D14" s="1122"/>
      <c r="E14" s="1122"/>
      <c r="F14" s="1125"/>
      <c r="G14" s="1126"/>
      <c r="H14" s="1126"/>
      <c r="I14" s="1126"/>
      <c r="J14" s="1126"/>
      <c r="K14" s="1126"/>
      <c r="L14" s="1126"/>
      <c r="M14" s="1127"/>
    </row>
    <row r="15" spans="1:14" ht="139.94999999999999" hidden="1" customHeight="1" x14ac:dyDescent="0.3">
      <c r="A15" s="589" t="s">
        <v>275</v>
      </c>
      <c r="B15" s="1122"/>
      <c r="C15" s="1122"/>
      <c r="D15" s="1122"/>
      <c r="E15" s="1122"/>
      <c r="F15" s="1125"/>
      <c r="G15" s="1126"/>
      <c r="H15" s="1126"/>
      <c r="I15" s="1126"/>
      <c r="J15" s="1126"/>
      <c r="K15" s="1126"/>
      <c r="L15" s="1126"/>
      <c r="M15" s="1127"/>
    </row>
    <row r="16" spans="1:14" ht="139.94999999999999" hidden="1" customHeight="1" x14ac:dyDescent="0.3">
      <c r="A16" s="589"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191" t="s">
        <v>163</v>
      </c>
      <c r="B1" s="1191"/>
      <c r="C1" s="1191"/>
      <c r="D1" s="1191"/>
      <c r="E1" s="1191"/>
      <c r="F1" s="1191"/>
      <c r="G1" s="1191"/>
      <c r="H1" s="1191"/>
      <c r="I1" s="1191"/>
      <c r="J1" s="1191"/>
      <c r="K1" s="1191"/>
      <c r="L1" s="1191"/>
      <c r="M1" s="1191"/>
      <c r="N1" s="1191"/>
      <c r="O1" s="1191"/>
      <c r="P1" s="1191"/>
      <c r="Q1" s="1319"/>
      <c r="R1" s="1319"/>
      <c r="S1" s="1319"/>
      <c r="T1" s="1319"/>
      <c r="U1" s="1319"/>
      <c r="V1" s="1319"/>
      <c r="W1" s="1319"/>
      <c r="X1" s="1319"/>
      <c r="Y1" s="1319"/>
      <c r="Z1" s="1319"/>
      <c r="AA1" s="1319"/>
      <c r="AC1" s="496"/>
    </row>
    <row r="2" spans="1:29" ht="15" customHeight="1" x14ac:dyDescent="0.3">
      <c r="A2" s="1186" t="s">
        <v>207</v>
      </c>
      <c r="B2" s="1186"/>
      <c r="C2" s="1218"/>
      <c r="D2" s="1203">
        <f>'LB Holzbringung'!C2</f>
        <v>0</v>
      </c>
      <c r="E2" s="1204"/>
      <c r="F2" s="1204"/>
      <c r="G2" s="1205"/>
      <c r="L2" s="1186" t="s">
        <v>54</v>
      </c>
      <c r="M2" s="1186"/>
      <c r="N2" s="1137">
        <f>'LB Holzbringung'!F2</f>
        <v>0</v>
      </c>
      <c r="O2" s="1190"/>
      <c r="P2" s="1190"/>
      <c r="Q2" s="1190"/>
      <c r="R2" s="1190"/>
      <c r="S2" s="1190"/>
      <c r="T2" s="1138"/>
    </row>
    <row r="3" spans="1:29" ht="15" customHeight="1" x14ac:dyDescent="0.3">
      <c r="A3" s="1186" t="s">
        <v>56</v>
      </c>
      <c r="B3" s="1186"/>
      <c r="C3" s="1218"/>
      <c r="D3" s="1137">
        <f>'LB Holzbringung'!C3</f>
        <v>0</v>
      </c>
      <c r="E3" s="1190"/>
      <c r="F3" s="1190"/>
      <c r="G3" s="1138"/>
      <c r="L3" s="1186" t="s">
        <v>616</v>
      </c>
      <c r="M3" s="1186"/>
      <c r="N3" s="1137">
        <f>'LB Holzbringung'!F3</f>
        <v>0</v>
      </c>
      <c r="O3" s="1190"/>
      <c r="P3" s="1190"/>
      <c r="Q3" s="1190"/>
      <c r="R3" s="1190"/>
      <c r="S3" s="1190"/>
      <c r="T3" s="1138"/>
    </row>
    <row r="4" spans="1:29" ht="5.0999999999999996" customHeight="1" x14ac:dyDescent="0.5">
      <c r="A4" s="3"/>
      <c r="B4" s="3"/>
      <c r="C4" s="3"/>
      <c r="D4" s="3"/>
      <c r="E4" s="3"/>
      <c r="F4" s="3"/>
      <c r="G4" s="3"/>
      <c r="H4" s="3"/>
      <c r="I4" s="3"/>
      <c r="J4" s="3"/>
      <c r="K4" s="3"/>
      <c r="L4" s="3"/>
    </row>
    <row r="5" spans="1:29" ht="12.9" customHeight="1" x14ac:dyDescent="0.3">
      <c r="A5" s="1240" t="s">
        <v>269</v>
      </c>
      <c r="B5" s="1186"/>
      <c r="C5" s="1186"/>
      <c r="D5" s="1186"/>
      <c r="E5" s="1229">
        <f>'LB Holzbringung'!L2</f>
        <v>0</v>
      </c>
      <c r="F5" s="1230"/>
      <c r="L5" s="1193" t="s">
        <v>42</v>
      </c>
      <c r="M5" s="1193"/>
      <c r="N5" s="1193"/>
      <c r="O5" s="1193"/>
      <c r="P5" s="1193"/>
      <c r="Q5" s="1193"/>
      <c r="R5" s="1193"/>
      <c r="S5" s="1193"/>
      <c r="T5" s="1193"/>
      <c r="U5" s="1193"/>
      <c r="V5" s="1193"/>
      <c r="W5" s="1193"/>
    </row>
    <row r="6" spans="1:29" ht="15" customHeight="1" x14ac:dyDescent="0.3">
      <c r="A6" s="1186"/>
      <c r="B6" s="1186"/>
      <c r="C6" s="1186"/>
      <c r="D6" s="1186"/>
      <c r="E6" s="1231"/>
      <c r="F6" s="1232"/>
      <c r="L6" s="1173"/>
      <c r="M6" s="1174"/>
      <c r="N6" s="1175"/>
      <c r="O6" s="1207" t="s">
        <v>43</v>
      </c>
      <c r="P6" s="1208"/>
      <c r="Q6" s="1208"/>
      <c r="R6" s="1173"/>
      <c r="S6" s="1174"/>
      <c r="T6" s="1174"/>
      <c r="U6" s="1174"/>
      <c r="V6" s="1174"/>
      <c r="W6" s="1174"/>
      <c r="X6" s="1175"/>
    </row>
    <row r="7" spans="1:29"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c r="AA7" s="587"/>
      <c r="AB7" s="587"/>
    </row>
    <row r="8" spans="1:29" ht="5.0999999999999996"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206" t="s">
        <v>164</v>
      </c>
      <c r="B9" s="1206"/>
      <c r="C9" s="1206"/>
      <c r="D9" s="1206"/>
      <c r="E9" s="1206"/>
      <c r="F9" s="1206"/>
      <c r="G9" s="1206"/>
      <c r="H9" s="1206"/>
      <c r="I9" s="1206"/>
      <c r="J9" s="1324"/>
      <c r="K9" s="1325"/>
      <c r="L9" s="1325"/>
      <c r="M9" s="1325"/>
      <c r="N9" s="1325"/>
      <c r="O9" s="1325"/>
      <c r="P9" s="1325"/>
      <c r="Q9" s="1326"/>
      <c r="R9" s="1112" t="s">
        <v>165</v>
      </c>
      <c r="S9" s="1112"/>
      <c r="T9" s="1112"/>
      <c r="U9" s="1112"/>
      <c r="V9" s="1320"/>
      <c r="W9" s="1321"/>
      <c r="X9" s="1322"/>
      <c r="Y9" s="1322"/>
      <c r="Z9" s="1322"/>
      <c r="AA9" s="1322"/>
      <c r="AB9" s="1323"/>
    </row>
    <row r="10" spans="1:29" ht="5.0999999999999996"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100000000000001" customHeight="1" thickBot="1" x14ac:dyDescent="0.4">
      <c r="A11" s="585"/>
      <c r="B11" s="6"/>
      <c r="C11" s="1198" t="s">
        <v>0</v>
      </c>
      <c r="D11" s="1198"/>
      <c r="E11" s="1198"/>
      <c r="F11" s="1198"/>
      <c r="G11" s="1198"/>
      <c r="H11" s="1198"/>
      <c r="I11" s="1198"/>
      <c r="J11" s="1198"/>
      <c r="K11" s="1199"/>
      <c r="L11" s="1198" t="s">
        <v>78</v>
      </c>
      <c r="M11" s="1198"/>
      <c r="N11" s="1198"/>
      <c r="O11" s="591"/>
      <c r="P11" s="1219" t="s">
        <v>1</v>
      </c>
      <c r="Q11" s="1198"/>
      <c r="R11" s="1198"/>
      <c r="S11" s="1198"/>
      <c r="T11" s="1198"/>
      <c r="U11" s="1198"/>
      <c r="V11" s="1198"/>
      <c r="W11" s="1198"/>
      <c r="X11" s="1198"/>
      <c r="Y11" s="1198"/>
      <c r="Z11" s="1198"/>
      <c r="AA11" s="1220"/>
      <c r="AB11" s="586"/>
    </row>
    <row r="12" spans="1:29" ht="32.25" customHeight="1" x14ac:dyDescent="0.3">
      <c r="A12" s="1184" t="s">
        <v>75</v>
      </c>
      <c r="B12" s="1194" t="s">
        <v>76</v>
      </c>
      <c r="C12" s="1210" t="s">
        <v>84</v>
      </c>
      <c r="D12" s="1210" t="s">
        <v>2</v>
      </c>
      <c r="E12" s="1310" t="s">
        <v>48</v>
      </c>
      <c r="F12" s="1311"/>
      <c r="G12" s="1312"/>
      <c r="H12" s="1200" t="s">
        <v>189</v>
      </c>
      <c r="I12" s="1201"/>
      <c r="J12" s="1201"/>
      <c r="K12" s="1202"/>
      <c r="L12" s="1221" t="s">
        <v>79</v>
      </c>
      <c r="M12" s="1236" t="s">
        <v>80</v>
      </c>
      <c r="N12" s="1196" t="s">
        <v>216</v>
      </c>
      <c r="O12" s="1233" t="s">
        <v>313</v>
      </c>
      <c r="P12" s="1221" t="s">
        <v>77</v>
      </c>
      <c r="Q12" s="1210" t="s">
        <v>44</v>
      </c>
      <c r="R12" s="1210" t="s">
        <v>67</v>
      </c>
      <c r="S12" s="1226" t="s">
        <v>68</v>
      </c>
      <c r="T12" s="1227"/>
      <c r="U12" s="1227"/>
      <c r="V12" s="1228"/>
      <c r="W12" s="1226" t="s">
        <v>166</v>
      </c>
      <c r="X12" s="1227"/>
      <c r="Y12" s="1227"/>
      <c r="Z12" s="1226" t="s">
        <v>167</v>
      </c>
      <c r="AA12" s="1237"/>
      <c r="AB12" s="1140" t="s">
        <v>69</v>
      </c>
    </row>
    <row r="13" spans="1:29" ht="26.25" customHeight="1" x14ac:dyDescent="0.3">
      <c r="A13" s="1184"/>
      <c r="B13" s="1194"/>
      <c r="C13" s="1210"/>
      <c r="D13" s="1210"/>
      <c r="E13" s="1167" t="s">
        <v>57</v>
      </c>
      <c r="F13" s="1167" t="s">
        <v>43</v>
      </c>
      <c r="G13" s="1167" t="s">
        <v>58</v>
      </c>
      <c r="H13" s="1167" t="s">
        <v>61</v>
      </c>
      <c r="I13" s="1187" t="s">
        <v>215</v>
      </c>
      <c r="J13" s="1188"/>
      <c r="K13" s="1189"/>
      <c r="L13" s="1222"/>
      <c r="M13" s="1210"/>
      <c r="N13" s="1123"/>
      <c r="O13" s="1234"/>
      <c r="P13" s="1222"/>
      <c r="Q13" s="1210"/>
      <c r="R13" s="1210"/>
      <c r="S13" s="1180" t="s">
        <v>779</v>
      </c>
      <c r="T13" s="1181"/>
      <c r="U13" s="1180" t="s">
        <v>780</v>
      </c>
      <c r="V13" s="1181"/>
      <c r="W13" s="1180"/>
      <c r="X13" s="1306"/>
      <c r="Y13" s="1306"/>
      <c r="Z13" s="1180"/>
      <c r="AA13" s="1238"/>
      <c r="AB13" s="1140"/>
    </row>
    <row r="14" spans="1:29" ht="66.75" customHeight="1" x14ac:dyDescent="0.3">
      <c r="A14" s="1185"/>
      <c r="B14" s="1195"/>
      <c r="C14" s="1211"/>
      <c r="D14" s="1211"/>
      <c r="E14" s="1168"/>
      <c r="F14" s="1168"/>
      <c r="G14" s="1168"/>
      <c r="H14" s="1168"/>
      <c r="I14" s="571" t="s">
        <v>60</v>
      </c>
      <c r="J14" s="10" t="s">
        <v>43</v>
      </c>
      <c r="K14" s="10" t="s">
        <v>58</v>
      </c>
      <c r="L14" s="1223"/>
      <c r="M14" s="1211"/>
      <c r="N14" s="1197"/>
      <c r="O14" s="1235"/>
      <c r="P14" s="1223"/>
      <c r="Q14" s="1211"/>
      <c r="R14" s="1211"/>
      <c r="S14" s="571" t="s">
        <v>314</v>
      </c>
      <c r="T14" s="11" t="s">
        <v>81</v>
      </c>
      <c r="U14" s="571" t="s">
        <v>314</v>
      </c>
      <c r="V14" s="11" t="s">
        <v>81</v>
      </c>
      <c r="W14" s="571" t="s">
        <v>60</v>
      </c>
      <c r="X14" s="10" t="s">
        <v>43</v>
      </c>
      <c r="Y14" s="10" t="s">
        <v>58</v>
      </c>
      <c r="Z14" s="1123"/>
      <c r="AA14" s="1239"/>
      <c r="AB14" s="1141"/>
    </row>
    <row r="15" spans="1:29" ht="15" thickBot="1" x14ac:dyDescent="0.35">
      <c r="A15" s="1313">
        <v>1</v>
      </c>
      <c r="B15" s="1242"/>
      <c r="C15" s="578"/>
      <c r="D15" s="578"/>
      <c r="E15" s="578"/>
      <c r="F15" s="46"/>
      <c r="G15" s="47"/>
      <c r="H15" s="1298"/>
      <c r="I15" s="1298"/>
      <c r="J15" s="1298"/>
      <c r="K15" s="1317"/>
      <c r="L15" s="1270"/>
      <c r="M15" s="1166"/>
      <c r="N15" s="1274"/>
      <c r="O15" s="1176"/>
      <c r="P15" s="1270"/>
      <c r="Q15" s="184"/>
      <c r="R15" s="1297"/>
      <c r="S15" s="15"/>
      <c r="T15" s="48"/>
      <c r="U15" s="15"/>
      <c r="V15" s="48"/>
      <c r="W15" s="1298"/>
      <c r="X15" s="1298"/>
      <c r="Y15" s="1296"/>
      <c r="Z15" s="1271"/>
      <c r="AA15" s="1272"/>
      <c r="AB15" s="1307"/>
    </row>
    <row r="16" spans="1:29" ht="15" thickBot="1" x14ac:dyDescent="0.35">
      <c r="A16" s="1314"/>
      <c r="B16" s="1159"/>
      <c r="C16" s="47"/>
      <c r="D16" s="47"/>
      <c r="E16" s="47"/>
      <c r="F16" s="50"/>
      <c r="G16" s="47"/>
      <c r="H16" s="1292"/>
      <c r="I16" s="1292"/>
      <c r="J16" s="1292"/>
      <c r="K16" s="1318"/>
      <c r="L16" s="1156"/>
      <c r="M16" s="1145"/>
      <c r="N16" s="1147"/>
      <c r="O16" s="1177"/>
      <c r="P16" s="1156"/>
      <c r="Q16" s="184"/>
      <c r="R16" s="1287"/>
      <c r="S16" s="15"/>
      <c r="T16" s="48"/>
      <c r="U16" s="15"/>
      <c r="V16" s="48"/>
      <c r="W16" s="1292"/>
      <c r="X16" s="1292"/>
      <c r="Y16" s="1294"/>
      <c r="Z16" s="1162"/>
      <c r="AA16" s="1163"/>
      <c r="AB16" s="1291"/>
    </row>
    <row r="17" spans="1:28" ht="15" thickBot="1" x14ac:dyDescent="0.35">
      <c r="A17" s="1314"/>
      <c r="B17" s="1159"/>
      <c r="C17" s="47"/>
      <c r="D17" s="47"/>
      <c r="E17" s="47"/>
      <c r="F17" s="50"/>
      <c r="G17" s="47"/>
      <c r="H17" s="1292"/>
      <c r="I17" s="1292"/>
      <c r="J17" s="1292"/>
      <c r="K17" s="1318"/>
      <c r="L17" s="1156"/>
      <c r="M17" s="1145"/>
      <c r="N17" s="1147"/>
      <c r="O17" s="1177"/>
      <c r="P17" s="1156"/>
      <c r="Q17" s="184"/>
      <c r="R17" s="1287"/>
      <c r="S17" s="15"/>
      <c r="T17" s="48"/>
      <c r="U17" s="15"/>
      <c r="V17" s="48"/>
      <c r="W17" s="1292"/>
      <c r="X17" s="1292"/>
      <c r="Y17" s="1294"/>
      <c r="Z17" s="1162"/>
      <c r="AA17" s="1163"/>
      <c r="AB17" s="1291"/>
    </row>
    <row r="18" spans="1:28" ht="15" hidden="1" customHeight="1" thickBot="1" x14ac:dyDescent="0.35">
      <c r="A18" s="1314"/>
      <c r="B18" s="1159"/>
      <c r="C18" s="47"/>
      <c r="D18" s="47"/>
      <c r="E18" s="47"/>
      <c r="F18" s="50"/>
      <c r="G18" s="47"/>
      <c r="H18" s="1292"/>
      <c r="I18" s="1292"/>
      <c r="J18" s="1292"/>
      <c r="K18" s="1318"/>
      <c r="L18" s="1156"/>
      <c r="M18" s="1145"/>
      <c r="N18" s="1147"/>
      <c r="O18" s="1177"/>
      <c r="P18" s="1156"/>
      <c r="Q18" s="184"/>
      <c r="R18" s="1287"/>
      <c r="S18" s="15"/>
      <c r="T18" s="48"/>
      <c r="U18" s="15"/>
      <c r="V18" s="48"/>
      <c r="W18" s="1292"/>
      <c r="X18" s="1292"/>
      <c r="Y18" s="1294"/>
      <c r="Z18" s="1162"/>
      <c r="AA18" s="1163"/>
      <c r="AB18" s="1291"/>
    </row>
    <row r="19" spans="1:28" ht="15" hidden="1" customHeight="1" thickBot="1" x14ac:dyDescent="0.35">
      <c r="A19" s="1314"/>
      <c r="B19" s="1159"/>
      <c r="C19" s="47"/>
      <c r="D19" s="47"/>
      <c r="E19" s="47"/>
      <c r="F19" s="50"/>
      <c r="G19" s="47"/>
      <c r="H19" s="1292"/>
      <c r="I19" s="1292"/>
      <c r="J19" s="1292"/>
      <c r="K19" s="1318"/>
      <c r="L19" s="1156"/>
      <c r="M19" s="1145"/>
      <c r="N19" s="1147"/>
      <c r="O19" s="1177"/>
      <c r="P19" s="1156"/>
      <c r="Q19" s="184"/>
      <c r="R19" s="1287"/>
      <c r="S19" s="15"/>
      <c r="T19" s="48"/>
      <c r="U19" s="15"/>
      <c r="V19" s="48"/>
      <c r="W19" s="1292"/>
      <c r="X19" s="1292"/>
      <c r="Y19" s="1294"/>
      <c r="Z19" s="1162"/>
      <c r="AA19" s="1163"/>
      <c r="AB19" s="1291"/>
    </row>
    <row r="20" spans="1:28" ht="15" hidden="1" customHeight="1" thickBot="1" x14ac:dyDescent="0.35">
      <c r="A20" s="1314"/>
      <c r="B20" s="1159"/>
      <c r="C20" s="47"/>
      <c r="D20" s="47"/>
      <c r="E20" s="47"/>
      <c r="F20" s="50"/>
      <c r="G20" s="47"/>
      <c r="H20" s="1292"/>
      <c r="I20" s="1292"/>
      <c r="J20" s="1292"/>
      <c r="K20" s="1318"/>
      <c r="L20" s="1156"/>
      <c r="M20" s="1145"/>
      <c r="N20" s="1147"/>
      <c r="O20" s="1177"/>
      <c r="P20" s="1156"/>
      <c r="Q20" s="184"/>
      <c r="R20" s="1287"/>
      <c r="S20" s="15"/>
      <c r="T20" s="48"/>
      <c r="U20" s="15"/>
      <c r="V20" s="48"/>
      <c r="W20" s="1292"/>
      <c r="X20" s="1292"/>
      <c r="Y20" s="1294"/>
      <c r="Z20" s="1162"/>
      <c r="AA20" s="1163"/>
      <c r="AB20" s="1291"/>
    </row>
    <row r="21" spans="1:28" ht="15" hidden="1" customHeight="1" thickBot="1" x14ac:dyDescent="0.35">
      <c r="A21" s="1315"/>
      <c r="B21" s="1159"/>
      <c r="C21" s="47"/>
      <c r="D21" s="47"/>
      <c r="E21" s="49"/>
      <c r="F21" s="47"/>
      <c r="G21" s="47"/>
      <c r="H21" s="1292"/>
      <c r="I21" s="1292"/>
      <c r="J21" s="1292"/>
      <c r="K21" s="1318"/>
      <c r="L21" s="1156"/>
      <c r="M21" s="1145"/>
      <c r="N21" s="1147"/>
      <c r="O21" s="1177"/>
      <c r="P21" s="1156"/>
      <c r="Q21" s="184"/>
      <c r="R21" s="1288"/>
      <c r="S21" s="14"/>
      <c r="T21" s="48"/>
      <c r="U21" s="15"/>
      <c r="V21" s="48"/>
      <c r="W21" s="1292"/>
      <c r="X21" s="1292"/>
      <c r="Y21" s="1294"/>
      <c r="Z21" s="1162"/>
      <c r="AA21" s="1163"/>
      <c r="AB21" s="1291"/>
    </row>
    <row r="22" spans="1:28" ht="15" hidden="1" customHeight="1" thickBot="1" x14ac:dyDescent="0.35">
      <c r="A22" s="1315"/>
      <c r="B22" s="1159"/>
      <c r="C22" s="47"/>
      <c r="D22" s="47"/>
      <c r="E22" s="49"/>
      <c r="F22" s="47"/>
      <c r="G22" s="47"/>
      <c r="H22" s="1292"/>
      <c r="I22" s="1292"/>
      <c r="J22" s="1292"/>
      <c r="K22" s="1318"/>
      <c r="L22" s="1156"/>
      <c r="M22" s="1145"/>
      <c r="N22" s="1147"/>
      <c r="O22" s="1177"/>
      <c r="P22" s="1156"/>
      <c r="Q22" s="184"/>
      <c r="R22" s="1289"/>
      <c r="S22" s="56"/>
      <c r="T22" s="57"/>
      <c r="U22" s="58"/>
      <c r="V22" s="57"/>
      <c r="W22" s="1292"/>
      <c r="X22" s="1292"/>
      <c r="Y22" s="1294"/>
      <c r="Z22" s="1162"/>
      <c r="AA22" s="1163"/>
      <c r="AB22" s="1291"/>
    </row>
    <row r="23" spans="1:28" ht="15" hidden="1" customHeight="1" thickBot="1" x14ac:dyDescent="0.35">
      <c r="A23" s="1316"/>
      <c r="B23" s="1159"/>
      <c r="C23" s="577"/>
      <c r="D23" s="577"/>
      <c r="E23" s="577"/>
      <c r="F23" s="577"/>
      <c r="G23" s="577"/>
      <c r="H23" s="1292"/>
      <c r="I23" s="1292"/>
      <c r="J23" s="1292"/>
      <c r="K23" s="1318"/>
      <c r="L23" s="1156"/>
      <c r="M23" s="1145"/>
      <c r="N23" s="1147"/>
      <c r="O23" s="1178"/>
      <c r="P23" s="1156"/>
      <c r="Q23" s="185"/>
      <c r="R23" s="1289"/>
      <c r="S23" s="56"/>
      <c r="T23" s="100"/>
      <c r="U23" s="56"/>
      <c r="V23" s="100"/>
      <c r="W23" s="1292"/>
      <c r="X23" s="1292"/>
      <c r="Y23" s="1294"/>
      <c r="Z23" s="1308"/>
      <c r="AA23" s="1309"/>
      <c r="AB23" s="1291"/>
    </row>
    <row r="24" spans="1:28" ht="15" hidden="1" thickBot="1" x14ac:dyDescent="0.35">
      <c r="A24" s="1327">
        <v>2</v>
      </c>
      <c r="B24" s="1158"/>
      <c r="C24" s="576"/>
      <c r="D24" s="576"/>
      <c r="E24" s="576"/>
      <c r="F24" s="93"/>
      <c r="G24" s="93"/>
      <c r="H24" s="1265"/>
      <c r="I24" s="1265"/>
      <c r="J24" s="1265"/>
      <c r="K24" s="1275"/>
      <c r="L24" s="1155"/>
      <c r="M24" s="1144"/>
      <c r="N24" s="1146"/>
      <c r="O24" s="1285"/>
      <c r="P24" s="1155"/>
      <c r="Q24" s="186"/>
      <c r="R24" s="1286"/>
      <c r="S24" s="94"/>
      <c r="T24" s="95"/>
      <c r="U24" s="94"/>
      <c r="V24" s="95"/>
      <c r="W24" s="1265"/>
      <c r="X24" s="1265"/>
      <c r="Y24" s="1293"/>
      <c r="Z24" s="1160"/>
      <c r="AA24" s="1161"/>
      <c r="AB24" s="1290"/>
    </row>
    <row r="25" spans="1:28" ht="15" hidden="1" thickBot="1" x14ac:dyDescent="0.35">
      <c r="A25" s="1314"/>
      <c r="B25" s="1159"/>
      <c r="C25" s="47"/>
      <c r="D25" s="47"/>
      <c r="E25" s="47"/>
      <c r="F25" s="50"/>
      <c r="G25" s="47"/>
      <c r="H25" s="1292"/>
      <c r="I25" s="1292"/>
      <c r="J25" s="1292"/>
      <c r="K25" s="1318"/>
      <c r="L25" s="1156"/>
      <c r="M25" s="1145"/>
      <c r="N25" s="1147"/>
      <c r="O25" s="1177"/>
      <c r="P25" s="1156"/>
      <c r="Q25" s="184"/>
      <c r="R25" s="1287"/>
      <c r="S25" s="15"/>
      <c r="T25" s="48"/>
      <c r="U25" s="15"/>
      <c r="V25" s="48"/>
      <c r="W25" s="1292"/>
      <c r="X25" s="1292"/>
      <c r="Y25" s="1294"/>
      <c r="Z25" s="1162"/>
      <c r="AA25" s="1163"/>
      <c r="AB25" s="1291"/>
    </row>
    <row r="26" spans="1:28" ht="15" hidden="1" thickBot="1" x14ac:dyDescent="0.35">
      <c r="A26" s="1314"/>
      <c r="B26" s="1159"/>
      <c r="C26" s="47"/>
      <c r="D26" s="47"/>
      <c r="E26" s="47"/>
      <c r="F26" s="50"/>
      <c r="G26" s="47"/>
      <c r="H26" s="1292"/>
      <c r="I26" s="1292"/>
      <c r="J26" s="1292"/>
      <c r="K26" s="1318"/>
      <c r="L26" s="1156"/>
      <c r="M26" s="1145"/>
      <c r="N26" s="1147"/>
      <c r="O26" s="1177"/>
      <c r="P26" s="1156"/>
      <c r="Q26" s="184"/>
      <c r="R26" s="1287"/>
      <c r="S26" s="15"/>
      <c r="T26" s="48"/>
      <c r="U26" s="15"/>
      <c r="V26" s="48"/>
      <c r="W26" s="1292"/>
      <c r="X26" s="1292"/>
      <c r="Y26" s="1294"/>
      <c r="Z26" s="1162"/>
      <c r="AA26" s="1163"/>
      <c r="AB26" s="1291"/>
    </row>
    <row r="27" spans="1:28" ht="15" hidden="1" thickBot="1" x14ac:dyDescent="0.35">
      <c r="A27" s="1314"/>
      <c r="B27" s="1159"/>
      <c r="C27" s="47"/>
      <c r="D27" s="47"/>
      <c r="E27" s="47"/>
      <c r="F27" s="50"/>
      <c r="G27" s="47"/>
      <c r="H27" s="1292"/>
      <c r="I27" s="1292"/>
      <c r="J27" s="1292"/>
      <c r="K27" s="1318"/>
      <c r="L27" s="1156"/>
      <c r="M27" s="1145"/>
      <c r="N27" s="1147"/>
      <c r="O27" s="1177"/>
      <c r="P27" s="1156"/>
      <c r="Q27" s="184"/>
      <c r="R27" s="1287"/>
      <c r="S27" s="15"/>
      <c r="T27" s="48"/>
      <c r="U27" s="15"/>
      <c r="V27" s="48"/>
      <c r="W27" s="1292"/>
      <c r="X27" s="1292"/>
      <c r="Y27" s="1294"/>
      <c r="Z27" s="1162"/>
      <c r="AA27" s="1163"/>
      <c r="AB27" s="1291"/>
    </row>
    <row r="28" spans="1:28" ht="15" hidden="1" thickBot="1" x14ac:dyDescent="0.35">
      <c r="A28" s="1314"/>
      <c r="B28" s="1159"/>
      <c r="C28" s="47"/>
      <c r="D28" s="47"/>
      <c r="E28" s="47"/>
      <c r="F28" s="50"/>
      <c r="G28" s="47"/>
      <c r="H28" s="1292"/>
      <c r="I28" s="1292"/>
      <c r="J28" s="1292"/>
      <c r="K28" s="1318"/>
      <c r="L28" s="1156"/>
      <c r="M28" s="1145"/>
      <c r="N28" s="1147"/>
      <c r="O28" s="1177"/>
      <c r="P28" s="1156"/>
      <c r="Q28" s="184"/>
      <c r="R28" s="1287"/>
      <c r="S28" s="15"/>
      <c r="T28" s="48"/>
      <c r="U28" s="15"/>
      <c r="V28" s="48"/>
      <c r="W28" s="1292"/>
      <c r="X28" s="1292"/>
      <c r="Y28" s="1294"/>
      <c r="Z28" s="1162"/>
      <c r="AA28" s="1163"/>
      <c r="AB28" s="1291"/>
    </row>
    <row r="29" spans="1:28" ht="15" hidden="1" thickBot="1" x14ac:dyDescent="0.35">
      <c r="A29" s="1314"/>
      <c r="B29" s="1159"/>
      <c r="C29" s="47"/>
      <c r="D29" s="47"/>
      <c r="E29" s="47"/>
      <c r="F29" s="50"/>
      <c r="G29" s="47"/>
      <c r="H29" s="1292"/>
      <c r="I29" s="1292"/>
      <c r="J29" s="1292"/>
      <c r="K29" s="1318"/>
      <c r="L29" s="1156"/>
      <c r="M29" s="1145"/>
      <c r="N29" s="1147"/>
      <c r="O29" s="1177"/>
      <c r="P29" s="1156"/>
      <c r="Q29" s="184"/>
      <c r="R29" s="1287"/>
      <c r="S29" s="15"/>
      <c r="T29" s="48"/>
      <c r="U29" s="15"/>
      <c r="V29" s="48"/>
      <c r="W29" s="1292"/>
      <c r="X29" s="1292"/>
      <c r="Y29" s="1294"/>
      <c r="Z29" s="1162"/>
      <c r="AA29" s="1163"/>
      <c r="AB29" s="1291"/>
    </row>
    <row r="30" spans="1:28" ht="15" hidden="1" thickBot="1" x14ac:dyDescent="0.35">
      <c r="A30" s="1315"/>
      <c r="B30" s="1159"/>
      <c r="C30" s="47"/>
      <c r="D30" s="47"/>
      <c r="E30" s="49"/>
      <c r="F30" s="47"/>
      <c r="G30" s="47"/>
      <c r="H30" s="1292"/>
      <c r="I30" s="1292"/>
      <c r="J30" s="1292"/>
      <c r="K30" s="1318"/>
      <c r="L30" s="1156"/>
      <c r="M30" s="1145"/>
      <c r="N30" s="1147"/>
      <c r="O30" s="1177"/>
      <c r="P30" s="1156"/>
      <c r="Q30" s="184"/>
      <c r="R30" s="1288"/>
      <c r="S30" s="14"/>
      <c r="T30" s="48"/>
      <c r="U30" s="15"/>
      <c r="V30" s="48"/>
      <c r="W30" s="1292"/>
      <c r="X30" s="1292"/>
      <c r="Y30" s="1294"/>
      <c r="Z30" s="1162"/>
      <c r="AA30" s="1163"/>
      <c r="AB30" s="1291"/>
    </row>
    <row r="31" spans="1:28" ht="15" hidden="1" thickBot="1" x14ac:dyDescent="0.35">
      <c r="A31" s="1315"/>
      <c r="B31" s="1159"/>
      <c r="C31" s="47"/>
      <c r="D31" s="47"/>
      <c r="E31" s="49"/>
      <c r="F31" s="47"/>
      <c r="G31" s="47"/>
      <c r="H31" s="1292"/>
      <c r="I31" s="1292"/>
      <c r="J31" s="1292"/>
      <c r="K31" s="1318"/>
      <c r="L31" s="1156"/>
      <c r="M31" s="1145"/>
      <c r="N31" s="1147"/>
      <c r="O31" s="1177"/>
      <c r="P31" s="1156"/>
      <c r="Q31" s="184"/>
      <c r="R31" s="1289"/>
      <c r="S31" s="56"/>
      <c r="T31" s="57"/>
      <c r="U31" s="58"/>
      <c r="V31" s="57"/>
      <c r="W31" s="1292"/>
      <c r="X31" s="1292"/>
      <c r="Y31" s="1294"/>
      <c r="Z31" s="1162"/>
      <c r="AA31" s="1163"/>
      <c r="AB31" s="1291"/>
    </row>
    <row r="32" spans="1:28" ht="15" hidden="1" thickBot="1" x14ac:dyDescent="0.35">
      <c r="A32" s="1316"/>
      <c r="B32" s="1159"/>
      <c r="C32" s="577"/>
      <c r="D32" s="577"/>
      <c r="E32" s="577"/>
      <c r="F32" s="577"/>
      <c r="G32" s="577"/>
      <c r="H32" s="1292"/>
      <c r="I32" s="1292"/>
      <c r="J32" s="1292"/>
      <c r="K32" s="1318"/>
      <c r="L32" s="1156"/>
      <c r="M32" s="1145"/>
      <c r="N32" s="1147"/>
      <c r="O32" s="1178"/>
      <c r="P32" s="1156"/>
      <c r="Q32" s="185"/>
      <c r="R32" s="1289"/>
      <c r="S32" s="56"/>
      <c r="T32" s="100"/>
      <c r="U32" s="56"/>
      <c r="V32" s="100"/>
      <c r="W32" s="1292"/>
      <c r="X32" s="1292"/>
      <c r="Y32" s="1294"/>
      <c r="Z32" s="1308"/>
      <c r="AA32" s="1309"/>
      <c r="AB32" s="1291"/>
    </row>
    <row r="33" spans="1:28" ht="15" hidden="1" thickBot="1" x14ac:dyDescent="0.35">
      <c r="A33" s="1327">
        <v>3</v>
      </c>
      <c r="B33" s="1158"/>
      <c r="C33" s="576"/>
      <c r="D33" s="576"/>
      <c r="E33" s="576"/>
      <c r="F33" s="93"/>
      <c r="G33" s="93"/>
      <c r="H33" s="1265"/>
      <c r="I33" s="1265"/>
      <c r="J33" s="1265"/>
      <c r="K33" s="1275"/>
      <c r="L33" s="1155"/>
      <c r="M33" s="1144"/>
      <c r="N33" s="1146"/>
      <c r="O33" s="1285"/>
      <c r="P33" s="1155"/>
      <c r="Q33" s="186"/>
      <c r="R33" s="1286"/>
      <c r="S33" s="94"/>
      <c r="T33" s="95"/>
      <c r="U33" s="94"/>
      <c r="V33" s="95"/>
      <c r="W33" s="1265"/>
      <c r="X33" s="1265"/>
      <c r="Y33" s="1293"/>
      <c r="Z33" s="1160"/>
      <c r="AA33" s="1161"/>
      <c r="AB33" s="1290"/>
    </row>
    <row r="34" spans="1:28" ht="15" hidden="1" thickBot="1" x14ac:dyDescent="0.35">
      <c r="A34" s="1314"/>
      <c r="B34" s="1159"/>
      <c r="C34" s="47"/>
      <c r="D34" s="47"/>
      <c r="E34" s="47"/>
      <c r="F34" s="50"/>
      <c r="G34" s="47"/>
      <c r="H34" s="1292"/>
      <c r="I34" s="1292"/>
      <c r="J34" s="1292"/>
      <c r="K34" s="1318"/>
      <c r="L34" s="1156"/>
      <c r="M34" s="1145"/>
      <c r="N34" s="1147"/>
      <c r="O34" s="1177"/>
      <c r="P34" s="1156"/>
      <c r="Q34" s="184"/>
      <c r="R34" s="1287"/>
      <c r="S34" s="15"/>
      <c r="T34" s="48"/>
      <c r="U34" s="15"/>
      <c r="V34" s="48"/>
      <c r="W34" s="1292"/>
      <c r="X34" s="1292"/>
      <c r="Y34" s="1294"/>
      <c r="Z34" s="1162"/>
      <c r="AA34" s="1163"/>
      <c r="AB34" s="1291"/>
    </row>
    <row r="35" spans="1:28" ht="15" hidden="1" thickBot="1" x14ac:dyDescent="0.35">
      <c r="A35" s="1314"/>
      <c r="B35" s="1159"/>
      <c r="C35" s="47"/>
      <c r="D35" s="47"/>
      <c r="E35" s="47"/>
      <c r="F35" s="50"/>
      <c r="G35" s="47"/>
      <c r="H35" s="1292"/>
      <c r="I35" s="1292"/>
      <c r="J35" s="1292"/>
      <c r="K35" s="1318"/>
      <c r="L35" s="1156"/>
      <c r="M35" s="1145"/>
      <c r="N35" s="1147"/>
      <c r="O35" s="1177"/>
      <c r="P35" s="1156"/>
      <c r="Q35" s="184"/>
      <c r="R35" s="1287"/>
      <c r="S35" s="15"/>
      <c r="T35" s="48"/>
      <c r="U35" s="15"/>
      <c r="V35" s="48"/>
      <c r="W35" s="1292"/>
      <c r="X35" s="1292"/>
      <c r="Y35" s="1294"/>
      <c r="Z35" s="1162"/>
      <c r="AA35" s="1163"/>
      <c r="AB35" s="1291"/>
    </row>
    <row r="36" spans="1:28" ht="15" hidden="1" thickBot="1" x14ac:dyDescent="0.35">
      <c r="A36" s="1314"/>
      <c r="B36" s="1159"/>
      <c r="C36" s="47"/>
      <c r="D36" s="47"/>
      <c r="E36" s="47"/>
      <c r="F36" s="50"/>
      <c r="G36" s="47"/>
      <c r="H36" s="1292"/>
      <c r="I36" s="1292"/>
      <c r="J36" s="1292"/>
      <c r="K36" s="1318"/>
      <c r="L36" s="1156"/>
      <c r="M36" s="1145"/>
      <c r="N36" s="1147"/>
      <c r="O36" s="1177"/>
      <c r="P36" s="1156"/>
      <c r="Q36" s="184"/>
      <c r="R36" s="1287"/>
      <c r="S36" s="15"/>
      <c r="T36" s="48"/>
      <c r="U36" s="15"/>
      <c r="V36" s="48"/>
      <c r="W36" s="1292"/>
      <c r="X36" s="1292"/>
      <c r="Y36" s="1294"/>
      <c r="Z36" s="1162"/>
      <c r="AA36" s="1163"/>
      <c r="AB36" s="1291"/>
    </row>
    <row r="37" spans="1:28" ht="15" hidden="1" thickBot="1" x14ac:dyDescent="0.35">
      <c r="A37" s="1314"/>
      <c r="B37" s="1159"/>
      <c r="C37" s="47"/>
      <c r="D37" s="47"/>
      <c r="E37" s="47"/>
      <c r="F37" s="50"/>
      <c r="G37" s="47"/>
      <c r="H37" s="1292"/>
      <c r="I37" s="1292"/>
      <c r="J37" s="1292"/>
      <c r="K37" s="1318"/>
      <c r="L37" s="1156"/>
      <c r="M37" s="1145"/>
      <c r="N37" s="1147"/>
      <c r="O37" s="1177"/>
      <c r="P37" s="1156"/>
      <c r="Q37" s="184"/>
      <c r="R37" s="1287"/>
      <c r="S37" s="15"/>
      <c r="T37" s="48"/>
      <c r="U37" s="15"/>
      <c r="V37" s="48"/>
      <c r="W37" s="1292"/>
      <c r="X37" s="1292"/>
      <c r="Y37" s="1294"/>
      <c r="Z37" s="1162"/>
      <c r="AA37" s="1163"/>
      <c r="AB37" s="1291"/>
    </row>
    <row r="38" spans="1:28" ht="15" hidden="1" thickBot="1" x14ac:dyDescent="0.35">
      <c r="A38" s="1314"/>
      <c r="B38" s="1159"/>
      <c r="C38" s="47"/>
      <c r="D38" s="47"/>
      <c r="E38" s="47"/>
      <c r="F38" s="50"/>
      <c r="G38" s="47"/>
      <c r="H38" s="1292"/>
      <c r="I38" s="1292"/>
      <c r="J38" s="1292"/>
      <c r="K38" s="1318"/>
      <c r="L38" s="1156"/>
      <c r="M38" s="1145"/>
      <c r="N38" s="1147"/>
      <c r="O38" s="1177"/>
      <c r="P38" s="1156"/>
      <c r="Q38" s="184"/>
      <c r="R38" s="1287"/>
      <c r="S38" s="15"/>
      <c r="T38" s="48"/>
      <c r="U38" s="15"/>
      <c r="V38" s="48"/>
      <c r="W38" s="1292"/>
      <c r="X38" s="1292"/>
      <c r="Y38" s="1294"/>
      <c r="Z38" s="1162"/>
      <c r="AA38" s="1163"/>
      <c r="AB38" s="1291"/>
    </row>
    <row r="39" spans="1:28" ht="15" hidden="1" thickBot="1" x14ac:dyDescent="0.35">
      <c r="A39" s="1315"/>
      <c r="B39" s="1159"/>
      <c r="C39" s="47"/>
      <c r="D39" s="47"/>
      <c r="E39" s="49"/>
      <c r="F39" s="47"/>
      <c r="G39" s="47"/>
      <c r="H39" s="1292"/>
      <c r="I39" s="1292"/>
      <c r="J39" s="1292"/>
      <c r="K39" s="1318"/>
      <c r="L39" s="1156"/>
      <c r="M39" s="1145"/>
      <c r="N39" s="1147"/>
      <c r="O39" s="1177"/>
      <c r="P39" s="1156"/>
      <c r="Q39" s="184"/>
      <c r="R39" s="1288"/>
      <c r="S39" s="14"/>
      <c r="T39" s="48"/>
      <c r="U39" s="15"/>
      <c r="V39" s="48"/>
      <c r="W39" s="1292"/>
      <c r="X39" s="1292"/>
      <c r="Y39" s="1294"/>
      <c r="Z39" s="1162"/>
      <c r="AA39" s="1163"/>
      <c r="AB39" s="1291"/>
    </row>
    <row r="40" spans="1:28" ht="15" hidden="1" thickBot="1" x14ac:dyDescent="0.35">
      <c r="A40" s="1315"/>
      <c r="B40" s="1159"/>
      <c r="C40" s="47"/>
      <c r="D40" s="47"/>
      <c r="E40" s="49"/>
      <c r="F40" s="47"/>
      <c r="G40" s="47"/>
      <c r="H40" s="1292"/>
      <c r="I40" s="1292"/>
      <c r="J40" s="1292"/>
      <c r="K40" s="1318"/>
      <c r="L40" s="1156"/>
      <c r="M40" s="1145"/>
      <c r="N40" s="1147"/>
      <c r="O40" s="1177"/>
      <c r="P40" s="1156"/>
      <c r="Q40" s="184"/>
      <c r="R40" s="1289"/>
      <c r="S40" s="56"/>
      <c r="T40" s="57"/>
      <c r="U40" s="58"/>
      <c r="V40" s="57"/>
      <c r="W40" s="1292"/>
      <c r="X40" s="1292"/>
      <c r="Y40" s="1294"/>
      <c r="Z40" s="1162"/>
      <c r="AA40" s="1163"/>
      <c r="AB40" s="1291"/>
    </row>
    <row r="41" spans="1:28" ht="15" hidden="1" thickBot="1" x14ac:dyDescent="0.35">
      <c r="A41" s="1316"/>
      <c r="B41" s="1159"/>
      <c r="C41" s="577"/>
      <c r="D41" s="577"/>
      <c r="E41" s="577"/>
      <c r="F41" s="577"/>
      <c r="G41" s="577"/>
      <c r="H41" s="1292"/>
      <c r="I41" s="1292"/>
      <c r="J41" s="1292"/>
      <c r="K41" s="1318"/>
      <c r="L41" s="1156"/>
      <c r="M41" s="1145"/>
      <c r="N41" s="1147"/>
      <c r="O41" s="1178"/>
      <c r="P41" s="1156"/>
      <c r="Q41" s="185"/>
      <c r="R41" s="1289"/>
      <c r="S41" s="56"/>
      <c r="T41" s="100"/>
      <c r="U41" s="56"/>
      <c r="V41" s="100"/>
      <c r="W41" s="1292"/>
      <c r="X41" s="1292"/>
      <c r="Y41" s="1294"/>
      <c r="Z41" s="1308"/>
      <c r="AA41" s="1309"/>
      <c r="AB41" s="1291"/>
    </row>
    <row r="42" spans="1:28" ht="15" hidden="1" thickBot="1" x14ac:dyDescent="0.35">
      <c r="A42" s="1327">
        <v>4</v>
      </c>
      <c r="B42" s="1158"/>
      <c r="C42" s="576"/>
      <c r="D42" s="576"/>
      <c r="E42" s="576"/>
      <c r="F42" s="93"/>
      <c r="G42" s="93"/>
      <c r="H42" s="1265"/>
      <c r="I42" s="1265"/>
      <c r="J42" s="1265"/>
      <c r="K42" s="1275"/>
      <c r="L42" s="1155"/>
      <c r="M42" s="1144"/>
      <c r="N42" s="1146"/>
      <c r="O42" s="1285"/>
      <c r="P42" s="1155"/>
      <c r="Q42" s="186"/>
      <c r="R42" s="1286"/>
      <c r="S42" s="94"/>
      <c r="T42" s="95"/>
      <c r="U42" s="94"/>
      <c r="V42" s="95"/>
      <c r="W42" s="1265"/>
      <c r="X42" s="1265"/>
      <c r="Y42" s="1293"/>
      <c r="Z42" s="1160"/>
      <c r="AA42" s="1161"/>
      <c r="AB42" s="1290"/>
    </row>
    <row r="43" spans="1:28" ht="15" hidden="1" thickBot="1" x14ac:dyDescent="0.35">
      <c r="A43" s="1314"/>
      <c r="B43" s="1159"/>
      <c r="C43" s="47"/>
      <c r="D43" s="47"/>
      <c r="E43" s="47"/>
      <c r="F43" s="50"/>
      <c r="G43" s="47"/>
      <c r="H43" s="1292"/>
      <c r="I43" s="1292"/>
      <c r="J43" s="1292"/>
      <c r="K43" s="1318"/>
      <c r="L43" s="1156"/>
      <c r="M43" s="1145"/>
      <c r="N43" s="1147"/>
      <c r="O43" s="1177"/>
      <c r="P43" s="1156"/>
      <c r="Q43" s="184"/>
      <c r="R43" s="1287"/>
      <c r="S43" s="15"/>
      <c r="T43" s="48"/>
      <c r="U43" s="15"/>
      <c r="V43" s="48"/>
      <c r="W43" s="1292"/>
      <c r="X43" s="1292"/>
      <c r="Y43" s="1294"/>
      <c r="Z43" s="1162"/>
      <c r="AA43" s="1163"/>
      <c r="AB43" s="1291"/>
    </row>
    <row r="44" spans="1:28" ht="15" hidden="1" thickBot="1" x14ac:dyDescent="0.35">
      <c r="A44" s="1314"/>
      <c r="B44" s="1159"/>
      <c r="C44" s="47"/>
      <c r="D44" s="47"/>
      <c r="E44" s="47"/>
      <c r="F44" s="50"/>
      <c r="G44" s="47"/>
      <c r="H44" s="1292"/>
      <c r="I44" s="1292"/>
      <c r="J44" s="1292"/>
      <c r="K44" s="1318"/>
      <c r="L44" s="1156"/>
      <c r="M44" s="1145"/>
      <c r="N44" s="1147"/>
      <c r="O44" s="1177"/>
      <c r="P44" s="1156"/>
      <c r="Q44" s="184"/>
      <c r="R44" s="1287"/>
      <c r="S44" s="15"/>
      <c r="T44" s="48"/>
      <c r="U44" s="15"/>
      <c r="V44" s="48"/>
      <c r="W44" s="1292"/>
      <c r="X44" s="1292"/>
      <c r="Y44" s="1294"/>
      <c r="Z44" s="1162"/>
      <c r="AA44" s="1163"/>
      <c r="AB44" s="1291"/>
    </row>
    <row r="45" spans="1:28" ht="15" hidden="1" thickBot="1" x14ac:dyDescent="0.35">
      <c r="A45" s="1314"/>
      <c r="B45" s="1159"/>
      <c r="C45" s="47"/>
      <c r="D45" s="47"/>
      <c r="E45" s="47"/>
      <c r="F45" s="50"/>
      <c r="G45" s="47"/>
      <c r="H45" s="1292"/>
      <c r="I45" s="1292"/>
      <c r="J45" s="1292"/>
      <c r="K45" s="1318"/>
      <c r="L45" s="1156"/>
      <c r="M45" s="1145"/>
      <c r="N45" s="1147"/>
      <c r="O45" s="1177"/>
      <c r="P45" s="1156"/>
      <c r="Q45" s="184"/>
      <c r="R45" s="1287"/>
      <c r="S45" s="15"/>
      <c r="T45" s="48"/>
      <c r="U45" s="15"/>
      <c r="V45" s="48"/>
      <c r="W45" s="1292"/>
      <c r="X45" s="1292"/>
      <c r="Y45" s="1294"/>
      <c r="Z45" s="1162"/>
      <c r="AA45" s="1163"/>
      <c r="AB45" s="1291"/>
    </row>
    <row r="46" spans="1:28" ht="15" hidden="1" thickBot="1" x14ac:dyDescent="0.35">
      <c r="A46" s="1314"/>
      <c r="B46" s="1159"/>
      <c r="C46" s="47"/>
      <c r="D46" s="47"/>
      <c r="E46" s="47"/>
      <c r="F46" s="50"/>
      <c r="G46" s="47"/>
      <c r="H46" s="1292"/>
      <c r="I46" s="1292"/>
      <c r="J46" s="1292"/>
      <c r="K46" s="1318"/>
      <c r="L46" s="1156"/>
      <c r="M46" s="1145"/>
      <c r="N46" s="1147"/>
      <c r="O46" s="1177"/>
      <c r="P46" s="1156"/>
      <c r="Q46" s="184"/>
      <c r="R46" s="1287"/>
      <c r="S46" s="15"/>
      <c r="T46" s="48"/>
      <c r="U46" s="15"/>
      <c r="V46" s="48"/>
      <c r="W46" s="1292"/>
      <c r="X46" s="1292"/>
      <c r="Y46" s="1294"/>
      <c r="Z46" s="1162"/>
      <c r="AA46" s="1163"/>
      <c r="AB46" s="1291"/>
    </row>
    <row r="47" spans="1:28" ht="15" hidden="1" thickBot="1" x14ac:dyDescent="0.35">
      <c r="A47" s="1314"/>
      <c r="B47" s="1159"/>
      <c r="C47" s="47"/>
      <c r="D47" s="47"/>
      <c r="E47" s="47"/>
      <c r="F47" s="50"/>
      <c r="G47" s="47"/>
      <c r="H47" s="1292"/>
      <c r="I47" s="1292"/>
      <c r="J47" s="1292"/>
      <c r="K47" s="1318"/>
      <c r="L47" s="1156"/>
      <c r="M47" s="1145"/>
      <c r="N47" s="1147"/>
      <c r="O47" s="1177"/>
      <c r="P47" s="1156"/>
      <c r="Q47" s="184"/>
      <c r="R47" s="1287"/>
      <c r="S47" s="15"/>
      <c r="T47" s="48"/>
      <c r="U47" s="15"/>
      <c r="V47" s="48"/>
      <c r="W47" s="1292"/>
      <c r="X47" s="1292"/>
      <c r="Y47" s="1294"/>
      <c r="Z47" s="1162"/>
      <c r="AA47" s="1163"/>
      <c r="AB47" s="1291"/>
    </row>
    <row r="48" spans="1:28" ht="15" hidden="1" thickBot="1" x14ac:dyDescent="0.35">
      <c r="A48" s="1315"/>
      <c r="B48" s="1159"/>
      <c r="C48" s="47"/>
      <c r="D48" s="47"/>
      <c r="E48" s="49"/>
      <c r="F48" s="47"/>
      <c r="G48" s="47"/>
      <c r="H48" s="1292"/>
      <c r="I48" s="1292"/>
      <c r="J48" s="1292"/>
      <c r="K48" s="1318"/>
      <c r="L48" s="1156"/>
      <c r="M48" s="1145"/>
      <c r="N48" s="1147"/>
      <c r="O48" s="1177"/>
      <c r="P48" s="1156"/>
      <c r="Q48" s="184"/>
      <c r="R48" s="1288"/>
      <c r="S48" s="14"/>
      <c r="T48" s="48"/>
      <c r="U48" s="15"/>
      <c r="V48" s="48"/>
      <c r="W48" s="1292"/>
      <c r="X48" s="1292"/>
      <c r="Y48" s="1294"/>
      <c r="Z48" s="1162"/>
      <c r="AA48" s="1163"/>
      <c r="AB48" s="1291"/>
    </row>
    <row r="49" spans="1:28" ht="15" hidden="1" thickBot="1" x14ac:dyDescent="0.35">
      <c r="A49" s="1315"/>
      <c r="B49" s="1159"/>
      <c r="C49" s="47"/>
      <c r="D49" s="47"/>
      <c r="E49" s="49"/>
      <c r="F49" s="47"/>
      <c r="G49" s="47"/>
      <c r="H49" s="1292"/>
      <c r="I49" s="1292"/>
      <c r="J49" s="1292"/>
      <c r="K49" s="1318"/>
      <c r="L49" s="1156"/>
      <c r="M49" s="1145"/>
      <c r="N49" s="1147"/>
      <c r="O49" s="1177"/>
      <c r="P49" s="1156"/>
      <c r="Q49" s="184"/>
      <c r="R49" s="1289"/>
      <c r="S49" s="56"/>
      <c r="T49" s="57"/>
      <c r="U49" s="58"/>
      <c r="V49" s="57"/>
      <c r="W49" s="1292"/>
      <c r="X49" s="1292"/>
      <c r="Y49" s="1294"/>
      <c r="Z49" s="1162"/>
      <c r="AA49" s="1163"/>
      <c r="AB49" s="1291"/>
    </row>
    <row r="50" spans="1:28" ht="15" hidden="1" thickBot="1" x14ac:dyDescent="0.35">
      <c r="A50" s="1316"/>
      <c r="B50" s="1159"/>
      <c r="C50" s="577"/>
      <c r="D50" s="577"/>
      <c r="E50" s="577"/>
      <c r="F50" s="577"/>
      <c r="G50" s="577"/>
      <c r="H50" s="1292"/>
      <c r="I50" s="1292"/>
      <c r="J50" s="1292"/>
      <c r="K50" s="1318"/>
      <c r="L50" s="1156"/>
      <c r="M50" s="1145"/>
      <c r="N50" s="1147"/>
      <c r="O50" s="1178"/>
      <c r="P50" s="1156"/>
      <c r="Q50" s="185"/>
      <c r="R50" s="1289"/>
      <c r="S50" s="56"/>
      <c r="T50" s="100"/>
      <c r="U50" s="56"/>
      <c r="V50" s="100"/>
      <c r="W50" s="1292"/>
      <c r="X50" s="1292"/>
      <c r="Y50" s="1294"/>
      <c r="Z50" s="1308"/>
      <c r="AA50" s="1309"/>
      <c r="AB50" s="1291"/>
    </row>
    <row r="51" spans="1:28" ht="15" hidden="1" thickBot="1" x14ac:dyDescent="0.35">
      <c r="A51" s="1327">
        <v>5</v>
      </c>
      <c r="B51" s="1158"/>
      <c r="C51" s="576"/>
      <c r="D51" s="576"/>
      <c r="E51" s="576"/>
      <c r="F51" s="93"/>
      <c r="G51" s="93"/>
      <c r="H51" s="1265"/>
      <c r="I51" s="1265"/>
      <c r="J51" s="1265"/>
      <c r="K51" s="1275"/>
      <c r="L51" s="1155"/>
      <c r="M51" s="1144"/>
      <c r="N51" s="1146"/>
      <c r="O51" s="1285"/>
      <c r="P51" s="1155"/>
      <c r="Q51" s="186"/>
      <c r="R51" s="1286"/>
      <c r="S51" s="94"/>
      <c r="T51" s="95"/>
      <c r="U51" s="94"/>
      <c r="V51" s="95"/>
      <c r="W51" s="1265"/>
      <c r="X51" s="1265"/>
      <c r="Y51" s="1293"/>
      <c r="Z51" s="1160"/>
      <c r="AA51" s="1161"/>
      <c r="AB51" s="1290"/>
    </row>
    <row r="52" spans="1:28" ht="15" hidden="1" thickBot="1" x14ac:dyDescent="0.35">
      <c r="A52" s="1314"/>
      <c r="B52" s="1159"/>
      <c r="C52" s="47"/>
      <c r="D52" s="47"/>
      <c r="E52" s="47"/>
      <c r="F52" s="50"/>
      <c r="G52" s="47"/>
      <c r="H52" s="1292"/>
      <c r="I52" s="1292"/>
      <c r="J52" s="1292"/>
      <c r="K52" s="1318"/>
      <c r="L52" s="1156"/>
      <c r="M52" s="1145"/>
      <c r="N52" s="1147"/>
      <c r="O52" s="1177"/>
      <c r="P52" s="1156"/>
      <c r="Q52" s="184"/>
      <c r="R52" s="1287"/>
      <c r="S52" s="15"/>
      <c r="T52" s="48"/>
      <c r="U52" s="15"/>
      <c r="V52" s="48"/>
      <c r="W52" s="1292"/>
      <c r="X52" s="1292"/>
      <c r="Y52" s="1294"/>
      <c r="Z52" s="1162"/>
      <c r="AA52" s="1163"/>
      <c r="AB52" s="1291"/>
    </row>
    <row r="53" spans="1:28" ht="15" hidden="1" thickBot="1" x14ac:dyDescent="0.35">
      <c r="A53" s="1314"/>
      <c r="B53" s="1159"/>
      <c r="C53" s="47"/>
      <c r="D53" s="47"/>
      <c r="E53" s="47"/>
      <c r="F53" s="50"/>
      <c r="G53" s="47"/>
      <c r="H53" s="1292"/>
      <c r="I53" s="1292"/>
      <c r="J53" s="1292"/>
      <c r="K53" s="1318"/>
      <c r="L53" s="1156"/>
      <c r="M53" s="1145"/>
      <c r="N53" s="1147"/>
      <c r="O53" s="1177"/>
      <c r="P53" s="1156"/>
      <c r="Q53" s="184"/>
      <c r="R53" s="1287"/>
      <c r="S53" s="15"/>
      <c r="T53" s="48"/>
      <c r="U53" s="15"/>
      <c r="V53" s="48"/>
      <c r="W53" s="1292"/>
      <c r="X53" s="1292"/>
      <c r="Y53" s="1294"/>
      <c r="Z53" s="1162"/>
      <c r="AA53" s="1163"/>
      <c r="AB53" s="1291"/>
    </row>
    <row r="54" spans="1:28" ht="15" hidden="1" thickBot="1" x14ac:dyDescent="0.35">
      <c r="A54" s="1314"/>
      <c r="B54" s="1159"/>
      <c r="C54" s="47"/>
      <c r="D54" s="47"/>
      <c r="E54" s="47"/>
      <c r="F54" s="50"/>
      <c r="G54" s="47"/>
      <c r="H54" s="1292"/>
      <c r="I54" s="1292"/>
      <c r="J54" s="1292"/>
      <c r="K54" s="1318"/>
      <c r="L54" s="1156"/>
      <c r="M54" s="1145"/>
      <c r="N54" s="1147"/>
      <c r="O54" s="1177"/>
      <c r="P54" s="1156"/>
      <c r="Q54" s="184"/>
      <c r="R54" s="1287"/>
      <c r="S54" s="15"/>
      <c r="T54" s="48"/>
      <c r="U54" s="15"/>
      <c r="V54" s="48"/>
      <c r="W54" s="1292"/>
      <c r="X54" s="1292"/>
      <c r="Y54" s="1294"/>
      <c r="Z54" s="1162"/>
      <c r="AA54" s="1163"/>
      <c r="AB54" s="1291"/>
    </row>
    <row r="55" spans="1:28" ht="15" hidden="1" thickBot="1" x14ac:dyDescent="0.35">
      <c r="A55" s="1314"/>
      <c r="B55" s="1159"/>
      <c r="C55" s="47"/>
      <c r="D55" s="47"/>
      <c r="E55" s="47"/>
      <c r="F55" s="50"/>
      <c r="G55" s="47"/>
      <c r="H55" s="1292"/>
      <c r="I55" s="1292"/>
      <c r="J55" s="1292"/>
      <c r="K55" s="1318"/>
      <c r="L55" s="1156"/>
      <c r="M55" s="1145"/>
      <c r="N55" s="1147"/>
      <c r="O55" s="1177"/>
      <c r="P55" s="1156"/>
      <c r="Q55" s="184"/>
      <c r="R55" s="1287"/>
      <c r="S55" s="15"/>
      <c r="T55" s="48"/>
      <c r="U55" s="15"/>
      <c r="V55" s="48"/>
      <c r="W55" s="1292"/>
      <c r="X55" s="1292"/>
      <c r="Y55" s="1294"/>
      <c r="Z55" s="1162"/>
      <c r="AA55" s="1163"/>
      <c r="AB55" s="1291"/>
    </row>
    <row r="56" spans="1:28" ht="15" hidden="1" thickBot="1" x14ac:dyDescent="0.35">
      <c r="A56" s="1314"/>
      <c r="B56" s="1159"/>
      <c r="C56" s="47"/>
      <c r="D56" s="47"/>
      <c r="E56" s="47"/>
      <c r="F56" s="50"/>
      <c r="G56" s="47"/>
      <c r="H56" s="1292"/>
      <c r="I56" s="1292"/>
      <c r="J56" s="1292"/>
      <c r="K56" s="1318"/>
      <c r="L56" s="1156"/>
      <c r="M56" s="1145"/>
      <c r="N56" s="1147"/>
      <c r="O56" s="1177"/>
      <c r="P56" s="1156"/>
      <c r="Q56" s="184"/>
      <c r="R56" s="1287"/>
      <c r="S56" s="15"/>
      <c r="T56" s="48"/>
      <c r="U56" s="15"/>
      <c r="V56" s="48"/>
      <c r="W56" s="1292"/>
      <c r="X56" s="1292"/>
      <c r="Y56" s="1294"/>
      <c r="Z56" s="1162"/>
      <c r="AA56" s="1163"/>
      <c r="AB56" s="1291"/>
    </row>
    <row r="57" spans="1:28" ht="15" hidden="1" thickBot="1" x14ac:dyDescent="0.35">
      <c r="A57" s="1315"/>
      <c r="B57" s="1159"/>
      <c r="C57" s="47"/>
      <c r="D57" s="47"/>
      <c r="E57" s="49"/>
      <c r="F57" s="47"/>
      <c r="G57" s="47"/>
      <c r="H57" s="1292"/>
      <c r="I57" s="1292"/>
      <c r="J57" s="1292"/>
      <c r="K57" s="1318"/>
      <c r="L57" s="1156"/>
      <c r="M57" s="1145"/>
      <c r="N57" s="1147"/>
      <c r="O57" s="1177"/>
      <c r="P57" s="1156"/>
      <c r="Q57" s="184"/>
      <c r="R57" s="1288"/>
      <c r="S57" s="14"/>
      <c r="T57" s="48"/>
      <c r="U57" s="15"/>
      <c r="V57" s="48"/>
      <c r="W57" s="1292"/>
      <c r="X57" s="1292"/>
      <c r="Y57" s="1294"/>
      <c r="Z57" s="1162"/>
      <c r="AA57" s="1163"/>
      <c r="AB57" s="1291"/>
    </row>
    <row r="58" spans="1:28" ht="15" hidden="1" thickBot="1" x14ac:dyDescent="0.35">
      <c r="A58" s="1315"/>
      <c r="B58" s="1159"/>
      <c r="C58" s="47"/>
      <c r="D58" s="47"/>
      <c r="E58" s="49"/>
      <c r="F58" s="47"/>
      <c r="G58" s="47"/>
      <c r="H58" s="1292"/>
      <c r="I58" s="1292"/>
      <c r="J58" s="1292"/>
      <c r="K58" s="1318"/>
      <c r="L58" s="1156"/>
      <c r="M58" s="1145"/>
      <c r="N58" s="1147"/>
      <c r="O58" s="1177"/>
      <c r="P58" s="1156"/>
      <c r="Q58" s="184"/>
      <c r="R58" s="1289"/>
      <c r="S58" s="56"/>
      <c r="T58" s="57"/>
      <c r="U58" s="58"/>
      <c r="V58" s="57"/>
      <c r="W58" s="1292"/>
      <c r="X58" s="1292"/>
      <c r="Y58" s="1294"/>
      <c r="Z58" s="1162"/>
      <c r="AA58" s="1163"/>
      <c r="AB58" s="1291"/>
    </row>
    <row r="59" spans="1:28" ht="15" hidden="1" thickBot="1" x14ac:dyDescent="0.35">
      <c r="A59" s="1316"/>
      <c r="B59" s="1159"/>
      <c r="C59" s="577"/>
      <c r="D59" s="577"/>
      <c r="E59" s="577"/>
      <c r="F59" s="577"/>
      <c r="G59" s="577"/>
      <c r="H59" s="1292"/>
      <c r="I59" s="1292"/>
      <c r="J59" s="1292"/>
      <c r="K59" s="1318"/>
      <c r="L59" s="1156"/>
      <c r="M59" s="1145"/>
      <c r="N59" s="1147"/>
      <c r="O59" s="1178"/>
      <c r="P59" s="1156"/>
      <c r="Q59" s="185"/>
      <c r="R59" s="1289"/>
      <c r="S59" s="56"/>
      <c r="T59" s="100"/>
      <c r="U59" s="56"/>
      <c r="V59" s="100"/>
      <c r="W59" s="1292"/>
      <c r="X59" s="1292"/>
      <c r="Y59" s="1294"/>
      <c r="Z59" s="1308"/>
      <c r="AA59" s="1309"/>
      <c r="AB59" s="1291"/>
    </row>
    <row r="60" spans="1:28" ht="15" hidden="1" thickBot="1" x14ac:dyDescent="0.35">
      <c r="A60" s="1327">
        <v>6</v>
      </c>
      <c r="B60" s="1158"/>
      <c r="C60" s="576"/>
      <c r="D60" s="576"/>
      <c r="E60" s="576"/>
      <c r="F60" s="93"/>
      <c r="G60" s="93"/>
      <c r="H60" s="1265"/>
      <c r="I60" s="1265"/>
      <c r="J60" s="1265"/>
      <c r="K60" s="1275"/>
      <c r="L60" s="1155"/>
      <c r="M60" s="1144"/>
      <c r="N60" s="1146"/>
      <c r="O60" s="1285"/>
      <c r="P60" s="1155"/>
      <c r="Q60" s="186"/>
      <c r="R60" s="1286"/>
      <c r="S60" s="94"/>
      <c r="T60" s="95"/>
      <c r="U60" s="94"/>
      <c r="V60" s="95"/>
      <c r="W60" s="1265"/>
      <c r="X60" s="1265"/>
      <c r="Y60" s="1293"/>
      <c r="Z60" s="1160"/>
      <c r="AA60" s="1161"/>
      <c r="AB60" s="1290"/>
    </row>
    <row r="61" spans="1:28" ht="15" hidden="1" thickBot="1" x14ac:dyDescent="0.35">
      <c r="A61" s="1314"/>
      <c r="B61" s="1159"/>
      <c r="C61" s="47"/>
      <c r="D61" s="47"/>
      <c r="E61" s="47"/>
      <c r="F61" s="50"/>
      <c r="G61" s="47"/>
      <c r="H61" s="1292"/>
      <c r="I61" s="1292"/>
      <c r="J61" s="1292"/>
      <c r="K61" s="1318"/>
      <c r="L61" s="1156"/>
      <c r="M61" s="1145"/>
      <c r="N61" s="1147"/>
      <c r="O61" s="1177"/>
      <c r="P61" s="1156"/>
      <c r="Q61" s="184"/>
      <c r="R61" s="1287"/>
      <c r="S61" s="15"/>
      <c r="T61" s="48"/>
      <c r="U61" s="15"/>
      <c r="V61" s="48"/>
      <c r="W61" s="1292"/>
      <c r="X61" s="1292"/>
      <c r="Y61" s="1294"/>
      <c r="Z61" s="1162"/>
      <c r="AA61" s="1163"/>
      <c r="AB61" s="1291"/>
    </row>
    <row r="62" spans="1:28" ht="15" hidden="1" thickBot="1" x14ac:dyDescent="0.35">
      <c r="A62" s="1314"/>
      <c r="B62" s="1159"/>
      <c r="C62" s="47"/>
      <c r="D62" s="47"/>
      <c r="E62" s="47"/>
      <c r="F62" s="50"/>
      <c r="G62" s="47"/>
      <c r="H62" s="1292"/>
      <c r="I62" s="1292"/>
      <c r="J62" s="1292"/>
      <c r="K62" s="1318"/>
      <c r="L62" s="1156"/>
      <c r="M62" s="1145"/>
      <c r="N62" s="1147"/>
      <c r="O62" s="1177"/>
      <c r="P62" s="1156"/>
      <c r="Q62" s="184"/>
      <c r="R62" s="1287"/>
      <c r="S62" s="15"/>
      <c r="T62" s="48"/>
      <c r="U62" s="15"/>
      <c r="V62" s="48"/>
      <c r="W62" s="1292"/>
      <c r="X62" s="1292"/>
      <c r="Y62" s="1294"/>
      <c r="Z62" s="1162"/>
      <c r="AA62" s="1163"/>
      <c r="AB62" s="1291"/>
    </row>
    <row r="63" spans="1:28" ht="15" hidden="1" thickBot="1" x14ac:dyDescent="0.35">
      <c r="A63" s="1314"/>
      <c r="B63" s="1159"/>
      <c r="C63" s="47"/>
      <c r="D63" s="47"/>
      <c r="E63" s="47"/>
      <c r="F63" s="50"/>
      <c r="G63" s="47"/>
      <c r="H63" s="1292"/>
      <c r="I63" s="1292"/>
      <c r="J63" s="1292"/>
      <c r="K63" s="1318"/>
      <c r="L63" s="1156"/>
      <c r="M63" s="1145"/>
      <c r="N63" s="1147"/>
      <c r="O63" s="1177"/>
      <c r="P63" s="1156"/>
      <c r="Q63" s="184"/>
      <c r="R63" s="1287"/>
      <c r="S63" s="15"/>
      <c r="T63" s="48"/>
      <c r="U63" s="15"/>
      <c r="V63" s="48"/>
      <c r="W63" s="1292"/>
      <c r="X63" s="1292"/>
      <c r="Y63" s="1294"/>
      <c r="Z63" s="1162"/>
      <c r="AA63" s="1163"/>
      <c r="AB63" s="1291"/>
    </row>
    <row r="64" spans="1:28" ht="15" hidden="1" thickBot="1" x14ac:dyDescent="0.35">
      <c r="A64" s="1314"/>
      <c r="B64" s="1159"/>
      <c r="C64" s="47"/>
      <c r="D64" s="47"/>
      <c r="E64" s="47"/>
      <c r="F64" s="50"/>
      <c r="G64" s="47"/>
      <c r="H64" s="1292"/>
      <c r="I64" s="1292"/>
      <c r="J64" s="1292"/>
      <c r="K64" s="1318"/>
      <c r="L64" s="1156"/>
      <c r="M64" s="1145"/>
      <c r="N64" s="1147"/>
      <c r="O64" s="1177"/>
      <c r="P64" s="1156"/>
      <c r="Q64" s="184"/>
      <c r="R64" s="1287"/>
      <c r="S64" s="15"/>
      <c r="T64" s="48"/>
      <c r="U64" s="15"/>
      <c r="V64" s="48"/>
      <c r="W64" s="1292"/>
      <c r="X64" s="1292"/>
      <c r="Y64" s="1294"/>
      <c r="Z64" s="1162"/>
      <c r="AA64" s="1163"/>
      <c r="AB64" s="1291"/>
    </row>
    <row r="65" spans="1:28" ht="15" hidden="1" thickBot="1" x14ac:dyDescent="0.35">
      <c r="A65" s="1314"/>
      <c r="B65" s="1159"/>
      <c r="C65" s="47"/>
      <c r="D65" s="47"/>
      <c r="E65" s="47"/>
      <c r="F65" s="50"/>
      <c r="G65" s="47"/>
      <c r="H65" s="1292"/>
      <c r="I65" s="1292"/>
      <c r="J65" s="1292"/>
      <c r="K65" s="1318"/>
      <c r="L65" s="1156"/>
      <c r="M65" s="1145"/>
      <c r="N65" s="1147"/>
      <c r="O65" s="1177"/>
      <c r="P65" s="1156"/>
      <c r="Q65" s="184"/>
      <c r="R65" s="1287"/>
      <c r="S65" s="15"/>
      <c r="T65" s="48"/>
      <c r="U65" s="15"/>
      <c r="V65" s="48"/>
      <c r="W65" s="1292"/>
      <c r="X65" s="1292"/>
      <c r="Y65" s="1294"/>
      <c r="Z65" s="1162"/>
      <c r="AA65" s="1163"/>
      <c r="AB65" s="1291"/>
    </row>
    <row r="66" spans="1:28" ht="15" hidden="1" thickBot="1" x14ac:dyDescent="0.35">
      <c r="A66" s="1315"/>
      <c r="B66" s="1159"/>
      <c r="C66" s="47"/>
      <c r="D66" s="47"/>
      <c r="E66" s="49"/>
      <c r="F66" s="47"/>
      <c r="G66" s="47"/>
      <c r="H66" s="1292"/>
      <c r="I66" s="1292"/>
      <c r="J66" s="1292"/>
      <c r="K66" s="1318"/>
      <c r="L66" s="1156"/>
      <c r="M66" s="1145"/>
      <c r="N66" s="1147"/>
      <c r="O66" s="1177"/>
      <c r="P66" s="1156"/>
      <c r="Q66" s="184"/>
      <c r="R66" s="1288"/>
      <c r="S66" s="14"/>
      <c r="T66" s="48"/>
      <c r="U66" s="15"/>
      <c r="V66" s="48"/>
      <c r="W66" s="1292"/>
      <c r="X66" s="1292"/>
      <c r="Y66" s="1294"/>
      <c r="Z66" s="1162"/>
      <c r="AA66" s="1163"/>
      <c r="AB66" s="1291"/>
    </row>
    <row r="67" spans="1:28" ht="15" hidden="1" thickBot="1" x14ac:dyDescent="0.35">
      <c r="A67" s="1315"/>
      <c r="B67" s="1159"/>
      <c r="C67" s="47"/>
      <c r="D67" s="47"/>
      <c r="E67" s="49"/>
      <c r="F67" s="47"/>
      <c r="G67" s="47"/>
      <c r="H67" s="1292"/>
      <c r="I67" s="1292"/>
      <c r="J67" s="1292"/>
      <c r="K67" s="1318"/>
      <c r="L67" s="1156"/>
      <c r="M67" s="1145"/>
      <c r="N67" s="1147"/>
      <c r="O67" s="1177"/>
      <c r="P67" s="1156"/>
      <c r="Q67" s="184"/>
      <c r="R67" s="1289"/>
      <c r="S67" s="56"/>
      <c r="T67" s="57"/>
      <c r="U67" s="58"/>
      <c r="V67" s="57"/>
      <c r="W67" s="1292"/>
      <c r="X67" s="1292"/>
      <c r="Y67" s="1294"/>
      <c r="Z67" s="1162"/>
      <c r="AA67" s="1163"/>
      <c r="AB67" s="1291"/>
    </row>
    <row r="68" spans="1:28" ht="15" hidden="1" thickBot="1" x14ac:dyDescent="0.35">
      <c r="A68" s="1316"/>
      <c r="B68" s="1159"/>
      <c r="C68" s="577"/>
      <c r="D68" s="577"/>
      <c r="E68" s="577"/>
      <c r="F68" s="577"/>
      <c r="G68" s="577"/>
      <c r="H68" s="1292"/>
      <c r="I68" s="1292"/>
      <c r="J68" s="1292"/>
      <c r="K68" s="1318"/>
      <c r="L68" s="1156"/>
      <c r="M68" s="1145"/>
      <c r="N68" s="1147"/>
      <c r="O68" s="1178"/>
      <c r="P68" s="1156"/>
      <c r="Q68" s="185"/>
      <c r="R68" s="1289"/>
      <c r="S68" s="56"/>
      <c r="T68" s="100"/>
      <c r="U68" s="56"/>
      <c r="V68" s="100"/>
      <c r="W68" s="1292"/>
      <c r="X68" s="1292"/>
      <c r="Y68" s="1294"/>
      <c r="Z68" s="1308"/>
      <c r="AA68" s="1309"/>
      <c r="AB68" s="1291"/>
    </row>
    <row r="69" spans="1:28" ht="15" hidden="1" thickBot="1" x14ac:dyDescent="0.35">
      <c r="A69" s="1327">
        <v>7</v>
      </c>
      <c r="B69" s="1158"/>
      <c r="C69" s="576"/>
      <c r="D69" s="576"/>
      <c r="E69" s="576"/>
      <c r="F69" s="93"/>
      <c r="G69" s="93"/>
      <c r="H69" s="1265"/>
      <c r="I69" s="1265"/>
      <c r="J69" s="1265"/>
      <c r="K69" s="1275"/>
      <c r="L69" s="1155"/>
      <c r="M69" s="1144"/>
      <c r="N69" s="1146"/>
      <c r="O69" s="1285"/>
      <c r="P69" s="1155"/>
      <c r="Q69" s="186"/>
      <c r="R69" s="1286"/>
      <c r="S69" s="94"/>
      <c r="T69" s="95"/>
      <c r="U69" s="94"/>
      <c r="V69" s="95"/>
      <c r="W69" s="1265"/>
      <c r="X69" s="1265"/>
      <c r="Y69" s="1293"/>
      <c r="Z69" s="1160"/>
      <c r="AA69" s="1161"/>
      <c r="AB69" s="1290"/>
    </row>
    <row r="70" spans="1:28" ht="15" hidden="1" thickBot="1" x14ac:dyDescent="0.35">
      <c r="A70" s="1314"/>
      <c r="B70" s="1159"/>
      <c r="C70" s="47"/>
      <c r="D70" s="47"/>
      <c r="E70" s="47"/>
      <c r="F70" s="50"/>
      <c r="G70" s="47"/>
      <c r="H70" s="1292"/>
      <c r="I70" s="1292"/>
      <c r="J70" s="1292"/>
      <c r="K70" s="1318"/>
      <c r="L70" s="1156"/>
      <c r="M70" s="1145"/>
      <c r="N70" s="1147"/>
      <c r="O70" s="1177"/>
      <c r="P70" s="1156"/>
      <c r="Q70" s="184"/>
      <c r="R70" s="1287"/>
      <c r="S70" s="15"/>
      <c r="T70" s="48"/>
      <c r="U70" s="15"/>
      <c r="V70" s="48"/>
      <c r="W70" s="1292"/>
      <c r="X70" s="1292"/>
      <c r="Y70" s="1294"/>
      <c r="Z70" s="1162"/>
      <c r="AA70" s="1163"/>
      <c r="AB70" s="1291"/>
    </row>
    <row r="71" spans="1:28" ht="15" hidden="1" thickBot="1" x14ac:dyDescent="0.35">
      <c r="A71" s="1314"/>
      <c r="B71" s="1159"/>
      <c r="C71" s="47"/>
      <c r="D71" s="47"/>
      <c r="E71" s="47"/>
      <c r="F71" s="50"/>
      <c r="G71" s="47"/>
      <c r="H71" s="1292"/>
      <c r="I71" s="1292"/>
      <c r="J71" s="1292"/>
      <c r="K71" s="1318"/>
      <c r="L71" s="1156"/>
      <c r="M71" s="1145"/>
      <c r="N71" s="1147"/>
      <c r="O71" s="1177"/>
      <c r="P71" s="1156"/>
      <c r="Q71" s="184"/>
      <c r="R71" s="1287"/>
      <c r="S71" s="15"/>
      <c r="T71" s="48"/>
      <c r="U71" s="15"/>
      <c r="V71" s="48"/>
      <c r="W71" s="1292"/>
      <c r="X71" s="1292"/>
      <c r="Y71" s="1294"/>
      <c r="Z71" s="1162"/>
      <c r="AA71" s="1163"/>
      <c r="AB71" s="1291"/>
    </row>
    <row r="72" spans="1:28" ht="15" hidden="1" thickBot="1" x14ac:dyDescent="0.35">
      <c r="A72" s="1314"/>
      <c r="B72" s="1159"/>
      <c r="C72" s="47"/>
      <c r="D72" s="47"/>
      <c r="E72" s="47"/>
      <c r="F72" s="50"/>
      <c r="G72" s="47"/>
      <c r="H72" s="1292"/>
      <c r="I72" s="1292"/>
      <c r="J72" s="1292"/>
      <c r="K72" s="1318"/>
      <c r="L72" s="1156"/>
      <c r="M72" s="1145"/>
      <c r="N72" s="1147"/>
      <c r="O72" s="1177"/>
      <c r="P72" s="1156"/>
      <c r="Q72" s="184"/>
      <c r="R72" s="1287"/>
      <c r="S72" s="15"/>
      <c r="T72" s="48"/>
      <c r="U72" s="15"/>
      <c r="V72" s="48"/>
      <c r="W72" s="1292"/>
      <c r="X72" s="1292"/>
      <c r="Y72" s="1294"/>
      <c r="Z72" s="1162"/>
      <c r="AA72" s="1163"/>
      <c r="AB72" s="1291"/>
    </row>
    <row r="73" spans="1:28" ht="15" hidden="1" thickBot="1" x14ac:dyDescent="0.35">
      <c r="A73" s="1314"/>
      <c r="B73" s="1159"/>
      <c r="C73" s="47"/>
      <c r="D73" s="47"/>
      <c r="E73" s="47"/>
      <c r="F73" s="50"/>
      <c r="G73" s="47"/>
      <c r="H73" s="1292"/>
      <c r="I73" s="1292"/>
      <c r="J73" s="1292"/>
      <c r="K73" s="1318"/>
      <c r="L73" s="1156"/>
      <c r="M73" s="1145"/>
      <c r="N73" s="1147"/>
      <c r="O73" s="1177"/>
      <c r="P73" s="1156"/>
      <c r="Q73" s="184"/>
      <c r="R73" s="1287"/>
      <c r="S73" s="15"/>
      <c r="T73" s="48"/>
      <c r="U73" s="15"/>
      <c r="V73" s="48"/>
      <c r="W73" s="1292"/>
      <c r="X73" s="1292"/>
      <c r="Y73" s="1294"/>
      <c r="Z73" s="1162"/>
      <c r="AA73" s="1163"/>
      <c r="AB73" s="1291"/>
    </row>
    <row r="74" spans="1:28" ht="15" hidden="1" thickBot="1" x14ac:dyDescent="0.35">
      <c r="A74" s="1314"/>
      <c r="B74" s="1159"/>
      <c r="C74" s="47"/>
      <c r="D74" s="47"/>
      <c r="E74" s="47"/>
      <c r="F74" s="50"/>
      <c r="G74" s="47"/>
      <c r="H74" s="1292"/>
      <c r="I74" s="1292"/>
      <c r="J74" s="1292"/>
      <c r="K74" s="1318"/>
      <c r="L74" s="1156"/>
      <c r="M74" s="1145"/>
      <c r="N74" s="1147"/>
      <c r="O74" s="1177"/>
      <c r="P74" s="1156"/>
      <c r="Q74" s="184"/>
      <c r="R74" s="1287"/>
      <c r="S74" s="15"/>
      <c r="T74" s="48"/>
      <c r="U74" s="15"/>
      <c r="V74" s="48"/>
      <c r="W74" s="1292"/>
      <c r="X74" s="1292"/>
      <c r="Y74" s="1294"/>
      <c r="Z74" s="1162"/>
      <c r="AA74" s="1163"/>
      <c r="AB74" s="1291"/>
    </row>
    <row r="75" spans="1:28" ht="15" hidden="1" thickBot="1" x14ac:dyDescent="0.35">
      <c r="A75" s="1315"/>
      <c r="B75" s="1159"/>
      <c r="C75" s="47"/>
      <c r="D75" s="47"/>
      <c r="E75" s="49"/>
      <c r="F75" s="47"/>
      <c r="G75" s="47"/>
      <c r="H75" s="1292"/>
      <c r="I75" s="1292"/>
      <c r="J75" s="1292"/>
      <c r="K75" s="1318"/>
      <c r="L75" s="1156"/>
      <c r="M75" s="1145"/>
      <c r="N75" s="1147"/>
      <c r="O75" s="1177"/>
      <c r="P75" s="1156"/>
      <c r="Q75" s="184"/>
      <c r="R75" s="1288"/>
      <c r="S75" s="14"/>
      <c r="T75" s="48"/>
      <c r="U75" s="15"/>
      <c r="V75" s="48"/>
      <c r="W75" s="1292"/>
      <c r="X75" s="1292"/>
      <c r="Y75" s="1294"/>
      <c r="Z75" s="1162"/>
      <c r="AA75" s="1163"/>
      <c r="AB75" s="1291"/>
    </row>
    <row r="76" spans="1:28" ht="15" hidden="1" thickBot="1" x14ac:dyDescent="0.35">
      <c r="A76" s="1315"/>
      <c r="B76" s="1159"/>
      <c r="C76" s="47"/>
      <c r="D76" s="47"/>
      <c r="E76" s="49"/>
      <c r="F76" s="47"/>
      <c r="G76" s="47"/>
      <c r="H76" s="1292"/>
      <c r="I76" s="1292"/>
      <c r="J76" s="1292"/>
      <c r="K76" s="1318"/>
      <c r="L76" s="1156"/>
      <c r="M76" s="1145"/>
      <c r="N76" s="1147"/>
      <c r="O76" s="1177"/>
      <c r="P76" s="1156"/>
      <c r="Q76" s="184"/>
      <c r="R76" s="1289"/>
      <c r="S76" s="56"/>
      <c r="T76" s="57"/>
      <c r="U76" s="58"/>
      <c r="V76" s="57"/>
      <c r="W76" s="1292"/>
      <c r="X76" s="1292"/>
      <c r="Y76" s="1294"/>
      <c r="Z76" s="1162"/>
      <c r="AA76" s="1163"/>
      <c r="AB76" s="1291"/>
    </row>
    <row r="77" spans="1:28" ht="15" hidden="1" thickBot="1" x14ac:dyDescent="0.35">
      <c r="A77" s="1316"/>
      <c r="B77" s="1159"/>
      <c r="C77" s="577"/>
      <c r="D77" s="577"/>
      <c r="E77" s="577"/>
      <c r="F77" s="577"/>
      <c r="G77" s="577"/>
      <c r="H77" s="1292"/>
      <c r="I77" s="1292"/>
      <c r="J77" s="1292"/>
      <c r="K77" s="1318"/>
      <c r="L77" s="1156"/>
      <c r="M77" s="1145"/>
      <c r="N77" s="1147"/>
      <c r="O77" s="1178"/>
      <c r="P77" s="1156"/>
      <c r="Q77" s="185"/>
      <c r="R77" s="1289"/>
      <c r="S77" s="56"/>
      <c r="T77" s="100"/>
      <c r="U77" s="56"/>
      <c r="V77" s="100"/>
      <c r="W77" s="1292"/>
      <c r="X77" s="1292"/>
      <c r="Y77" s="1294"/>
      <c r="Z77" s="1308"/>
      <c r="AA77" s="1309"/>
      <c r="AB77" s="1291"/>
    </row>
    <row r="78" spans="1:28" ht="15" hidden="1" thickBot="1" x14ac:dyDescent="0.35">
      <c r="A78" s="1327">
        <v>8</v>
      </c>
      <c r="B78" s="1158"/>
      <c r="C78" s="576"/>
      <c r="D78" s="576"/>
      <c r="E78" s="576"/>
      <c r="F78" s="93"/>
      <c r="G78" s="93"/>
      <c r="H78" s="1265"/>
      <c r="I78" s="1265"/>
      <c r="J78" s="1265"/>
      <c r="K78" s="1275"/>
      <c r="L78" s="1155"/>
      <c r="M78" s="1144"/>
      <c r="N78" s="1146"/>
      <c r="O78" s="1285"/>
      <c r="P78" s="1155"/>
      <c r="Q78" s="186"/>
      <c r="R78" s="1286"/>
      <c r="S78" s="94"/>
      <c r="T78" s="95"/>
      <c r="U78" s="94"/>
      <c r="V78" s="95"/>
      <c r="W78" s="1265"/>
      <c r="X78" s="1265"/>
      <c r="Y78" s="1293"/>
      <c r="Z78" s="1160"/>
      <c r="AA78" s="1161"/>
      <c r="AB78" s="1290"/>
    </row>
    <row r="79" spans="1:28" ht="15" hidden="1" thickBot="1" x14ac:dyDescent="0.35">
      <c r="A79" s="1314"/>
      <c r="B79" s="1159"/>
      <c r="C79" s="47"/>
      <c r="D79" s="47"/>
      <c r="E79" s="47"/>
      <c r="F79" s="50"/>
      <c r="G79" s="47"/>
      <c r="H79" s="1292"/>
      <c r="I79" s="1292"/>
      <c r="J79" s="1292"/>
      <c r="K79" s="1318"/>
      <c r="L79" s="1156"/>
      <c r="M79" s="1145"/>
      <c r="N79" s="1147"/>
      <c r="O79" s="1177"/>
      <c r="P79" s="1156"/>
      <c r="Q79" s="184"/>
      <c r="R79" s="1287"/>
      <c r="S79" s="15"/>
      <c r="T79" s="48"/>
      <c r="U79" s="15"/>
      <c r="V79" s="48"/>
      <c r="W79" s="1292"/>
      <c r="X79" s="1292"/>
      <c r="Y79" s="1294"/>
      <c r="Z79" s="1162"/>
      <c r="AA79" s="1163"/>
      <c r="AB79" s="1291"/>
    </row>
    <row r="80" spans="1:28" ht="15" hidden="1" thickBot="1" x14ac:dyDescent="0.35">
      <c r="A80" s="1314"/>
      <c r="B80" s="1159"/>
      <c r="C80" s="47"/>
      <c r="D80" s="47"/>
      <c r="E80" s="47"/>
      <c r="F80" s="50"/>
      <c r="G80" s="47"/>
      <c r="H80" s="1292"/>
      <c r="I80" s="1292"/>
      <c r="J80" s="1292"/>
      <c r="K80" s="1318"/>
      <c r="L80" s="1156"/>
      <c r="M80" s="1145"/>
      <c r="N80" s="1147"/>
      <c r="O80" s="1177"/>
      <c r="P80" s="1156"/>
      <c r="Q80" s="184"/>
      <c r="R80" s="1287"/>
      <c r="S80" s="15"/>
      <c r="T80" s="48"/>
      <c r="U80" s="15"/>
      <c r="V80" s="48"/>
      <c r="W80" s="1292"/>
      <c r="X80" s="1292"/>
      <c r="Y80" s="1294"/>
      <c r="Z80" s="1162"/>
      <c r="AA80" s="1163"/>
      <c r="AB80" s="1291"/>
    </row>
    <row r="81" spans="1:28" ht="15" hidden="1" thickBot="1" x14ac:dyDescent="0.35">
      <c r="A81" s="1314"/>
      <c r="B81" s="1159"/>
      <c r="C81" s="47"/>
      <c r="D81" s="47"/>
      <c r="E81" s="47"/>
      <c r="F81" s="50"/>
      <c r="G81" s="47"/>
      <c r="H81" s="1292"/>
      <c r="I81" s="1292"/>
      <c r="J81" s="1292"/>
      <c r="K81" s="1318"/>
      <c r="L81" s="1156"/>
      <c r="M81" s="1145"/>
      <c r="N81" s="1147"/>
      <c r="O81" s="1177"/>
      <c r="P81" s="1156"/>
      <c r="Q81" s="184"/>
      <c r="R81" s="1287"/>
      <c r="S81" s="15"/>
      <c r="T81" s="48"/>
      <c r="U81" s="15"/>
      <c r="V81" s="48"/>
      <c r="W81" s="1292"/>
      <c r="X81" s="1292"/>
      <c r="Y81" s="1294"/>
      <c r="Z81" s="1162"/>
      <c r="AA81" s="1163"/>
      <c r="AB81" s="1291"/>
    </row>
    <row r="82" spans="1:28" ht="15" hidden="1" thickBot="1" x14ac:dyDescent="0.35">
      <c r="A82" s="1314"/>
      <c r="B82" s="1159"/>
      <c r="C82" s="47"/>
      <c r="D82" s="47"/>
      <c r="E82" s="47"/>
      <c r="F82" s="50"/>
      <c r="G82" s="47"/>
      <c r="H82" s="1292"/>
      <c r="I82" s="1292"/>
      <c r="J82" s="1292"/>
      <c r="K82" s="1318"/>
      <c r="L82" s="1156"/>
      <c r="M82" s="1145"/>
      <c r="N82" s="1147"/>
      <c r="O82" s="1177"/>
      <c r="P82" s="1156"/>
      <c r="Q82" s="184"/>
      <c r="R82" s="1287"/>
      <c r="S82" s="15"/>
      <c r="T82" s="48"/>
      <c r="U82" s="15"/>
      <c r="V82" s="48"/>
      <c r="W82" s="1292"/>
      <c r="X82" s="1292"/>
      <c r="Y82" s="1294"/>
      <c r="Z82" s="1162"/>
      <c r="AA82" s="1163"/>
      <c r="AB82" s="1291"/>
    </row>
    <row r="83" spans="1:28" ht="15" hidden="1" thickBot="1" x14ac:dyDescent="0.35">
      <c r="A83" s="1314"/>
      <c r="B83" s="1159"/>
      <c r="C83" s="47"/>
      <c r="D83" s="47"/>
      <c r="E83" s="47"/>
      <c r="F83" s="50"/>
      <c r="G83" s="47"/>
      <c r="H83" s="1292"/>
      <c r="I83" s="1292"/>
      <c r="J83" s="1292"/>
      <c r="K83" s="1318"/>
      <c r="L83" s="1156"/>
      <c r="M83" s="1145"/>
      <c r="N83" s="1147"/>
      <c r="O83" s="1177"/>
      <c r="P83" s="1156"/>
      <c r="Q83" s="184"/>
      <c r="R83" s="1287"/>
      <c r="S83" s="15"/>
      <c r="T83" s="48"/>
      <c r="U83" s="15"/>
      <c r="V83" s="48"/>
      <c r="W83" s="1292"/>
      <c r="X83" s="1292"/>
      <c r="Y83" s="1294"/>
      <c r="Z83" s="1162"/>
      <c r="AA83" s="1163"/>
      <c r="AB83" s="1291"/>
    </row>
    <row r="84" spans="1:28" ht="15" hidden="1" thickBot="1" x14ac:dyDescent="0.35">
      <c r="A84" s="1315"/>
      <c r="B84" s="1159"/>
      <c r="C84" s="47"/>
      <c r="D84" s="47"/>
      <c r="E84" s="49"/>
      <c r="F84" s="47"/>
      <c r="G84" s="47"/>
      <c r="H84" s="1292"/>
      <c r="I84" s="1292"/>
      <c r="J84" s="1292"/>
      <c r="K84" s="1318"/>
      <c r="L84" s="1156"/>
      <c r="M84" s="1145"/>
      <c r="N84" s="1147"/>
      <c r="O84" s="1177"/>
      <c r="P84" s="1156"/>
      <c r="Q84" s="184"/>
      <c r="R84" s="1288"/>
      <c r="S84" s="14"/>
      <c r="T84" s="48"/>
      <c r="U84" s="15"/>
      <c r="V84" s="48"/>
      <c r="W84" s="1292"/>
      <c r="X84" s="1292"/>
      <c r="Y84" s="1294"/>
      <c r="Z84" s="1162"/>
      <c r="AA84" s="1163"/>
      <c r="AB84" s="1291"/>
    </row>
    <row r="85" spans="1:28" ht="15" hidden="1" thickBot="1" x14ac:dyDescent="0.35">
      <c r="A85" s="1315"/>
      <c r="B85" s="1159"/>
      <c r="C85" s="47"/>
      <c r="D85" s="47"/>
      <c r="E85" s="49"/>
      <c r="F85" s="47"/>
      <c r="G85" s="47"/>
      <c r="H85" s="1292"/>
      <c r="I85" s="1292"/>
      <c r="J85" s="1292"/>
      <c r="K85" s="1318"/>
      <c r="L85" s="1156"/>
      <c r="M85" s="1145"/>
      <c r="N85" s="1147"/>
      <c r="O85" s="1177"/>
      <c r="P85" s="1156"/>
      <c r="Q85" s="184"/>
      <c r="R85" s="1289"/>
      <c r="S85" s="56"/>
      <c r="T85" s="57"/>
      <c r="U85" s="58"/>
      <c r="V85" s="57"/>
      <c r="W85" s="1292"/>
      <c r="X85" s="1292"/>
      <c r="Y85" s="1294"/>
      <c r="Z85" s="1162"/>
      <c r="AA85" s="1163"/>
      <c r="AB85" s="1291"/>
    </row>
    <row r="86" spans="1:28" ht="15" hidden="1" thickBot="1" x14ac:dyDescent="0.35">
      <c r="A86" s="1316"/>
      <c r="B86" s="1159"/>
      <c r="C86" s="577"/>
      <c r="D86" s="577"/>
      <c r="E86" s="577"/>
      <c r="F86" s="577"/>
      <c r="G86" s="577"/>
      <c r="H86" s="1292"/>
      <c r="I86" s="1292"/>
      <c r="J86" s="1292"/>
      <c r="K86" s="1318"/>
      <c r="L86" s="1156"/>
      <c r="M86" s="1145"/>
      <c r="N86" s="1147"/>
      <c r="O86" s="1178"/>
      <c r="P86" s="1156"/>
      <c r="Q86" s="185"/>
      <c r="R86" s="1289"/>
      <c r="S86" s="56"/>
      <c r="T86" s="100"/>
      <c r="U86" s="56"/>
      <c r="V86" s="100"/>
      <c r="W86" s="1292"/>
      <c r="X86" s="1292"/>
      <c r="Y86" s="1294"/>
      <c r="Z86" s="1308"/>
      <c r="AA86" s="1309"/>
      <c r="AB86" s="1291"/>
    </row>
    <row r="87" spans="1:28" ht="15" hidden="1" thickBot="1" x14ac:dyDescent="0.35">
      <c r="A87" s="1327">
        <v>9</v>
      </c>
      <c r="B87" s="1158"/>
      <c r="C87" s="576"/>
      <c r="D87" s="576"/>
      <c r="E87" s="576"/>
      <c r="F87" s="93"/>
      <c r="G87" s="93"/>
      <c r="H87" s="1265"/>
      <c r="I87" s="1265"/>
      <c r="J87" s="1265"/>
      <c r="K87" s="1275"/>
      <c r="L87" s="1155"/>
      <c r="M87" s="1144"/>
      <c r="N87" s="1146"/>
      <c r="O87" s="1285"/>
      <c r="P87" s="1155"/>
      <c r="Q87" s="186"/>
      <c r="R87" s="1286"/>
      <c r="S87" s="94"/>
      <c r="T87" s="95"/>
      <c r="U87" s="94"/>
      <c r="V87" s="95"/>
      <c r="W87" s="1265"/>
      <c r="X87" s="1265"/>
      <c r="Y87" s="1293"/>
      <c r="Z87" s="1160"/>
      <c r="AA87" s="1161"/>
      <c r="AB87" s="1290"/>
    </row>
    <row r="88" spans="1:28" ht="15" hidden="1" thickBot="1" x14ac:dyDescent="0.35">
      <c r="A88" s="1314"/>
      <c r="B88" s="1159"/>
      <c r="C88" s="47"/>
      <c r="D88" s="47"/>
      <c r="E88" s="47"/>
      <c r="F88" s="50"/>
      <c r="G88" s="47"/>
      <c r="H88" s="1292"/>
      <c r="I88" s="1292"/>
      <c r="J88" s="1292"/>
      <c r="K88" s="1318"/>
      <c r="L88" s="1156"/>
      <c r="M88" s="1145"/>
      <c r="N88" s="1147"/>
      <c r="O88" s="1177"/>
      <c r="P88" s="1156"/>
      <c r="Q88" s="184"/>
      <c r="R88" s="1287"/>
      <c r="S88" s="15"/>
      <c r="T88" s="48"/>
      <c r="U88" s="15"/>
      <c r="V88" s="48"/>
      <c r="W88" s="1292"/>
      <c r="X88" s="1292"/>
      <c r="Y88" s="1294"/>
      <c r="Z88" s="1162"/>
      <c r="AA88" s="1163"/>
      <c r="AB88" s="1291"/>
    </row>
    <row r="89" spans="1:28" ht="15" hidden="1" thickBot="1" x14ac:dyDescent="0.35">
      <c r="A89" s="1314"/>
      <c r="B89" s="1159"/>
      <c r="C89" s="47"/>
      <c r="D89" s="47"/>
      <c r="E89" s="47"/>
      <c r="F89" s="50"/>
      <c r="G89" s="47"/>
      <c r="H89" s="1292"/>
      <c r="I89" s="1292"/>
      <c r="J89" s="1292"/>
      <c r="K89" s="1318"/>
      <c r="L89" s="1156"/>
      <c r="M89" s="1145"/>
      <c r="N89" s="1147"/>
      <c r="O89" s="1177"/>
      <c r="P89" s="1156"/>
      <c r="Q89" s="184"/>
      <c r="R89" s="1287"/>
      <c r="S89" s="15"/>
      <c r="T89" s="48"/>
      <c r="U89" s="15"/>
      <c r="V89" s="48"/>
      <c r="W89" s="1292"/>
      <c r="X89" s="1292"/>
      <c r="Y89" s="1294"/>
      <c r="Z89" s="1162"/>
      <c r="AA89" s="1163"/>
      <c r="AB89" s="1291"/>
    </row>
    <row r="90" spans="1:28" ht="15" hidden="1" thickBot="1" x14ac:dyDescent="0.35">
      <c r="A90" s="1314"/>
      <c r="B90" s="1159"/>
      <c r="C90" s="47"/>
      <c r="D90" s="47"/>
      <c r="E90" s="47"/>
      <c r="F90" s="50"/>
      <c r="G90" s="47"/>
      <c r="H90" s="1292"/>
      <c r="I90" s="1292"/>
      <c r="J90" s="1292"/>
      <c r="K90" s="1318"/>
      <c r="L90" s="1156"/>
      <c r="M90" s="1145"/>
      <c r="N90" s="1147"/>
      <c r="O90" s="1177"/>
      <c r="P90" s="1156"/>
      <c r="Q90" s="184"/>
      <c r="R90" s="1287"/>
      <c r="S90" s="15"/>
      <c r="T90" s="48"/>
      <c r="U90" s="15"/>
      <c r="V90" s="48"/>
      <c r="W90" s="1292"/>
      <c r="X90" s="1292"/>
      <c r="Y90" s="1294"/>
      <c r="Z90" s="1162"/>
      <c r="AA90" s="1163"/>
      <c r="AB90" s="1291"/>
    </row>
    <row r="91" spans="1:28" ht="15" hidden="1" thickBot="1" x14ac:dyDescent="0.35">
      <c r="A91" s="1314"/>
      <c r="B91" s="1159"/>
      <c r="C91" s="47"/>
      <c r="D91" s="47"/>
      <c r="E91" s="47"/>
      <c r="F91" s="50"/>
      <c r="G91" s="47"/>
      <c r="H91" s="1292"/>
      <c r="I91" s="1292"/>
      <c r="J91" s="1292"/>
      <c r="K91" s="1318"/>
      <c r="L91" s="1156"/>
      <c r="M91" s="1145"/>
      <c r="N91" s="1147"/>
      <c r="O91" s="1177"/>
      <c r="P91" s="1156"/>
      <c r="Q91" s="184"/>
      <c r="R91" s="1287"/>
      <c r="S91" s="15"/>
      <c r="T91" s="48"/>
      <c r="U91" s="15"/>
      <c r="V91" s="48"/>
      <c r="W91" s="1292"/>
      <c r="X91" s="1292"/>
      <c r="Y91" s="1294"/>
      <c r="Z91" s="1162"/>
      <c r="AA91" s="1163"/>
      <c r="AB91" s="1291"/>
    </row>
    <row r="92" spans="1:28" ht="15" hidden="1" thickBot="1" x14ac:dyDescent="0.35">
      <c r="A92" s="1314"/>
      <c r="B92" s="1159"/>
      <c r="C92" s="47"/>
      <c r="D92" s="47"/>
      <c r="E92" s="47"/>
      <c r="F92" s="50"/>
      <c r="G92" s="47"/>
      <c r="H92" s="1292"/>
      <c r="I92" s="1292"/>
      <c r="J92" s="1292"/>
      <c r="K92" s="1318"/>
      <c r="L92" s="1156"/>
      <c r="M92" s="1145"/>
      <c r="N92" s="1147"/>
      <c r="O92" s="1177"/>
      <c r="P92" s="1156"/>
      <c r="Q92" s="184"/>
      <c r="R92" s="1287"/>
      <c r="S92" s="15"/>
      <c r="T92" s="48"/>
      <c r="U92" s="15"/>
      <c r="V92" s="48"/>
      <c r="W92" s="1292"/>
      <c r="X92" s="1292"/>
      <c r="Y92" s="1294"/>
      <c r="Z92" s="1162"/>
      <c r="AA92" s="1163"/>
      <c r="AB92" s="1291"/>
    </row>
    <row r="93" spans="1:28" ht="15" hidden="1" thickBot="1" x14ac:dyDescent="0.35">
      <c r="A93" s="1315"/>
      <c r="B93" s="1159"/>
      <c r="C93" s="47"/>
      <c r="D93" s="47"/>
      <c r="E93" s="49"/>
      <c r="F93" s="47"/>
      <c r="G93" s="47"/>
      <c r="H93" s="1292"/>
      <c r="I93" s="1292"/>
      <c r="J93" s="1292"/>
      <c r="K93" s="1318"/>
      <c r="L93" s="1156"/>
      <c r="M93" s="1145"/>
      <c r="N93" s="1147"/>
      <c r="O93" s="1177"/>
      <c r="P93" s="1156"/>
      <c r="Q93" s="184"/>
      <c r="R93" s="1288"/>
      <c r="S93" s="14"/>
      <c r="T93" s="48"/>
      <c r="U93" s="15"/>
      <c r="V93" s="48"/>
      <c r="W93" s="1292"/>
      <c r="X93" s="1292"/>
      <c r="Y93" s="1294"/>
      <c r="Z93" s="1162"/>
      <c r="AA93" s="1163"/>
      <c r="AB93" s="1291"/>
    </row>
    <row r="94" spans="1:28" ht="15" hidden="1" thickBot="1" x14ac:dyDescent="0.35">
      <c r="A94" s="1315"/>
      <c r="B94" s="1159"/>
      <c r="C94" s="47"/>
      <c r="D94" s="47"/>
      <c r="E94" s="49"/>
      <c r="F94" s="47"/>
      <c r="G94" s="47"/>
      <c r="H94" s="1292"/>
      <c r="I94" s="1292"/>
      <c r="J94" s="1292"/>
      <c r="K94" s="1318"/>
      <c r="L94" s="1156"/>
      <c r="M94" s="1145"/>
      <c r="N94" s="1147"/>
      <c r="O94" s="1177"/>
      <c r="P94" s="1156"/>
      <c r="Q94" s="184"/>
      <c r="R94" s="1289"/>
      <c r="S94" s="56"/>
      <c r="T94" s="57"/>
      <c r="U94" s="58"/>
      <c r="V94" s="57"/>
      <c r="W94" s="1292"/>
      <c r="X94" s="1292"/>
      <c r="Y94" s="1294"/>
      <c r="Z94" s="1162"/>
      <c r="AA94" s="1163"/>
      <c r="AB94" s="1291"/>
    </row>
    <row r="95" spans="1:28" ht="15" hidden="1" thickBot="1" x14ac:dyDescent="0.35">
      <c r="A95" s="1316"/>
      <c r="B95" s="1159"/>
      <c r="C95" s="577"/>
      <c r="D95" s="577"/>
      <c r="E95" s="577"/>
      <c r="F95" s="577"/>
      <c r="G95" s="577"/>
      <c r="H95" s="1292"/>
      <c r="I95" s="1292"/>
      <c r="J95" s="1292"/>
      <c r="K95" s="1318"/>
      <c r="L95" s="1156"/>
      <c r="M95" s="1145"/>
      <c r="N95" s="1147"/>
      <c r="O95" s="1178"/>
      <c r="P95" s="1156"/>
      <c r="Q95" s="185"/>
      <c r="R95" s="1289"/>
      <c r="S95" s="56"/>
      <c r="T95" s="100"/>
      <c r="U95" s="56"/>
      <c r="V95" s="100"/>
      <c r="W95" s="1292"/>
      <c r="X95" s="1292"/>
      <c r="Y95" s="1294"/>
      <c r="Z95" s="1308"/>
      <c r="AA95" s="1309"/>
      <c r="AB95" s="1291"/>
    </row>
    <row r="96" spans="1:28" ht="15" hidden="1" thickBot="1" x14ac:dyDescent="0.35">
      <c r="A96" s="1327">
        <v>10</v>
      </c>
      <c r="B96" s="1158"/>
      <c r="C96" s="576"/>
      <c r="D96" s="576"/>
      <c r="E96" s="576"/>
      <c r="F96" s="93"/>
      <c r="G96" s="93"/>
      <c r="H96" s="1265"/>
      <c r="I96" s="1265"/>
      <c r="J96" s="1265"/>
      <c r="K96" s="1275"/>
      <c r="L96" s="1155"/>
      <c r="M96" s="1144"/>
      <c r="N96" s="1146"/>
      <c r="O96" s="1285"/>
      <c r="P96" s="1155"/>
      <c r="Q96" s="186"/>
      <c r="R96" s="1286"/>
      <c r="S96" s="94"/>
      <c r="T96" s="95"/>
      <c r="U96" s="94"/>
      <c r="V96" s="95"/>
      <c r="W96" s="1265"/>
      <c r="X96" s="1265"/>
      <c r="Y96" s="1293"/>
      <c r="Z96" s="1160"/>
      <c r="AA96" s="1161"/>
      <c r="AB96" s="1290"/>
    </row>
    <row r="97" spans="1:28" ht="15" hidden="1" thickBot="1" x14ac:dyDescent="0.35">
      <c r="A97" s="1314"/>
      <c r="B97" s="1159"/>
      <c r="C97" s="47"/>
      <c r="D97" s="47"/>
      <c r="E97" s="47"/>
      <c r="F97" s="50"/>
      <c r="G97" s="47"/>
      <c r="H97" s="1292"/>
      <c r="I97" s="1292"/>
      <c r="J97" s="1292"/>
      <c r="K97" s="1318"/>
      <c r="L97" s="1156"/>
      <c r="M97" s="1145"/>
      <c r="N97" s="1147"/>
      <c r="O97" s="1177"/>
      <c r="P97" s="1156"/>
      <c r="Q97" s="184"/>
      <c r="R97" s="1287"/>
      <c r="S97" s="15"/>
      <c r="T97" s="48"/>
      <c r="U97" s="15"/>
      <c r="V97" s="48"/>
      <c r="W97" s="1292"/>
      <c r="X97" s="1292"/>
      <c r="Y97" s="1294"/>
      <c r="Z97" s="1162"/>
      <c r="AA97" s="1163"/>
      <c r="AB97" s="1291"/>
    </row>
    <row r="98" spans="1:28" ht="15" hidden="1" thickBot="1" x14ac:dyDescent="0.35">
      <c r="A98" s="1314"/>
      <c r="B98" s="1159"/>
      <c r="C98" s="47"/>
      <c r="D98" s="47"/>
      <c r="E98" s="47"/>
      <c r="F98" s="50"/>
      <c r="G98" s="47"/>
      <c r="H98" s="1292"/>
      <c r="I98" s="1292"/>
      <c r="J98" s="1292"/>
      <c r="K98" s="1318"/>
      <c r="L98" s="1156"/>
      <c r="M98" s="1145"/>
      <c r="N98" s="1147"/>
      <c r="O98" s="1177"/>
      <c r="P98" s="1156"/>
      <c r="Q98" s="184"/>
      <c r="R98" s="1287"/>
      <c r="S98" s="15"/>
      <c r="T98" s="48"/>
      <c r="U98" s="15"/>
      <c r="V98" s="48"/>
      <c r="W98" s="1292"/>
      <c r="X98" s="1292"/>
      <c r="Y98" s="1294"/>
      <c r="Z98" s="1162"/>
      <c r="AA98" s="1163"/>
      <c r="AB98" s="1291"/>
    </row>
    <row r="99" spans="1:28" ht="15" hidden="1" thickBot="1" x14ac:dyDescent="0.35">
      <c r="A99" s="1314"/>
      <c r="B99" s="1159"/>
      <c r="C99" s="47"/>
      <c r="D99" s="47"/>
      <c r="E99" s="47"/>
      <c r="F99" s="50"/>
      <c r="G99" s="47"/>
      <c r="H99" s="1292"/>
      <c r="I99" s="1292"/>
      <c r="J99" s="1292"/>
      <c r="K99" s="1318"/>
      <c r="L99" s="1156"/>
      <c r="M99" s="1145"/>
      <c r="N99" s="1147"/>
      <c r="O99" s="1177"/>
      <c r="P99" s="1156"/>
      <c r="Q99" s="184"/>
      <c r="R99" s="1287"/>
      <c r="S99" s="15"/>
      <c r="T99" s="48"/>
      <c r="U99" s="15"/>
      <c r="V99" s="48"/>
      <c r="W99" s="1292"/>
      <c r="X99" s="1292"/>
      <c r="Y99" s="1294"/>
      <c r="Z99" s="1162"/>
      <c r="AA99" s="1163"/>
      <c r="AB99" s="1291"/>
    </row>
    <row r="100" spans="1:28" ht="15" hidden="1" thickBot="1" x14ac:dyDescent="0.35">
      <c r="A100" s="1314"/>
      <c r="B100" s="1159"/>
      <c r="C100" s="47"/>
      <c r="D100" s="47"/>
      <c r="E100" s="47"/>
      <c r="F100" s="50"/>
      <c r="G100" s="47"/>
      <c r="H100" s="1292"/>
      <c r="I100" s="1292"/>
      <c r="J100" s="1292"/>
      <c r="K100" s="1318"/>
      <c r="L100" s="1156"/>
      <c r="M100" s="1145"/>
      <c r="N100" s="1147"/>
      <c r="O100" s="1177"/>
      <c r="P100" s="1156"/>
      <c r="Q100" s="184"/>
      <c r="R100" s="1287"/>
      <c r="S100" s="15"/>
      <c r="T100" s="48"/>
      <c r="U100" s="15"/>
      <c r="V100" s="48"/>
      <c r="W100" s="1292"/>
      <c r="X100" s="1292"/>
      <c r="Y100" s="1294"/>
      <c r="Z100" s="1162"/>
      <c r="AA100" s="1163"/>
      <c r="AB100" s="1291"/>
    </row>
    <row r="101" spans="1:28" ht="15" hidden="1" thickBot="1" x14ac:dyDescent="0.35">
      <c r="A101" s="1314"/>
      <c r="B101" s="1159"/>
      <c r="C101" s="47"/>
      <c r="D101" s="47"/>
      <c r="E101" s="47"/>
      <c r="F101" s="50"/>
      <c r="G101" s="47"/>
      <c r="H101" s="1292"/>
      <c r="I101" s="1292"/>
      <c r="J101" s="1292"/>
      <c r="K101" s="1318"/>
      <c r="L101" s="1156"/>
      <c r="M101" s="1145"/>
      <c r="N101" s="1147"/>
      <c r="O101" s="1177"/>
      <c r="P101" s="1156"/>
      <c r="Q101" s="184"/>
      <c r="R101" s="1287"/>
      <c r="S101" s="15"/>
      <c r="T101" s="48"/>
      <c r="U101" s="15"/>
      <c r="V101" s="48"/>
      <c r="W101" s="1292"/>
      <c r="X101" s="1292"/>
      <c r="Y101" s="1294"/>
      <c r="Z101" s="1162"/>
      <c r="AA101" s="1163"/>
      <c r="AB101" s="1291"/>
    </row>
    <row r="102" spans="1:28" ht="15" hidden="1" thickBot="1" x14ac:dyDescent="0.35">
      <c r="A102" s="1315"/>
      <c r="B102" s="1159"/>
      <c r="C102" s="47"/>
      <c r="D102" s="47"/>
      <c r="E102" s="49"/>
      <c r="F102" s="47"/>
      <c r="G102" s="47"/>
      <c r="H102" s="1292"/>
      <c r="I102" s="1292"/>
      <c r="J102" s="1292"/>
      <c r="K102" s="1318"/>
      <c r="L102" s="1156"/>
      <c r="M102" s="1145"/>
      <c r="N102" s="1147"/>
      <c r="O102" s="1177"/>
      <c r="P102" s="1156"/>
      <c r="Q102" s="184"/>
      <c r="R102" s="1288"/>
      <c r="S102" s="14"/>
      <c r="T102" s="48"/>
      <c r="U102" s="15"/>
      <c r="V102" s="48"/>
      <c r="W102" s="1292"/>
      <c r="X102" s="1292"/>
      <c r="Y102" s="1294"/>
      <c r="Z102" s="1162"/>
      <c r="AA102" s="1163"/>
      <c r="AB102" s="1291"/>
    </row>
    <row r="103" spans="1:28" ht="15" hidden="1" thickBot="1" x14ac:dyDescent="0.35">
      <c r="A103" s="1315"/>
      <c r="B103" s="1159"/>
      <c r="C103" s="47"/>
      <c r="D103" s="47"/>
      <c r="E103" s="49"/>
      <c r="F103" s="47"/>
      <c r="G103" s="47"/>
      <c r="H103" s="1292"/>
      <c r="I103" s="1292"/>
      <c r="J103" s="1292"/>
      <c r="K103" s="1318"/>
      <c r="L103" s="1156"/>
      <c r="M103" s="1145"/>
      <c r="N103" s="1147"/>
      <c r="O103" s="1177"/>
      <c r="P103" s="1156"/>
      <c r="Q103" s="184"/>
      <c r="R103" s="1289"/>
      <c r="S103" s="56"/>
      <c r="T103" s="57"/>
      <c r="U103" s="58"/>
      <c r="V103" s="57"/>
      <c r="W103" s="1292"/>
      <c r="X103" s="1292"/>
      <c r="Y103" s="1294"/>
      <c r="Z103" s="1162"/>
      <c r="AA103" s="1163"/>
      <c r="AB103" s="1291"/>
    </row>
    <row r="104" spans="1:28" ht="15" hidden="1" thickBot="1" x14ac:dyDescent="0.35">
      <c r="A104" s="1331"/>
      <c r="B104" s="1263"/>
      <c r="C104" s="580"/>
      <c r="D104" s="580"/>
      <c r="E104" s="580"/>
      <c r="F104" s="580"/>
      <c r="G104" s="580"/>
      <c r="H104" s="1328"/>
      <c r="I104" s="1328"/>
      <c r="J104" s="1328"/>
      <c r="K104" s="1332"/>
      <c r="L104" s="1276"/>
      <c r="M104" s="1277"/>
      <c r="N104" s="1278"/>
      <c r="O104" s="1333"/>
      <c r="P104" s="1276"/>
      <c r="Q104" s="189"/>
      <c r="R104" s="1334"/>
      <c r="S104" s="86"/>
      <c r="T104" s="98"/>
      <c r="U104" s="86"/>
      <c r="V104" s="98"/>
      <c r="W104" s="1328"/>
      <c r="X104" s="1328"/>
      <c r="Y104" s="1329"/>
      <c r="Z104" s="1308"/>
      <c r="AA104" s="1309"/>
      <c r="AB104" s="1330"/>
    </row>
    <row r="105" spans="1:28"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1" customHeight="1" thickTop="1" x14ac:dyDescent="0.3">
      <c r="A106" s="1259" t="s">
        <v>41</v>
      </c>
      <c r="B106" s="1259"/>
      <c r="C106" s="1259"/>
      <c r="D106" s="1259"/>
      <c r="E106" s="1259"/>
      <c r="F106" s="1259"/>
      <c r="G106" s="1259"/>
      <c r="H106" s="1259"/>
      <c r="I106" s="1259"/>
      <c r="J106" s="1259"/>
      <c r="K106" s="1259"/>
      <c r="L106" s="1259"/>
      <c r="M106" s="1259"/>
      <c r="N106" s="1259"/>
      <c r="O106" s="1259"/>
      <c r="P106" s="1259"/>
      <c r="Q106" s="191">
        <f>SUBTOTAL(109,Q15:Q104)</f>
        <v>0</v>
      </c>
      <c r="R106" s="99">
        <f>SUBTOTAL(109,R15:R104)</f>
        <v>0</v>
      </c>
      <c r="S106" s="1257" t="s">
        <v>45</v>
      </c>
      <c r="T106" s="1258"/>
      <c r="U106" s="1258"/>
      <c r="V106" s="1258"/>
      <c r="W106" s="1258"/>
      <c r="X106" s="1258"/>
      <c r="Y106" s="1258"/>
      <c r="Z106" s="464"/>
      <c r="AA106" s="1253">
        <f>SUBTOTAL(109,Q15:Q23)*AB15+SUBTOTAL(109,Q24:Q32)*AB24+SUBTOTAL(109,Q33:Q41)*AB33+SUBTOTAL(109,Q42:Q50)*AB42+SUBTOTAL(109,Q51:Q59)*AB51+SUBTOTAL(109,Q60:Q68)*AB60+SUBTOTAL(109,Q69:Q77)*AB69+SUBTOTAL(109,Q78:Q86)*AB78+SUBTOTAL(109,Q87:Q95)*AB87+SUBTOTAL(109,Q96:Q104)*AB96</f>
        <v>0</v>
      </c>
      <c r="AB106" s="1253"/>
    </row>
    <row r="107" spans="1:28" ht="14.1" customHeight="1" x14ac:dyDescent="0.3">
      <c r="A107" s="1260"/>
      <c r="B107" s="1260"/>
      <c r="C107" s="1260"/>
      <c r="D107" s="1260"/>
      <c r="E107" s="1260"/>
      <c r="F107" s="1260"/>
      <c r="G107" s="1260"/>
      <c r="H107" s="1260"/>
      <c r="I107" s="1260"/>
      <c r="J107" s="1260"/>
      <c r="K107" s="1260"/>
      <c r="L107" s="1260"/>
      <c r="M107" s="1260"/>
      <c r="N107" s="1260"/>
      <c r="O107" s="1260"/>
      <c r="P107" s="1260"/>
      <c r="Q107" s="33" t="s">
        <v>74</v>
      </c>
      <c r="R107" s="33" t="s">
        <v>70</v>
      </c>
      <c r="S107" s="1300" t="s">
        <v>574</v>
      </c>
      <c r="T107" s="1301"/>
      <c r="U107" s="1301"/>
      <c r="V107" s="1301"/>
      <c r="W107" s="1301"/>
      <c r="X107" s="1301"/>
      <c r="Y107" s="1301"/>
      <c r="Z107" s="466"/>
      <c r="AA107" s="1254" t="str">
        <f>IFERROR((SUBTOTAL(109,Q15:Q23)*AB15+SUBTOTAL(109,Q24:Q32)*AB24+SUBTOTAL(109,Q33:Q41)*AB33+SUBTOTAL(109,Q42:Q50)*AB42+SUBTOTAL(109,Q51:Q59)*AB51+SUBTOTAL(109,Q60:Q68)*AB60+SUBTOTAL(109,Q69:Q77)*AB69+SUBTOTAL(109,Q78:Q86)*AB78+SUBTOTAL(109,Q87:Q95)*AB87+SUBTOTAL(109,Q96:Q104)*AB96)/Q106," ")</f>
        <v xml:space="preserve"> </v>
      </c>
      <c r="AB107" s="1254"/>
    </row>
    <row r="108" spans="1:28" ht="5.0999999999999996" customHeight="1" x14ac:dyDescent="0.3">
      <c r="Q108" s="4"/>
      <c r="R108" s="4"/>
      <c r="S108" s="4"/>
      <c r="T108" s="4"/>
      <c r="U108" s="4"/>
      <c r="V108" s="4"/>
      <c r="W108" s="4"/>
      <c r="X108" s="4"/>
      <c r="Y108" s="4"/>
      <c r="Z108" s="4"/>
      <c r="AA108" s="4"/>
      <c r="AB108" s="4"/>
    </row>
    <row r="109" spans="1:28" ht="14.4" customHeight="1" x14ac:dyDescent="0.3">
      <c r="A109" s="1302" t="s">
        <v>914</v>
      </c>
      <c r="B109" s="1303"/>
      <c r="C109" s="1303"/>
      <c r="D109" s="1303"/>
      <c r="E109" s="1303"/>
      <c r="F109" s="1303"/>
      <c r="G109" s="1303"/>
      <c r="H109" s="1303"/>
      <c r="I109" s="1303"/>
      <c r="J109" s="1303"/>
      <c r="K109" s="1303"/>
      <c r="L109" s="1303"/>
      <c r="M109" s="1303"/>
      <c r="N109" s="1134" t="s">
        <v>911</v>
      </c>
      <c r="O109" s="1134"/>
      <c r="P109" s="1134"/>
      <c r="Q109" s="764">
        <v>0.75</v>
      </c>
      <c r="R109" s="4"/>
      <c r="S109" s="4"/>
      <c r="T109" s="4"/>
      <c r="U109" s="4"/>
      <c r="V109" s="4"/>
      <c r="W109" s="4"/>
      <c r="X109" s="4"/>
      <c r="Y109" s="4"/>
      <c r="Z109" s="4"/>
      <c r="AA109" s="4"/>
      <c r="AB109" s="4"/>
    </row>
    <row r="110" spans="1:28" ht="14.4" customHeight="1" x14ac:dyDescent="0.3">
      <c r="A110" s="1303"/>
      <c r="B110" s="1303"/>
      <c r="C110" s="1303"/>
      <c r="D110" s="1303"/>
      <c r="E110" s="1303"/>
      <c r="F110" s="1303"/>
      <c r="G110" s="1303"/>
      <c r="H110" s="1303"/>
      <c r="I110" s="1303"/>
      <c r="J110" s="1303"/>
      <c r="K110" s="1303"/>
      <c r="L110" s="1303"/>
      <c r="M110" s="1303"/>
      <c r="N110" s="1134" t="s">
        <v>912</v>
      </c>
      <c r="O110" s="1134"/>
      <c r="P110" s="1134"/>
      <c r="Q110" s="764">
        <v>0.45</v>
      </c>
      <c r="R110" s="4"/>
      <c r="S110" s="4"/>
    </row>
    <row r="111" spans="1:28" s="175" customFormat="1" ht="14.4" customHeight="1" x14ac:dyDescent="0.3">
      <c r="A111" s="1303"/>
      <c r="B111" s="1303"/>
      <c r="C111" s="1303"/>
      <c r="D111" s="1303"/>
      <c r="E111" s="1303"/>
      <c r="F111" s="1303"/>
      <c r="G111" s="1303"/>
      <c r="H111" s="1303"/>
      <c r="I111" s="1303"/>
      <c r="J111" s="1303"/>
      <c r="K111" s="1303"/>
      <c r="L111" s="1303"/>
      <c r="M111" s="1303"/>
      <c r="N111" s="1211" t="s">
        <v>808</v>
      </c>
      <c r="O111" s="1211"/>
      <c r="P111" s="1211"/>
      <c r="Q111" s="765">
        <v>85</v>
      </c>
      <c r="R111" s="7"/>
      <c r="T111"/>
      <c r="U111"/>
      <c r="V111"/>
      <c r="W111"/>
      <c r="X111"/>
      <c r="Y111"/>
      <c r="Z111"/>
      <c r="AA111"/>
      <c r="AB111"/>
    </row>
    <row r="112" spans="1:28" ht="5.0999999999999996" customHeight="1" x14ac:dyDescent="0.3"/>
    <row r="113" spans="1:28" ht="14.4" customHeight="1" x14ac:dyDescent="0.3">
      <c r="A113" s="1266" t="s">
        <v>915</v>
      </c>
      <c r="B113" s="1266"/>
      <c r="C113" s="1266"/>
      <c r="D113" s="1266"/>
      <c r="E113" s="1266"/>
      <c r="F113" s="1266"/>
      <c r="G113" s="1266"/>
      <c r="H113" s="1266"/>
      <c r="I113" s="1266"/>
      <c r="J113" s="1266"/>
      <c r="K113" s="1266"/>
      <c r="L113" s="1266"/>
      <c r="M113" s="1266"/>
      <c r="N113" s="1211" t="s">
        <v>72</v>
      </c>
      <c r="O113" s="1211"/>
      <c r="P113" s="1211"/>
      <c r="Q113" s="1211"/>
      <c r="R113" s="1305"/>
      <c r="S113" s="1305"/>
    </row>
    <row r="114" spans="1:28" ht="14.4" customHeight="1" x14ac:dyDescent="0.3">
      <c r="A114" s="1266"/>
      <c r="B114" s="1266"/>
      <c r="C114" s="1266"/>
      <c r="D114" s="1266"/>
      <c r="E114" s="1266"/>
      <c r="F114" s="1266"/>
      <c r="G114" s="1266"/>
      <c r="H114" s="1266"/>
      <c r="I114" s="1266"/>
      <c r="J114" s="1266"/>
      <c r="K114" s="1266"/>
      <c r="L114" s="1266"/>
      <c r="M114" s="1266"/>
      <c r="N114" s="1211" t="s">
        <v>73</v>
      </c>
      <c r="O114" s="1211"/>
      <c r="P114" s="1211"/>
      <c r="Q114" s="1211"/>
      <c r="R114" s="1305"/>
      <c r="S114" s="1305"/>
    </row>
    <row r="115" spans="1:28" ht="14.4" customHeight="1" x14ac:dyDescent="0.3">
      <c r="A115" s="1266"/>
      <c r="B115" s="1266"/>
      <c r="C115" s="1266"/>
      <c r="D115" s="1266"/>
      <c r="E115" s="1266"/>
      <c r="F115" s="1266"/>
      <c r="G115" s="1266"/>
      <c r="H115" s="1266"/>
      <c r="I115" s="1266"/>
      <c r="J115" s="1266"/>
      <c r="K115" s="1266"/>
      <c r="L115" s="1266"/>
      <c r="M115" s="1266"/>
      <c r="N115" s="1211" t="s">
        <v>913</v>
      </c>
      <c r="O115" s="1211"/>
      <c r="P115" s="1304"/>
      <c r="Q115" s="1304"/>
      <c r="R115" s="1305"/>
      <c r="S115" s="1305"/>
    </row>
    <row r="116" spans="1:28" ht="14.4" customHeight="1" x14ac:dyDescent="0.3"/>
    <row r="117" spans="1:28" ht="15" customHeight="1" x14ac:dyDescent="0.3">
      <c r="A117" s="1261"/>
      <c r="B117" s="1261"/>
      <c r="C117" s="1261"/>
      <c r="D117" s="1261"/>
      <c r="E117" s="176"/>
      <c r="F117" s="1261"/>
      <c r="G117" s="1261"/>
      <c r="H117" s="1261"/>
      <c r="I117" s="1261"/>
      <c r="J117" s="1261"/>
      <c r="K117" s="1261"/>
    </row>
    <row r="118" spans="1:28" ht="14.4" customHeight="1" x14ac:dyDescent="0.3">
      <c r="A118" s="1169" t="s">
        <v>22</v>
      </c>
      <c r="B118" s="1169"/>
      <c r="C118" s="1169"/>
      <c r="D118" s="1169"/>
      <c r="E118" s="174"/>
      <c r="F118" s="1295" t="s">
        <v>23</v>
      </c>
      <c r="G118" s="1295"/>
      <c r="H118" s="1295"/>
      <c r="I118" s="1295"/>
      <c r="J118" s="1295"/>
      <c r="K118" s="1295"/>
      <c r="M118" s="1193" t="s">
        <v>82</v>
      </c>
      <c r="N118" s="1193"/>
      <c r="O118" s="1193"/>
      <c r="P118" s="1299"/>
      <c r="Q118" s="1250" t="s">
        <v>83</v>
      </c>
      <c r="R118" s="1251"/>
      <c r="S118" s="1251"/>
      <c r="T118" s="1251"/>
      <c r="U118" s="1252"/>
      <c r="V118" s="7"/>
      <c r="W118" s="1213" t="s">
        <v>47</v>
      </c>
      <c r="X118" s="1214"/>
      <c r="Y118" s="1214"/>
      <c r="Z118" s="1214"/>
      <c r="AA118" s="1215"/>
    </row>
    <row r="119" spans="1:28" ht="8.1" customHeight="1" x14ac:dyDescent="0.3">
      <c r="A119" s="1212" t="str">
        <f>'LB Holzbringung'!L17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c r="AA119" s="1212"/>
      <c r="AB119" s="1212"/>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86" t="s">
        <v>24</v>
      </c>
      <c r="B1" s="1186" t="s">
        <v>168</v>
      </c>
      <c r="C1" s="1186" t="s">
        <v>169</v>
      </c>
      <c r="D1" s="1186" t="s">
        <v>4</v>
      </c>
      <c r="E1" s="1240" t="s">
        <v>12</v>
      </c>
      <c r="F1" s="1240" t="s">
        <v>16</v>
      </c>
      <c r="G1" s="1240" t="s">
        <v>78</v>
      </c>
      <c r="H1" s="1240" t="s">
        <v>315</v>
      </c>
      <c r="I1" s="1240" t="s">
        <v>3</v>
      </c>
      <c r="J1" s="1240" t="s">
        <v>59</v>
      </c>
      <c r="K1" s="1240"/>
      <c r="L1" s="1240"/>
      <c r="M1" s="1240" t="s">
        <v>62</v>
      </c>
      <c r="N1" s="1240"/>
      <c r="O1" s="1240"/>
      <c r="P1" s="1240"/>
      <c r="Q1" s="1240" t="s">
        <v>68</v>
      </c>
      <c r="R1" s="1240"/>
      <c r="S1" s="1240" t="s">
        <v>170</v>
      </c>
      <c r="T1" s="1240"/>
      <c r="U1" s="1240"/>
      <c r="V1" s="1240"/>
    </row>
    <row r="2" spans="1:22" ht="34.5" customHeight="1" x14ac:dyDescent="0.3">
      <c r="A2" s="1186"/>
      <c r="B2" s="1186"/>
      <c r="C2" s="1186"/>
      <c r="D2" s="1186"/>
      <c r="E2" s="1240"/>
      <c r="F2" s="1240"/>
      <c r="G2" s="1240"/>
      <c r="H2" s="1240"/>
      <c r="I2" s="1240"/>
      <c r="J2" s="1279" t="s">
        <v>60</v>
      </c>
      <c r="K2" s="1280" t="s">
        <v>43</v>
      </c>
      <c r="L2" s="1279" t="s">
        <v>58</v>
      </c>
      <c r="M2" s="1279" t="s">
        <v>63</v>
      </c>
      <c r="N2" s="1117" t="s">
        <v>227</v>
      </c>
      <c r="O2" s="1117"/>
      <c r="P2" s="1117"/>
      <c r="Q2" s="12" t="s">
        <v>39</v>
      </c>
      <c r="R2" s="12" t="s">
        <v>40</v>
      </c>
      <c r="S2" s="1240"/>
      <c r="T2" s="1240"/>
      <c r="U2" s="1240"/>
      <c r="V2" s="1240"/>
    </row>
    <row r="3" spans="1:22" ht="67.5" customHeight="1" x14ac:dyDescent="0.3">
      <c r="A3" s="1186"/>
      <c r="B3" s="1186"/>
      <c r="C3" s="1186"/>
      <c r="D3" s="1186"/>
      <c r="E3" s="1240"/>
      <c r="F3" s="1240"/>
      <c r="G3" s="1240"/>
      <c r="H3" s="1240"/>
      <c r="I3" s="1240"/>
      <c r="J3" s="1279"/>
      <c r="K3" s="1280"/>
      <c r="L3" s="1279"/>
      <c r="M3" s="1279"/>
      <c r="N3" s="21" t="s">
        <v>60</v>
      </c>
      <c r="O3" s="21" t="s">
        <v>43</v>
      </c>
      <c r="P3" s="21" t="s">
        <v>58</v>
      </c>
      <c r="Q3" s="17" t="s">
        <v>81</v>
      </c>
      <c r="R3" s="17" t="s">
        <v>81</v>
      </c>
      <c r="S3" s="21" t="s">
        <v>60</v>
      </c>
      <c r="T3" s="21" t="s">
        <v>43</v>
      </c>
      <c r="U3" s="21" t="s">
        <v>58</v>
      </c>
      <c r="V3" s="1240"/>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968</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645</v>
      </c>
      <c r="L19">
        <v>3</v>
      </c>
    </row>
    <row r="20" spans="1:12" x14ac:dyDescent="0.3">
      <c r="L20" t="s">
        <v>646</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83" t="s">
        <v>207</v>
      </c>
      <c r="B1" s="1283"/>
      <c r="C1" s="1284">
        <f>'LB Holzbringung'!C2:D2</f>
        <v>0</v>
      </c>
      <c r="D1" s="1284"/>
    </row>
    <row r="2" spans="1:14" ht="15" customHeight="1" x14ac:dyDescent="0.3">
      <c r="A2" s="1282" t="s">
        <v>917</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07" t="s">
        <v>595</v>
      </c>
      <c r="B1" s="1107"/>
      <c r="C1" s="1107"/>
      <c r="D1" s="1107"/>
      <c r="E1" s="1107"/>
      <c r="F1" s="1107"/>
      <c r="G1" s="1107"/>
      <c r="H1" s="1107"/>
      <c r="I1" s="1107"/>
      <c r="J1" s="1107"/>
      <c r="K1" s="1107"/>
      <c r="L1" s="1107"/>
      <c r="M1" s="1107"/>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778</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100000000000001" customHeight="1" x14ac:dyDescent="0.3">
      <c r="A1" s="1191" t="s">
        <v>225</v>
      </c>
      <c r="B1" s="1191"/>
      <c r="C1" s="1191"/>
      <c r="D1" s="1191"/>
      <c r="E1" s="1191"/>
      <c r="F1" s="1191"/>
      <c r="G1" s="1191"/>
      <c r="H1" s="1191"/>
      <c r="I1" s="1191"/>
      <c r="J1" s="1191"/>
      <c r="K1" s="1191"/>
      <c r="L1" s="1191"/>
      <c r="M1" s="1191"/>
      <c r="N1" s="1191"/>
      <c r="O1" s="1191"/>
      <c r="P1" s="1191"/>
      <c r="Q1" s="1191"/>
      <c r="R1" s="1191"/>
      <c r="S1" s="1191"/>
      <c r="W1" s="496"/>
    </row>
    <row r="2" spans="1:23"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3"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3" ht="5.0999999999999996" customHeight="1" x14ac:dyDescent="0.5">
      <c r="A4" s="3"/>
      <c r="B4" s="3"/>
      <c r="C4" s="3"/>
      <c r="D4" s="3"/>
      <c r="E4" s="3"/>
      <c r="F4" s="3"/>
      <c r="G4" s="3"/>
      <c r="H4" s="3"/>
    </row>
    <row r="5" spans="1:23" ht="15" customHeight="1" x14ac:dyDescent="0.3">
      <c r="A5" s="1240" t="s">
        <v>269</v>
      </c>
      <c r="B5" s="1186"/>
      <c r="C5" s="1186"/>
      <c r="D5" s="1186"/>
      <c r="E5" s="1229">
        <f>'LB Bestandesbegründung (m.Pfl.)'!L2</f>
        <v>0</v>
      </c>
      <c r="F5" s="1230"/>
      <c r="J5" s="1193" t="s">
        <v>42</v>
      </c>
      <c r="K5" s="1193"/>
      <c r="L5" s="1193"/>
      <c r="M5" s="1193"/>
      <c r="N5" s="1193"/>
      <c r="O5" s="1193"/>
      <c r="P5" s="1193"/>
      <c r="Q5" s="1193"/>
      <c r="R5" s="1193"/>
    </row>
    <row r="6" spans="1:23" ht="15" customHeight="1" x14ac:dyDescent="0.3">
      <c r="A6" s="1186"/>
      <c r="B6" s="1186"/>
      <c r="C6" s="1186"/>
      <c r="D6" s="1186"/>
      <c r="E6" s="1231"/>
      <c r="F6" s="1232"/>
      <c r="J6" s="1173"/>
      <c r="K6" s="1174"/>
      <c r="L6" s="1174"/>
      <c r="M6" s="1175"/>
      <c r="N6" s="97" t="s">
        <v>43</v>
      </c>
      <c r="O6" s="1173"/>
      <c r="P6" s="1174"/>
      <c r="Q6" s="1174"/>
      <c r="R6" s="1175"/>
      <c r="S6" s="96" t="s">
        <v>264</v>
      </c>
      <c r="T6" s="1113" t="s">
        <v>266</v>
      </c>
      <c r="U6" s="1120"/>
      <c r="V6" s="111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5.0999999999999996" customHeight="1" x14ac:dyDescent="0.3">
      <c r="A8" s="4"/>
      <c r="B8" s="4"/>
      <c r="C8" s="4"/>
      <c r="D8" s="4"/>
      <c r="E8" s="4"/>
      <c r="F8" s="4"/>
      <c r="G8" s="4"/>
      <c r="H8" s="4"/>
      <c r="I8" s="4"/>
      <c r="J8" s="4"/>
      <c r="K8" s="4"/>
      <c r="L8" s="4"/>
      <c r="M8" s="4"/>
      <c r="N8" s="4"/>
      <c r="O8" s="4"/>
      <c r="P8" s="4"/>
      <c r="Q8" s="4"/>
      <c r="R8" s="4"/>
      <c r="S8" s="4"/>
    </row>
    <row r="9" spans="1:23"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3" ht="5.0999999999999996"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3" ht="32.25" customHeight="1" x14ac:dyDescent="0.3">
      <c r="A12" s="1184" t="s">
        <v>75</v>
      </c>
      <c r="B12" s="1194" t="s">
        <v>76</v>
      </c>
      <c r="C12" s="1226" t="s">
        <v>197</v>
      </c>
      <c r="D12" s="1227"/>
      <c r="E12" s="1227"/>
      <c r="F12" s="1228"/>
      <c r="G12" s="1373" t="s">
        <v>87</v>
      </c>
      <c r="H12" s="1196" t="s">
        <v>648</v>
      </c>
      <c r="I12" s="1236" t="s">
        <v>228</v>
      </c>
      <c r="J12" s="1373" t="s">
        <v>88</v>
      </c>
      <c r="K12" s="1228" t="s">
        <v>322</v>
      </c>
      <c r="L12" s="1347" t="s">
        <v>1003</v>
      </c>
      <c r="M12" s="1350" t="s">
        <v>90</v>
      </c>
      <c r="N12" s="1180" t="s">
        <v>278</v>
      </c>
      <c r="O12" s="4"/>
      <c r="P12" s="1337" t="s">
        <v>91</v>
      </c>
      <c r="Q12" s="1337" t="s">
        <v>92</v>
      </c>
      <c r="R12" s="1357" t="s">
        <v>93</v>
      </c>
      <c r="S12" s="1375" t="s">
        <v>94</v>
      </c>
      <c r="T12" s="1350" t="s">
        <v>90</v>
      </c>
      <c r="U12" s="1379" t="s">
        <v>280</v>
      </c>
      <c r="V12" s="1344" t="s">
        <v>279</v>
      </c>
    </row>
    <row r="13" spans="1:23"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3"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3" ht="27" customHeight="1" thickBot="1" x14ac:dyDescent="0.35">
      <c r="A15" s="1313">
        <v>1</v>
      </c>
      <c r="B15" s="1242"/>
      <c r="C15" s="1363"/>
      <c r="D15" s="1364"/>
      <c r="E15" s="1364"/>
      <c r="F15" s="1365"/>
      <c r="G15" s="192"/>
      <c r="H15" s="549"/>
      <c r="I15" s="23"/>
      <c r="J15" s="24"/>
      <c r="K15" s="24"/>
      <c r="L15" s="25"/>
      <c r="M15" s="26"/>
      <c r="N15" s="27">
        <f>G15*M15</f>
        <v>0</v>
      </c>
      <c r="O15" s="546"/>
      <c r="P15" s="1382"/>
      <c r="Q15" s="80"/>
      <c r="R15" s="155"/>
      <c r="S15" s="1352"/>
      <c r="T15" s="26"/>
      <c r="U15" s="29">
        <f t="shared" ref="U15:U23" si="0">T15*G15</f>
        <v>0</v>
      </c>
      <c r="V15" s="1346">
        <f>SUBTOTAL(109,N15:N23)+SUBTOTAL(109,U15:U23)</f>
        <v>0</v>
      </c>
    </row>
    <row r="16" spans="1:23" ht="27" customHeight="1" thickBot="1" x14ac:dyDescent="0.35">
      <c r="A16" s="1314"/>
      <c r="B16" s="1159"/>
      <c r="C16" s="1341"/>
      <c r="D16" s="1342"/>
      <c r="E16" s="1342"/>
      <c r="F16" s="1343"/>
      <c r="G16" s="193"/>
      <c r="H16" s="550"/>
      <c r="I16" s="65"/>
      <c r="J16" s="66"/>
      <c r="K16" s="66"/>
      <c r="L16" s="67"/>
      <c r="M16" s="26"/>
      <c r="N16" s="27">
        <f t="shared" ref="N16:N21" si="1">G16*M16</f>
        <v>0</v>
      </c>
      <c r="O16" s="546"/>
      <c r="P16" s="1371"/>
      <c r="Q16" s="81"/>
      <c r="R16" s="160"/>
      <c r="S16" s="1353"/>
      <c r="T16" s="26"/>
      <c r="U16" s="29">
        <f t="shared" si="0"/>
        <v>0</v>
      </c>
      <c r="V16" s="1346"/>
    </row>
    <row r="17" spans="1:22" ht="27" customHeight="1" thickBot="1" x14ac:dyDescent="0.35">
      <c r="A17" s="1314"/>
      <c r="B17" s="1159"/>
      <c r="C17" s="1341"/>
      <c r="D17" s="1342"/>
      <c r="E17" s="1342"/>
      <c r="F17" s="1343"/>
      <c r="G17" s="193"/>
      <c r="H17" s="550"/>
      <c r="I17" s="65"/>
      <c r="J17" s="66"/>
      <c r="K17" s="66"/>
      <c r="L17" s="67"/>
      <c r="M17" s="26"/>
      <c r="N17" s="27">
        <f t="shared" si="1"/>
        <v>0</v>
      </c>
      <c r="O17" s="546"/>
      <c r="P17" s="1371"/>
      <c r="Q17" s="81"/>
      <c r="R17" s="160"/>
      <c r="S17" s="1353"/>
      <c r="T17" s="26"/>
      <c r="U17" s="29">
        <f t="shared" si="0"/>
        <v>0</v>
      </c>
      <c r="V17" s="1346"/>
    </row>
    <row r="18" spans="1:22" ht="27" hidden="1" customHeight="1" thickBot="1" x14ac:dyDescent="0.35">
      <c r="A18" s="1314"/>
      <c r="B18" s="1159"/>
      <c r="C18" s="1341"/>
      <c r="D18" s="1342"/>
      <c r="E18" s="1342"/>
      <c r="F18" s="1343"/>
      <c r="G18" s="193"/>
      <c r="H18" s="550"/>
      <c r="I18" s="65"/>
      <c r="J18" s="66"/>
      <c r="K18" s="66"/>
      <c r="L18" s="67"/>
      <c r="M18" s="26"/>
      <c r="N18" s="27">
        <f t="shared" si="1"/>
        <v>0</v>
      </c>
      <c r="O18" s="546"/>
      <c r="P18" s="1371"/>
      <c r="Q18" s="81"/>
      <c r="R18" s="160"/>
      <c r="S18" s="1353"/>
      <c r="T18" s="26"/>
      <c r="U18" s="29">
        <f t="shared" si="0"/>
        <v>0</v>
      </c>
      <c r="V18" s="1346"/>
    </row>
    <row r="19" spans="1:22" ht="27" hidden="1" customHeight="1" thickBot="1" x14ac:dyDescent="0.35">
      <c r="A19" s="1314"/>
      <c r="B19" s="1159"/>
      <c r="C19" s="1341"/>
      <c r="D19" s="1342"/>
      <c r="E19" s="1342"/>
      <c r="F19" s="1343"/>
      <c r="G19" s="193"/>
      <c r="H19" s="550"/>
      <c r="I19" s="65"/>
      <c r="J19" s="66"/>
      <c r="K19" s="66"/>
      <c r="L19" s="67"/>
      <c r="M19" s="26"/>
      <c r="N19" s="27">
        <f t="shared" si="1"/>
        <v>0</v>
      </c>
      <c r="O19" s="546"/>
      <c r="P19" s="1371"/>
      <c r="Q19" s="81"/>
      <c r="R19" s="160"/>
      <c r="S19" s="1353"/>
      <c r="T19" s="26"/>
      <c r="U19" s="29">
        <f t="shared" si="0"/>
        <v>0</v>
      </c>
      <c r="V19" s="1346"/>
    </row>
    <row r="20" spans="1:22" ht="27" hidden="1" customHeight="1" thickBot="1" x14ac:dyDescent="0.35">
      <c r="A20" s="1315"/>
      <c r="B20" s="1159"/>
      <c r="C20" s="1341"/>
      <c r="D20" s="1342"/>
      <c r="E20" s="1342"/>
      <c r="F20" s="1343"/>
      <c r="G20" s="193"/>
      <c r="H20" s="550"/>
      <c r="I20" s="65"/>
      <c r="J20" s="66"/>
      <c r="K20" s="66"/>
      <c r="L20" s="67"/>
      <c r="M20" s="26"/>
      <c r="N20" s="27">
        <f t="shared" si="1"/>
        <v>0</v>
      </c>
      <c r="O20" s="546"/>
      <c r="P20" s="1371"/>
      <c r="Q20" s="81"/>
      <c r="R20" s="160"/>
      <c r="S20" s="1353"/>
      <c r="T20" s="26"/>
      <c r="U20" s="29">
        <f t="shared" si="0"/>
        <v>0</v>
      </c>
      <c r="V20" s="1346"/>
    </row>
    <row r="21" spans="1:22" ht="27" hidden="1" customHeight="1" thickBot="1" x14ac:dyDescent="0.35">
      <c r="A21" s="1315"/>
      <c r="B21" s="1159"/>
      <c r="C21" s="1341"/>
      <c r="D21" s="1342"/>
      <c r="E21" s="1342"/>
      <c r="F21" s="1343"/>
      <c r="G21" s="193"/>
      <c r="H21" s="550"/>
      <c r="I21" s="65"/>
      <c r="J21" s="66"/>
      <c r="K21" s="66"/>
      <c r="L21" s="67"/>
      <c r="M21" s="26"/>
      <c r="N21" s="27">
        <f t="shared" si="1"/>
        <v>0</v>
      </c>
      <c r="O21" s="546"/>
      <c r="P21" s="1371"/>
      <c r="Q21" s="81"/>
      <c r="R21" s="160"/>
      <c r="S21" s="1353"/>
      <c r="T21" s="26"/>
      <c r="U21" s="29">
        <f t="shared" si="0"/>
        <v>0</v>
      </c>
      <c r="V21" s="1346"/>
    </row>
    <row r="22" spans="1:22" ht="27" hidden="1" customHeight="1" thickBot="1" x14ac:dyDescent="0.35">
      <c r="A22" s="1315"/>
      <c r="B22" s="1159"/>
      <c r="C22" s="1341"/>
      <c r="D22" s="1342"/>
      <c r="E22" s="1342"/>
      <c r="F22" s="1343"/>
      <c r="G22" s="193"/>
      <c r="H22" s="550"/>
      <c r="I22" s="65"/>
      <c r="J22" s="66"/>
      <c r="K22" s="66"/>
      <c r="L22" s="67"/>
      <c r="M22" s="26"/>
      <c r="N22" s="27">
        <f t="shared" ref="N22:N30" si="2">G22*M22</f>
        <v>0</v>
      </c>
      <c r="O22" s="546"/>
      <c r="P22" s="1371"/>
      <c r="Q22" s="81"/>
      <c r="R22" s="160"/>
      <c r="S22" s="1353"/>
      <c r="T22" s="26"/>
      <c r="U22" s="29">
        <f t="shared" si="0"/>
        <v>0</v>
      </c>
      <c r="V22" s="1346"/>
    </row>
    <row r="23" spans="1:22" ht="27" hidden="1" customHeight="1" thickBot="1" x14ac:dyDescent="0.35">
      <c r="A23" s="1316"/>
      <c r="B23" s="1159"/>
      <c r="C23" s="1366"/>
      <c r="D23" s="1367"/>
      <c r="E23" s="1367"/>
      <c r="F23" s="1368"/>
      <c r="G23" s="193"/>
      <c r="H23" s="550"/>
      <c r="I23" s="65"/>
      <c r="J23" s="66"/>
      <c r="K23" s="66"/>
      <c r="L23" s="67"/>
      <c r="M23" s="575"/>
      <c r="N23" s="107">
        <f t="shared" si="2"/>
        <v>0</v>
      </c>
      <c r="O23" s="547"/>
      <c r="P23" s="1371"/>
      <c r="Q23" s="109"/>
      <c r="R23" s="160"/>
      <c r="S23" s="1353"/>
      <c r="T23" s="575"/>
      <c r="U23" s="110">
        <f t="shared" si="0"/>
        <v>0</v>
      </c>
      <c r="V23" s="1346"/>
    </row>
    <row r="24" spans="1:22" ht="27" hidden="1" customHeight="1" thickBot="1" x14ac:dyDescent="0.35">
      <c r="A24" s="1327">
        <v>2</v>
      </c>
      <c r="B24" s="1158"/>
      <c r="C24" s="1360"/>
      <c r="D24" s="1361"/>
      <c r="E24" s="1361"/>
      <c r="F24" s="1362"/>
      <c r="G24" s="194"/>
      <c r="H24" s="551"/>
      <c r="I24" s="112"/>
      <c r="J24" s="113"/>
      <c r="K24" s="113"/>
      <c r="L24" s="114"/>
      <c r="M24" s="115"/>
      <c r="N24" s="116">
        <f t="shared" si="2"/>
        <v>0</v>
      </c>
      <c r="O24" s="548"/>
      <c r="P24" s="1370"/>
      <c r="Q24" s="118"/>
      <c r="R24" s="163"/>
      <c r="S24" s="1369"/>
      <c r="T24" s="115"/>
      <c r="U24" s="119">
        <f t="shared" ref="U24:U87" si="3">T24*G24</f>
        <v>0</v>
      </c>
      <c r="V24" s="1381">
        <f>SUBTOTAL(109,N24:N32)+SUBTOTAL(109,U24:U32)</f>
        <v>0</v>
      </c>
    </row>
    <row r="25" spans="1:22" ht="27" hidden="1" customHeight="1" thickBot="1" x14ac:dyDescent="0.35">
      <c r="A25" s="1314"/>
      <c r="B25" s="1159"/>
      <c r="C25" s="1341"/>
      <c r="D25" s="1342"/>
      <c r="E25" s="1342"/>
      <c r="F25" s="1343"/>
      <c r="G25" s="193"/>
      <c r="H25" s="550"/>
      <c r="I25" s="65"/>
      <c r="J25" s="66"/>
      <c r="K25" s="66"/>
      <c r="L25" s="67"/>
      <c r="M25" s="26"/>
      <c r="N25" s="27">
        <f t="shared" si="2"/>
        <v>0</v>
      </c>
      <c r="O25" s="546"/>
      <c r="P25" s="1371"/>
      <c r="Q25" s="81"/>
      <c r="R25" s="160"/>
      <c r="S25" s="1353"/>
      <c r="T25" s="26"/>
      <c r="U25" s="29">
        <f t="shared" si="3"/>
        <v>0</v>
      </c>
      <c r="V25" s="1346"/>
    </row>
    <row r="26" spans="1:22" ht="27" hidden="1" customHeight="1" thickBot="1" x14ac:dyDescent="0.35">
      <c r="A26" s="1314"/>
      <c r="B26" s="1159"/>
      <c r="C26" s="1341"/>
      <c r="D26" s="1342"/>
      <c r="E26" s="1342"/>
      <c r="F26" s="1343"/>
      <c r="G26" s="193"/>
      <c r="H26" s="550"/>
      <c r="I26" s="65"/>
      <c r="J26" s="66"/>
      <c r="K26" s="66"/>
      <c r="L26" s="67"/>
      <c r="M26" s="26"/>
      <c r="N26" s="27">
        <f t="shared" si="2"/>
        <v>0</v>
      </c>
      <c r="O26" s="546"/>
      <c r="P26" s="1371"/>
      <c r="Q26" s="81"/>
      <c r="R26" s="160"/>
      <c r="S26" s="1353"/>
      <c r="T26" s="26"/>
      <c r="U26" s="29">
        <f t="shared" si="3"/>
        <v>0</v>
      </c>
      <c r="V26" s="1346"/>
    </row>
    <row r="27" spans="1:22" ht="27" hidden="1" customHeight="1" thickBot="1" x14ac:dyDescent="0.35">
      <c r="A27" s="1314"/>
      <c r="B27" s="1159"/>
      <c r="C27" s="1341"/>
      <c r="D27" s="1342"/>
      <c r="E27" s="1342"/>
      <c r="F27" s="1343"/>
      <c r="G27" s="193"/>
      <c r="H27" s="550"/>
      <c r="I27" s="65"/>
      <c r="J27" s="66"/>
      <c r="K27" s="66"/>
      <c r="L27" s="67"/>
      <c r="M27" s="26"/>
      <c r="N27" s="27">
        <f t="shared" si="2"/>
        <v>0</v>
      </c>
      <c r="O27" s="546"/>
      <c r="P27" s="1371"/>
      <c r="Q27" s="81"/>
      <c r="R27" s="160"/>
      <c r="S27" s="1353"/>
      <c r="T27" s="26"/>
      <c r="U27" s="29">
        <f t="shared" si="3"/>
        <v>0</v>
      </c>
      <c r="V27" s="1346"/>
    </row>
    <row r="28" spans="1:22" ht="27" hidden="1" customHeight="1" thickBot="1" x14ac:dyDescent="0.35">
      <c r="A28" s="1314"/>
      <c r="B28" s="1159"/>
      <c r="C28" s="1341"/>
      <c r="D28" s="1342"/>
      <c r="E28" s="1342"/>
      <c r="F28" s="1343"/>
      <c r="G28" s="193"/>
      <c r="H28" s="550"/>
      <c r="I28" s="65"/>
      <c r="J28" s="66"/>
      <c r="K28" s="66"/>
      <c r="L28" s="67"/>
      <c r="M28" s="26"/>
      <c r="N28" s="27">
        <f t="shared" si="2"/>
        <v>0</v>
      </c>
      <c r="O28" s="546"/>
      <c r="P28" s="1371"/>
      <c r="Q28" s="81"/>
      <c r="R28" s="160"/>
      <c r="S28" s="1353"/>
      <c r="T28" s="26"/>
      <c r="U28" s="29">
        <f t="shared" si="3"/>
        <v>0</v>
      </c>
      <c r="V28" s="1346"/>
    </row>
    <row r="29" spans="1:22" ht="27" hidden="1" customHeight="1" thickBot="1" x14ac:dyDescent="0.35">
      <c r="A29" s="1315"/>
      <c r="B29" s="1159"/>
      <c r="C29" s="1341"/>
      <c r="D29" s="1342"/>
      <c r="E29" s="1342"/>
      <c r="F29" s="1343"/>
      <c r="G29" s="193"/>
      <c r="H29" s="550"/>
      <c r="I29" s="65"/>
      <c r="J29" s="66"/>
      <c r="K29" s="66"/>
      <c r="L29" s="67"/>
      <c r="M29" s="26"/>
      <c r="N29" s="27">
        <f t="shared" si="2"/>
        <v>0</v>
      </c>
      <c r="O29" s="546"/>
      <c r="P29" s="1371"/>
      <c r="Q29" s="81"/>
      <c r="R29" s="160"/>
      <c r="S29" s="1353"/>
      <c r="T29" s="26"/>
      <c r="U29" s="29">
        <f t="shared" si="3"/>
        <v>0</v>
      </c>
      <c r="V29" s="1346"/>
    </row>
    <row r="30" spans="1:22" ht="27" hidden="1" customHeight="1" thickBot="1" x14ac:dyDescent="0.35">
      <c r="A30" s="1315"/>
      <c r="B30" s="1159"/>
      <c r="C30" s="1341"/>
      <c r="D30" s="1342"/>
      <c r="E30" s="1342"/>
      <c r="F30" s="1343"/>
      <c r="G30" s="193"/>
      <c r="H30" s="550"/>
      <c r="I30" s="65"/>
      <c r="J30" s="66"/>
      <c r="K30" s="66"/>
      <c r="L30" s="67"/>
      <c r="M30" s="26"/>
      <c r="N30" s="27">
        <f t="shared" si="2"/>
        <v>0</v>
      </c>
      <c r="O30" s="546"/>
      <c r="P30" s="1371"/>
      <c r="Q30" s="81"/>
      <c r="R30" s="160"/>
      <c r="S30" s="1353"/>
      <c r="T30" s="26"/>
      <c r="U30" s="29">
        <f t="shared" si="3"/>
        <v>0</v>
      </c>
      <c r="V30" s="1346"/>
    </row>
    <row r="31" spans="1:22" ht="27" hidden="1" customHeight="1" thickBot="1" x14ac:dyDescent="0.35">
      <c r="A31" s="1315"/>
      <c r="B31" s="1159"/>
      <c r="C31" s="1341"/>
      <c r="D31" s="1342"/>
      <c r="E31" s="1342"/>
      <c r="F31" s="1343"/>
      <c r="G31" s="193"/>
      <c r="H31" s="550"/>
      <c r="I31" s="65"/>
      <c r="J31" s="66"/>
      <c r="K31" s="66"/>
      <c r="L31" s="67"/>
      <c r="M31" s="26"/>
      <c r="N31" s="27">
        <f t="shared" ref="N31:N94" si="4">G31*M31</f>
        <v>0</v>
      </c>
      <c r="O31" s="546"/>
      <c r="P31" s="1371"/>
      <c r="Q31" s="81"/>
      <c r="R31" s="160"/>
      <c r="S31" s="1353"/>
      <c r="T31" s="26"/>
      <c r="U31" s="29">
        <f t="shared" si="3"/>
        <v>0</v>
      </c>
      <c r="V31" s="1346"/>
    </row>
    <row r="32" spans="1:22" ht="27" hidden="1" customHeight="1" thickBot="1" x14ac:dyDescent="0.35">
      <c r="A32" s="1316"/>
      <c r="B32" s="1159"/>
      <c r="C32" s="1341"/>
      <c r="D32" s="1342"/>
      <c r="E32" s="1342"/>
      <c r="F32" s="1343"/>
      <c r="G32" s="193"/>
      <c r="H32" s="550"/>
      <c r="I32" s="65"/>
      <c r="J32" s="66"/>
      <c r="K32" s="66"/>
      <c r="L32" s="67"/>
      <c r="M32" s="575"/>
      <c r="N32" s="107">
        <f t="shared" si="4"/>
        <v>0</v>
      </c>
      <c r="O32" s="547"/>
      <c r="P32" s="1371"/>
      <c r="Q32" s="109"/>
      <c r="R32" s="160"/>
      <c r="S32" s="1353"/>
      <c r="T32" s="575"/>
      <c r="U32" s="110">
        <f t="shared" si="3"/>
        <v>0</v>
      </c>
      <c r="V32" s="1346"/>
    </row>
    <row r="33" spans="1:22" ht="27" hidden="1" customHeight="1" thickBot="1" x14ac:dyDescent="0.35">
      <c r="A33" s="1327">
        <v>3</v>
      </c>
      <c r="B33" s="1158"/>
      <c r="C33" s="1360"/>
      <c r="D33" s="1361"/>
      <c r="E33" s="1361"/>
      <c r="F33" s="1362"/>
      <c r="G33" s="194"/>
      <c r="H33" s="551"/>
      <c r="I33" s="112"/>
      <c r="J33" s="113"/>
      <c r="K33" s="113"/>
      <c r="L33" s="114"/>
      <c r="M33" s="115"/>
      <c r="N33" s="116">
        <f t="shared" si="4"/>
        <v>0</v>
      </c>
      <c r="O33" s="548"/>
      <c r="P33" s="1370"/>
      <c r="Q33" s="118"/>
      <c r="R33" s="163"/>
      <c r="S33" s="1369"/>
      <c r="T33" s="115"/>
      <c r="U33" s="119">
        <f t="shared" si="3"/>
        <v>0</v>
      </c>
      <c r="V33" s="1381">
        <f>SUBTOTAL(109,N33:N41)+SUBTOTAL(109,U33:U41)</f>
        <v>0</v>
      </c>
    </row>
    <row r="34" spans="1:22" ht="27" hidden="1" customHeight="1" thickBot="1" x14ac:dyDescent="0.35">
      <c r="A34" s="1314"/>
      <c r="B34" s="1159"/>
      <c r="C34" s="1341"/>
      <c r="D34" s="1342"/>
      <c r="E34" s="1342"/>
      <c r="F34" s="1343"/>
      <c r="G34" s="193"/>
      <c r="H34" s="550"/>
      <c r="I34" s="65"/>
      <c r="J34" s="66"/>
      <c r="K34" s="66"/>
      <c r="L34" s="67"/>
      <c r="M34" s="26"/>
      <c r="N34" s="27">
        <f t="shared" si="4"/>
        <v>0</v>
      </c>
      <c r="O34" s="546"/>
      <c r="P34" s="1371"/>
      <c r="Q34" s="81"/>
      <c r="R34" s="160"/>
      <c r="S34" s="1353"/>
      <c r="T34" s="26"/>
      <c r="U34" s="29">
        <f t="shared" si="3"/>
        <v>0</v>
      </c>
      <c r="V34" s="1346"/>
    </row>
    <row r="35" spans="1:22" ht="27" hidden="1" customHeight="1" thickBot="1" x14ac:dyDescent="0.35">
      <c r="A35" s="1314"/>
      <c r="B35" s="1159"/>
      <c r="C35" s="1341"/>
      <c r="D35" s="1342"/>
      <c r="E35" s="1342"/>
      <c r="F35" s="1343"/>
      <c r="G35" s="193"/>
      <c r="H35" s="550"/>
      <c r="I35" s="65"/>
      <c r="J35" s="66"/>
      <c r="K35" s="66"/>
      <c r="L35" s="67"/>
      <c r="M35" s="26"/>
      <c r="N35" s="27">
        <f t="shared" si="4"/>
        <v>0</v>
      </c>
      <c r="O35" s="546"/>
      <c r="P35" s="1371"/>
      <c r="Q35" s="81"/>
      <c r="R35" s="160"/>
      <c r="S35" s="1353"/>
      <c r="T35" s="26"/>
      <c r="U35" s="29">
        <f t="shared" si="3"/>
        <v>0</v>
      </c>
      <c r="V35" s="1346"/>
    </row>
    <row r="36" spans="1:22" ht="27" hidden="1" customHeight="1" thickBot="1" x14ac:dyDescent="0.35">
      <c r="A36" s="1314"/>
      <c r="B36" s="1159"/>
      <c r="C36" s="1341"/>
      <c r="D36" s="1342"/>
      <c r="E36" s="1342"/>
      <c r="F36" s="1343"/>
      <c r="G36" s="193"/>
      <c r="H36" s="550"/>
      <c r="I36" s="65"/>
      <c r="J36" s="66"/>
      <c r="K36" s="66"/>
      <c r="L36" s="67"/>
      <c r="M36" s="26"/>
      <c r="N36" s="27">
        <f t="shared" si="4"/>
        <v>0</v>
      </c>
      <c r="O36" s="546"/>
      <c r="P36" s="1371"/>
      <c r="Q36" s="81"/>
      <c r="R36" s="160"/>
      <c r="S36" s="1353"/>
      <c r="T36" s="26"/>
      <c r="U36" s="29">
        <f t="shared" si="3"/>
        <v>0</v>
      </c>
      <c r="V36" s="1346"/>
    </row>
    <row r="37" spans="1:22" ht="27" hidden="1" customHeight="1" thickBot="1" x14ac:dyDescent="0.35">
      <c r="A37" s="1314"/>
      <c r="B37" s="1159"/>
      <c r="C37" s="1341"/>
      <c r="D37" s="1342"/>
      <c r="E37" s="1342"/>
      <c r="F37" s="1343"/>
      <c r="G37" s="193"/>
      <c r="H37" s="550"/>
      <c r="I37" s="65"/>
      <c r="J37" s="66"/>
      <c r="K37" s="66"/>
      <c r="L37" s="67"/>
      <c r="M37" s="26"/>
      <c r="N37" s="27">
        <f t="shared" si="4"/>
        <v>0</v>
      </c>
      <c r="O37" s="546"/>
      <c r="P37" s="1371"/>
      <c r="Q37" s="81"/>
      <c r="R37" s="160"/>
      <c r="S37" s="1353"/>
      <c r="T37" s="26"/>
      <c r="U37" s="29">
        <f t="shared" si="3"/>
        <v>0</v>
      </c>
      <c r="V37" s="1346"/>
    </row>
    <row r="38" spans="1:22" ht="27" hidden="1" customHeight="1" thickBot="1" x14ac:dyDescent="0.35">
      <c r="A38" s="1315"/>
      <c r="B38" s="1159"/>
      <c r="C38" s="1341"/>
      <c r="D38" s="1342"/>
      <c r="E38" s="1342"/>
      <c r="F38" s="1343"/>
      <c r="G38" s="193"/>
      <c r="H38" s="550"/>
      <c r="I38" s="65"/>
      <c r="J38" s="66"/>
      <c r="K38" s="66"/>
      <c r="L38" s="67"/>
      <c r="M38" s="26"/>
      <c r="N38" s="27">
        <f t="shared" si="4"/>
        <v>0</v>
      </c>
      <c r="O38" s="546"/>
      <c r="P38" s="1371"/>
      <c r="Q38" s="81"/>
      <c r="R38" s="160"/>
      <c r="S38" s="1353"/>
      <c r="T38" s="26"/>
      <c r="U38" s="29">
        <f t="shared" si="3"/>
        <v>0</v>
      </c>
      <c r="V38" s="1346"/>
    </row>
    <row r="39" spans="1:22" ht="27" hidden="1" customHeight="1" thickBot="1" x14ac:dyDescent="0.35">
      <c r="A39" s="1315"/>
      <c r="B39" s="1159"/>
      <c r="C39" s="1341"/>
      <c r="D39" s="1342"/>
      <c r="E39" s="1342"/>
      <c r="F39" s="1343"/>
      <c r="G39" s="193"/>
      <c r="H39" s="550"/>
      <c r="I39" s="65"/>
      <c r="J39" s="66"/>
      <c r="K39" s="66"/>
      <c r="L39" s="67"/>
      <c r="M39" s="26"/>
      <c r="N39" s="27">
        <f t="shared" si="4"/>
        <v>0</v>
      </c>
      <c r="O39" s="546"/>
      <c r="P39" s="1371"/>
      <c r="Q39" s="81"/>
      <c r="R39" s="160"/>
      <c r="S39" s="1353"/>
      <c r="T39" s="26"/>
      <c r="U39" s="29">
        <f t="shared" si="3"/>
        <v>0</v>
      </c>
      <c r="V39" s="1346"/>
    </row>
    <row r="40" spans="1:22" ht="27" hidden="1" customHeight="1" thickBot="1" x14ac:dyDescent="0.35">
      <c r="A40" s="1315"/>
      <c r="B40" s="1159"/>
      <c r="C40" s="1341"/>
      <c r="D40" s="1342"/>
      <c r="E40" s="1342"/>
      <c r="F40" s="1343"/>
      <c r="G40" s="193"/>
      <c r="H40" s="550"/>
      <c r="I40" s="65"/>
      <c r="J40" s="66"/>
      <c r="K40" s="66"/>
      <c r="L40" s="67"/>
      <c r="M40" s="26"/>
      <c r="N40" s="27">
        <f t="shared" si="4"/>
        <v>0</v>
      </c>
      <c r="O40" s="546"/>
      <c r="P40" s="1371"/>
      <c r="Q40" s="81"/>
      <c r="R40" s="160"/>
      <c r="S40" s="1353"/>
      <c r="T40" s="26"/>
      <c r="U40" s="29">
        <f t="shared" si="3"/>
        <v>0</v>
      </c>
      <c r="V40" s="1346"/>
    </row>
    <row r="41" spans="1:22" ht="27" hidden="1" customHeight="1" thickBot="1" x14ac:dyDescent="0.35">
      <c r="A41" s="1316"/>
      <c r="B41" s="1159"/>
      <c r="C41" s="1341"/>
      <c r="D41" s="1342"/>
      <c r="E41" s="1342"/>
      <c r="F41" s="1343"/>
      <c r="G41" s="193"/>
      <c r="H41" s="550"/>
      <c r="I41" s="65"/>
      <c r="J41" s="66"/>
      <c r="K41" s="66"/>
      <c r="L41" s="67"/>
      <c r="M41" s="575"/>
      <c r="N41" s="107">
        <f t="shared" si="4"/>
        <v>0</v>
      </c>
      <c r="O41" s="547"/>
      <c r="P41" s="1371"/>
      <c r="Q41" s="109"/>
      <c r="R41" s="160"/>
      <c r="S41" s="1353"/>
      <c r="T41" s="575"/>
      <c r="U41" s="110">
        <f t="shared" si="3"/>
        <v>0</v>
      </c>
      <c r="V41" s="1346"/>
    </row>
    <row r="42" spans="1:22" ht="27" hidden="1" customHeight="1" thickBot="1" x14ac:dyDescent="0.35">
      <c r="A42" s="1327">
        <v>4</v>
      </c>
      <c r="B42" s="1158"/>
      <c r="C42" s="1360"/>
      <c r="D42" s="1361"/>
      <c r="E42" s="1361"/>
      <c r="F42" s="1362"/>
      <c r="G42" s="194"/>
      <c r="H42" s="551"/>
      <c r="I42" s="112"/>
      <c r="J42" s="113"/>
      <c r="K42" s="113"/>
      <c r="L42" s="114"/>
      <c r="M42" s="115"/>
      <c r="N42" s="116">
        <f t="shared" si="4"/>
        <v>0</v>
      </c>
      <c r="O42" s="548"/>
      <c r="P42" s="1370"/>
      <c r="Q42" s="118"/>
      <c r="R42" s="163"/>
      <c r="S42" s="1369"/>
      <c r="T42" s="115"/>
      <c r="U42" s="119">
        <f t="shared" si="3"/>
        <v>0</v>
      </c>
      <c r="V42" s="1381">
        <f>SUBTOTAL(109,N42:N50)+SUBTOTAL(109,U42:U50)</f>
        <v>0</v>
      </c>
    </row>
    <row r="43" spans="1:22" ht="27" hidden="1" customHeight="1" thickBot="1" x14ac:dyDescent="0.35">
      <c r="A43" s="1314"/>
      <c r="B43" s="1159"/>
      <c r="C43" s="1341"/>
      <c r="D43" s="1342"/>
      <c r="E43" s="1342"/>
      <c r="F43" s="1343"/>
      <c r="G43" s="193"/>
      <c r="H43" s="550"/>
      <c r="I43" s="65"/>
      <c r="J43" s="66"/>
      <c r="K43" s="66"/>
      <c r="L43" s="67"/>
      <c r="M43" s="26"/>
      <c r="N43" s="27">
        <f t="shared" si="4"/>
        <v>0</v>
      </c>
      <c r="O43" s="546"/>
      <c r="P43" s="1371"/>
      <c r="Q43" s="81"/>
      <c r="R43" s="160"/>
      <c r="S43" s="1353"/>
      <c r="T43" s="26"/>
      <c r="U43" s="29">
        <f t="shared" si="3"/>
        <v>0</v>
      </c>
      <c r="V43" s="1346"/>
    </row>
    <row r="44" spans="1:22" ht="27" hidden="1" customHeight="1" thickBot="1" x14ac:dyDescent="0.35">
      <c r="A44" s="1314"/>
      <c r="B44" s="1159"/>
      <c r="C44" s="1341"/>
      <c r="D44" s="1342"/>
      <c r="E44" s="1342"/>
      <c r="F44" s="1343"/>
      <c r="G44" s="193"/>
      <c r="H44" s="550"/>
      <c r="I44" s="65"/>
      <c r="J44" s="66"/>
      <c r="K44" s="66"/>
      <c r="L44" s="67"/>
      <c r="M44" s="26"/>
      <c r="N44" s="27">
        <f t="shared" si="4"/>
        <v>0</v>
      </c>
      <c r="O44" s="546"/>
      <c r="P44" s="1371"/>
      <c r="Q44" s="81"/>
      <c r="R44" s="160"/>
      <c r="S44" s="1353"/>
      <c r="T44" s="26"/>
      <c r="U44" s="29">
        <f t="shared" si="3"/>
        <v>0</v>
      </c>
      <c r="V44" s="1346"/>
    </row>
    <row r="45" spans="1:22" ht="27" hidden="1" customHeight="1" thickBot="1" x14ac:dyDescent="0.35">
      <c r="A45" s="1314"/>
      <c r="B45" s="1159"/>
      <c r="C45" s="1341"/>
      <c r="D45" s="1342"/>
      <c r="E45" s="1342"/>
      <c r="F45" s="1343"/>
      <c r="G45" s="193"/>
      <c r="H45" s="550"/>
      <c r="I45" s="65"/>
      <c r="J45" s="66"/>
      <c r="K45" s="66"/>
      <c r="L45" s="67"/>
      <c r="M45" s="26"/>
      <c r="N45" s="27">
        <f t="shared" si="4"/>
        <v>0</v>
      </c>
      <c r="O45" s="546"/>
      <c r="P45" s="1371"/>
      <c r="Q45" s="81"/>
      <c r="R45" s="160"/>
      <c r="S45" s="1353"/>
      <c r="T45" s="26"/>
      <c r="U45" s="29">
        <f t="shared" si="3"/>
        <v>0</v>
      </c>
      <c r="V45" s="1346"/>
    </row>
    <row r="46" spans="1:22" ht="27" hidden="1" customHeight="1" thickBot="1" x14ac:dyDescent="0.35">
      <c r="A46" s="1314"/>
      <c r="B46" s="1159"/>
      <c r="C46" s="1341"/>
      <c r="D46" s="1342"/>
      <c r="E46" s="1342"/>
      <c r="F46" s="1343"/>
      <c r="G46" s="193"/>
      <c r="H46" s="550"/>
      <c r="I46" s="65"/>
      <c r="J46" s="66"/>
      <c r="K46" s="66"/>
      <c r="L46" s="67"/>
      <c r="M46" s="26"/>
      <c r="N46" s="27">
        <f t="shared" si="4"/>
        <v>0</v>
      </c>
      <c r="O46" s="546"/>
      <c r="P46" s="1371"/>
      <c r="Q46" s="81"/>
      <c r="R46" s="160"/>
      <c r="S46" s="1353"/>
      <c r="T46" s="26"/>
      <c r="U46" s="29">
        <f t="shared" si="3"/>
        <v>0</v>
      </c>
      <c r="V46" s="1346"/>
    </row>
    <row r="47" spans="1:22" ht="27" hidden="1" customHeight="1" thickBot="1" x14ac:dyDescent="0.35">
      <c r="A47" s="1315"/>
      <c r="B47" s="1159"/>
      <c r="C47" s="1341"/>
      <c r="D47" s="1342"/>
      <c r="E47" s="1342"/>
      <c r="F47" s="1343"/>
      <c r="G47" s="193"/>
      <c r="H47" s="550"/>
      <c r="I47" s="65"/>
      <c r="J47" s="66"/>
      <c r="K47" s="66"/>
      <c r="L47" s="67"/>
      <c r="M47" s="26"/>
      <c r="N47" s="27">
        <f t="shared" si="4"/>
        <v>0</v>
      </c>
      <c r="O47" s="546"/>
      <c r="P47" s="1371"/>
      <c r="Q47" s="81"/>
      <c r="R47" s="160"/>
      <c r="S47" s="1353"/>
      <c r="T47" s="26"/>
      <c r="U47" s="29">
        <f t="shared" si="3"/>
        <v>0</v>
      </c>
      <c r="V47" s="1346"/>
    </row>
    <row r="48" spans="1:22" ht="27" hidden="1" customHeight="1" thickBot="1" x14ac:dyDescent="0.35">
      <c r="A48" s="1315"/>
      <c r="B48" s="1159"/>
      <c r="C48" s="1341"/>
      <c r="D48" s="1342"/>
      <c r="E48" s="1342"/>
      <c r="F48" s="1343"/>
      <c r="G48" s="193"/>
      <c r="H48" s="550"/>
      <c r="I48" s="65"/>
      <c r="J48" s="66"/>
      <c r="K48" s="66"/>
      <c r="L48" s="67"/>
      <c r="M48" s="26"/>
      <c r="N48" s="27">
        <f t="shared" si="4"/>
        <v>0</v>
      </c>
      <c r="O48" s="546"/>
      <c r="P48" s="1371"/>
      <c r="Q48" s="81"/>
      <c r="R48" s="160"/>
      <c r="S48" s="1353"/>
      <c r="T48" s="26"/>
      <c r="U48" s="29">
        <f t="shared" si="3"/>
        <v>0</v>
      </c>
      <c r="V48" s="1346"/>
    </row>
    <row r="49" spans="1:22" ht="27" hidden="1" customHeight="1" thickBot="1" x14ac:dyDescent="0.35">
      <c r="A49" s="1315"/>
      <c r="B49" s="1159"/>
      <c r="C49" s="1341"/>
      <c r="D49" s="1342"/>
      <c r="E49" s="1342"/>
      <c r="F49" s="1343"/>
      <c r="G49" s="193"/>
      <c r="H49" s="550"/>
      <c r="I49" s="65"/>
      <c r="J49" s="66"/>
      <c r="K49" s="66"/>
      <c r="L49" s="67"/>
      <c r="M49" s="26"/>
      <c r="N49" s="27">
        <f t="shared" si="4"/>
        <v>0</v>
      </c>
      <c r="O49" s="546"/>
      <c r="P49" s="1371"/>
      <c r="Q49" s="81"/>
      <c r="R49" s="160"/>
      <c r="S49" s="1353"/>
      <c r="T49" s="26"/>
      <c r="U49" s="29">
        <f t="shared" si="3"/>
        <v>0</v>
      </c>
      <c r="V49" s="1346"/>
    </row>
    <row r="50" spans="1:22" ht="27" hidden="1" customHeight="1" thickBot="1" x14ac:dyDescent="0.35">
      <c r="A50" s="1316"/>
      <c r="B50" s="1159"/>
      <c r="C50" s="1341"/>
      <c r="D50" s="1342"/>
      <c r="E50" s="1342"/>
      <c r="F50" s="1343"/>
      <c r="G50" s="193"/>
      <c r="H50" s="550"/>
      <c r="I50" s="65"/>
      <c r="J50" s="66"/>
      <c r="K50" s="66"/>
      <c r="L50" s="67"/>
      <c r="M50" s="575"/>
      <c r="N50" s="107">
        <f t="shared" si="4"/>
        <v>0</v>
      </c>
      <c r="O50" s="547"/>
      <c r="P50" s="1371"/>
      <c r="Q50" s="109"/>
      <c r="R50" s="160"/>
      <c r="S50" s="1353"/>
      <c r="T50" s="575"/>
      <c r="U50" s="110">
        <f t="shared" si="3"/>
        <v>0</v>
      </c>
      <c r="V50" s="1346"/>
    </row>
    <row r="51" spans="1:22" ht="27" hidden="1" customHeight="1" thickBot="1" x14ac:dyDescent="0.35">
      <c r="A51" s="1327">
        <v>5</v>
      </c>
      <c r="B51" s="1158"/>
      <c r="C51" s="1360"/>
      <c r="D51" s="1361"/>
      <c r="E51" s="1361"/>
      <c r="F51" s="1362"/>
      <c r="G51" s="194"/>
      <c r="H51" s="551"/>
      <c r="I51" s="112"/>
      <c r="J51" s="113"/>
      <c r="K51" s="113"/>
      <c r="L51" s="114"/>
      <c r="M51" s="115"/>
      <c r="N51" s="116">
        <f t="shared" si="4"/>
        <v>0</v>
      </c>
      <c r="O51" s="548"/>
      <c r="P51" s="1370"/>
      <c r="Q51" s="118"/>
      <c r="R51" s="163"/>
      <c r="S51" s="1369"/>
      <c r="T51" s="115"/>
      <c r="U51" s="119">
        <f t="shared" si="3"/>
        <v>0</v>
      </c>
      <c r="V51" s="1381">
        <f>SUBTOTAL(109,N51:N59)+SUBTOTAL(109,U51:U59)</f>
        <v>0</v>
      </c>
    </row>
    <row r="52" spans="1:22" ht="27" hidden="1" customHeight="1" thickBot="1" x14ac:dyDescent="0.35">
      <c r="A52" s="1314"/>
      <c r="B52" s="1159"/>
      <c r="C52" s="1341"/>
      <c r="D52" s="1342"/>
      <c r="E52" s="1342"/>
      <c r="F52" s="1343"/>
      <c r="G52" s="193"/>
      <c r="H52" s="550"/>
      <c r="I52" s="65"/>
      <c r="J52" s="66"/>
      <c r="K52" s="66"/>
      <c r="L52" s="67"/>
      <c r="M52" s="26"/>
      <c r="N52" s="27">
        <f t="shared" si="4"/>
        <v>0</v>
      </c>
      <c r="O52" s="546"/>
      <c r="P52" s="1371"/>
      <c r="Q52" s="81"/>
      <c r="R52" s="160"/>
      <c r="S52" s="1353"/>
      <c r="T52" s="26"/>
      <c r="U52" s="29">
        <f t="shared" si="3"/>
        <v>0</v>
      </c>
      <c r="V52" s="1346"/>
    </row>
    <row r="53" spans="1:22" ht="27" hidden="1" customHeight="1" thickBot="1" x14ac:dyDescent="0.35">
      <c r="A53" s="1314"/>
      <c r="B53" s="1159"/>
      <c r="C53" s="1341"/>
      <c r="D53" s="1342"/>
      <c r="E53" s="1342"/>
      <c r="F53" s="1343"/>
      <c r="G53" s="193"/>
      <c r="H53" s="550"/>
      <c r="I53" s="65"/>
      <c r="J53" s="66"/>
      <c r="K53" s="66"/>
      <c r="L53" s="67"/>
      <c r="M53" s="26"/>
      <c r="N53" s="27">
        <f t="shared" si="4"/>
        <v>0</v>
      </c>
      <c r="O53" s="546"/>
      <c r="P53" s="1371"/>
      <c r="Q53" s="81"/>
      <c r="R53" s="160"/>
      <c r="S53" s="1353"/>
      <c r="T53" s="26"/>
      <c r="U53" s="29">
        <f t="shared" si="3"/>
        <v>0</v>
      </c>
      <c r="V53" s="1346"/>
    </row>
    <row r="54" spans="1:22" ht="27" hidden="1" customHeight="1" thickBot="1" x14ac:dyDescent="0.35">
      <c r="A54" s="1314"/>
      <c r="B54" s="1159"/>
      <c r="C54" s="1341"/>
      <c r="D54" s="1342"/>
      <c r="E54" s="1342"/>
      <c r="F54" s="1343"/>
      <c r="G54" s="193"/>
      <c r="H54" s="550"/>
      <c r="I54" s="65"/>
      <c r="J54" s="66"/>
      <c r="K54" s="66"/>
      <c r="L54" s="67"/>
      <c r="M54" s="26"/>
      <c r="N54" s="27">
        <f t="shared" si="4"/>
        <v>0</v>
      </c>
      <c r="O54" s="546"/>
      <c r="P54" s="1371"/>
      <c r="Q54" s="81"/>
      <c r="R54" s="160"/>
      <c r="S54" s="1353"/>
      <c r="T54" s="26"/>
      <c r="U54" s="29">
        <f t="shared" si="3"/>
        <v>0</v>
      </c>
      <c r="V54" s="1346"/>
    </row>
    <row r="55" spans="1:22" ht="27" hidden="1" customHeight="1" thickBot="1" x14ac:dyDescent="0.35">
      <c r="A55" s="1314"/>
      <c r="B55" s="1159"/>
      <c r="C55" s="1341"/>
      <c r="D55" s="1342"/>
      <c r="E55" s="1342"/>
      <c r="F55" s="1343"/>
      <c r="G55" s="193"/>
      <c r="H55" s="550"/>
      <c r="I55" s="65"/>
      <c r="J55" s="66"/>
      <c r="K55" s="66"/>
      <c r="L55" s="67"/>
      <c r="M55" s="26"/>
      <c r="N55" s="27">
        <f t="shared" si="4"/>
        <v>0</v>
      </c>
      <c r="O55" s="546"/>
      <c r="P55" s="1371"/>
      <c r="Q55" s="81"/>
      <c r="R55" s="160"/>
      <c r="S55" s="1353"/>
      <c r="T55" s="26"/>
      <c r="U55" s="29">
        <f t="shared" si="3"/>
        <v>0</v>
      </c>
      <c r="V55" s="1346"/>
    </row>
    <row r="56" spans="1:22" ht="27" hidden="1" customHeight="1" thickBot="1" x14ac:dyDescent="0.35">
      <c r="A56" s="1315"/>
      <c r="B56" s="1159"/>
      <c r="C56" s="1341"/>
      <c r="D56" s="1342"/>
      <c r="E56" s="1342"/>
      <c r="F56" s="1343"/>
      <c r="G56" s="193"/>
      <c r="H56" s="550"/>
      <c r="I56" s="65"/>
      <c r="J56" s="66"/>
      <c r="K56" s="66"/>
      <c r="L56" s="67"/>
      <c r="M56" s="26"/>
      <c r="N56" s="27">
        <f t="shared" si="4"/>
        <v>0</v>
      </c>
      <c r="O56" s="546"/>
      <c r="P56" s="1371"/>
      <c r="Q56" s="81"/>
      <c r="R56" s="160"/>
      <c r="S56" s="1353"/>
      <c r="T56" s="26"/>
      <c r="U56" s="29">
        <f t="shared" si="3"/>
        <v>0</v>
      </c>
      <c r="V56" s="1346"/>
    </row>
    <row r="57" spans="1:22" ht="27" hidden="1" customHeight="1" thickBot="1" x14ac:dyDescent="0.35">
      <c r="A57" s="1315"/>
      <c r="B57" s="1159"/>
      <c r="C57" s="1341"/>
      <c r="D57" s="1342"/>
      <c r="E57" s="1342"/>
      <c r="F57" s="1343"/>
      <c r="G57" s="193"/>
      <c r="H57" s="550"/>
      <c r="I57" s="65"/>
      <c r="J57" s="66"/>
      <c r="K57" s="66"/>
      <c r="L57" s="67"/>
      <c r="M57" s="26"/>
      <c r="N57" s="27">
        <f t="shared" si="4"/>
        <v>0</v>
      </c>
      <c r="O57" s="546"/>
      <c r="P57" s="1371"/>
      <c r="Q57" s="81"/>
      <c r="R57" s="160"/>
      <c r="S57" s="1353"/>
      <c r="T57" s="26"/>
      <c r="U57" s="29">
        <f t="shared" si="3"/>
        <v>0</v>
      </c>
      <c r="V57" s="1346"/>
    </row>
    <row r="58" spans="1:22" ht="27" hidden="1" customHeight="1" thickBot="1" x14ac:dyDescent="0.35">
      <c r="A58" s="1315"/>
      <c r="B58" s="1159"/>
      <c r="C58" s="1341"/>
      <c r="D58" s="1342"/>
      <c r="E58" s="1342"/>
      <c r="F58" s="1343"/>
      <c r="G58" s="193"/>
      <c r="H58" s="550"/>
      <c r="I58" s="65"/>
      <c r="J58" s="66"/>
      <c r="K58" s="66"/>
      <c r="L58" s="67"/>
      <c r="M58" s="26"/>
      <c r="N58" s="27">
        <f t="shared" si="4"/>
        <v>0</v>
      </c>
      <c r="O58" s="546"/>
      <c r="P58" s="1371"/>
      <c r="Q58" s="81"/>
      <c r="R58" s="160"/>
      <c r="S58" s="1353"/>
      <c r="T58" s="26"/>
      <c r="U58" s="29">
        <f t="shared" si="3"/>
        <v>0</v>
      </c>
      <c r="V58" s="1346"/>
    </row>
    <row r="59" spans="1:22" ht="27" hidden="1" customHeight="1" thickBot="1" x14ac:dyDescent="0.35">
      <c r="A59" s="1316"/>
      <c r="B59" s="1159"/>
      <c r="C59" s="1341"/>
      <c r="D59" s="1342"/>
      <c r="E59" s="1342"/>
      <c r="F59" s="1343"/>
      <c r="G59" s="193"/>
      <c r="H59" s="550"/>
      <c r="I59" s="65"/>
      <c r="J59" s="66"/>
      <c r="K59" s="66"/>
      <c r="L59" s="67"/>
      <c r="M59" s="575"/>
      <c r="N59" s="107">
        <f t="shared" si="4"/>
        <v>0</v>
      </c>
      <c r="O59" s="547"/>
      <c r="P59" s="1371"/>
      <c r="Q59" s="109"/>
      <c r="R59" s="160"/>
      <c r="S59" s="1353"/>
      <c r="T59" s="575"/>
      <c r="U59" s="110">
        <f t="shared" si="3"/>
        <v>0</v>
      </c>
      <c r="V59" s="1346"/>
    </row>
    <row r="60" spans="1:22" ht="27" hidden="1" customHeight="1" thickBot="1" x14ac:dyDescent="0.35">
      <c r="A60" s="1327">
        <v>6</v>
      </c>
      <c r="B60" s="1158"/>
      <c r="C60" s="1360"/>
      <c r="D60" s="1361"/>
      <c r="E60" s="1361"/>
      <c r="F60" s="1362"/>
      <c r="G60" s="194"/>
      <c r="H60" s="551"/>
      <c r="I60" s="112"/>
      <c r="J60" s="113"/>
      <c r="K60" s="113"/>
      <c r="L60" s="114"/>
      <c r="M60" s="115"/>
      <c r="N60" s="116">
        <f t="shared" si="4"/>
        <v>0</v>
      </c>
      <c r="O60" s="548"/>
      <c r="P60" s="1370"/>
      <c r="Q60" s="118"/>
      <c r="R60" s="163"/>
      <c r="S60" s="1369"/>
      <c r="T60" s="115"/>
      <c r="U60" s="119">
        <f t="shared" si="3"/>
        <v>0</v>
      </c>
      <c r="V60" s="1381">
        <f>SUBTOTAL(109,N60:N68)+SUBTOTAL(109,U60:U68)</f>
        <v>0</v>
      </c>
    </row>
    <row r="61" spans="1:22" ht="27" hidden="1" customHeight="1" thickBot="1" x14ac:dyDescent="0.35">
      <c r="A61" s="1314"/>
      <c r="B61" s="1159"/>
      <c r="C61" s="1341"/>
      <c r="D61" s="1342"/>
      <c r="E61" s="1342"/>
      <c r="F61" s="1343"/>
      <c r="G61" s="193"/>
      <c r="H61" s="550"/>
      <c r="I61" s="65"/>
      <c r="J61" s="66"/>
      <c r="K61" s="66"/>
      <c r="L61" s="67"/>
      <c r="M61" s="26"/>
      <c r="N61" s="27">
        <f t="shared" si="4"/>
        <v>0</v>
      </c>
      <c r="O61" s="546"/>
      <c r="P61" s="1371"/>
      <c r="Q61" s="81"/>
      <c r="R61" s="160"/>
      <c r="S61" s="1353"/>
      <c r="T61" s="26"/>
      <c r="U61" s="29">
        <f t="shared" si="3"/>
        <v>0</v>
      </c>
      <c r="V61" s="1346"/>
    </row>
    <row r="62" spans="1:22" ht="27" hidden="1" customHeight="1" thickBot="1" x14ac:dyDescent="0.35">
      <c r="A62" s="1314"/>
      <c r="B62" s="1159"/>
      <c r="C62" s="1341"/>
      <c r="D62" s="1342"/>
      <c r="E62" s="1342"/>
      <c r="F62" s="1343"/>
      <c r="G62" s="193"/>
      <c r="H62" s="550"/>
      <c r="I62" s="65"/>
      <c r="J62" s="66"/>
      <c r="K62" s="66"/>
      <c r="L62" s="67"/>
      <c r="M62" s="26"/>
      <c r="N62" s="27">
        <f t="shared" si="4"/>
        <v>0</v>
      </c>
      <c r="O62" s="546"/>
      <c r="P62" s="1371"/>
      <c r="Q62" s="81"/>
      <c r="R62" s="160"/>
      <c r="S62" s="1353"/>
      <c r="T62" s="26"/>
      <c r="U62" s="29">
        <f t="shared" si="3"/>
        <v>0</v>
      </c>
      <c r="V62" s="1346"/>
    </row>
    <row r="63" spans="1:22" ht="27" hidden="1" customHeight="1" thickBot="1" x14ac:dyDescent="0.35">
      <c r="A63" s="1314"/>
      <c r="B63" s="1159"/>
      <c r="C63" s="1341"/>
      <c r="D63" s="1342"/>
      <c r="E63" s="1342"/>
      <c r="F63" s="1343"/>
      <c r="G63" s="193"/>
      <c r="H63" s="550"/>
      <c r="I63" s="65"/>
      <c r="J63" s="66"/>
      <c r="K63" s="66"/>
      <c r="L63" s="67"/>
      <c r="M63" s="26"/>
      <c r="N63" s="27">
        <f t="shared" si="4"/>
        <v>0</v>
      </c>
      <c r="O63" s="546"/>
      <c r="P63" s="1371"/>
      <c r="Q63" s="81"/>
      <c r="R63" s="160"/>
      <c r="S63" s="1353"/>
      <c r="T63" s="26"/>
      <c r="U63" s="29">
        <f t="shared" si="3"/>
        <v>0</v>
      </c>
      <c r="V63" s="1346"/>
    </row>
    <row r="64" spans="1:22" ht="27" hidden="1" customHeight="1" thickBot="1" x14ac:dyDescent="0.35">
      <c r="A64" s="1314"/>
      <c r="B64" s="1159"/>
      <c r="C64" s="1341"/>
      <c r="D64" s="1342"/>
      <c r="E64" s="1342"/>
      <c r="F64" s="1343"/>
      <c r="G64" s="193"/>
      <c r="H64" s="550"/>
      <c r="I64" s="65"/>
      <c r="J64" s="66"/>
      <c r="K64" s="66"/>
      <c r="L64" s="67"/>
      <c r="M64" s="26"/>
      <c r="N64" s="27">
        <f t="shared" si="4"/>
        <v>0</v>
      </c>
      <c r="O64" s="546"/>
      <c r="P64" s="1371"/>
      <c r="Q64" s="81"/>
      <c r="R64" s="160"/>
      <c r="S64" s="1353"/>
      <c r="T64" s="26"/>
      <c r="U64" s="29">
        <f t="shared" si="3"/>
        <v>0</v>
      </c>
      <c r="V64" s="1346"/>
    </row>
    <row r="65" spans="1:22" ht="27" hidden="1" customHeight="1" thickBot="1" x14ac:dyDescent="0.35">
      <c r="A65" s="1315"/>
      <c r="B65" s="1159"/>
      <c r="C65" s="1341"/>
      <c r="D65" s="1342"/>
      <c r="E65" s="1342"/>
      <c r="F65" s="1343"/>
      <c r="G65" s="193"/>
      <c r="H65" s="550"/>
      <c r="I65" s="65"/>
      <c r="J65" s="66"/>
      <c r="K65" s="66"/>
      <c r="L65" s="67"/>
      <c r="M65" s="26"/>
      <c r="N65" s="27">
        <f t="shared" si="4"/>
        <v>0</v>
      </c>
      <c r="O65" s="546"/>
      <c r="P65" s="1371"/>
      <c r="Q65" s="81"/>
      <c r="R65" s="160"/>
      <c r="S65" s="1353"/>
      <c r="T65" s="26"/>
      <c r="U65" s="29">
        <f t="shared" si="3"/>
        <v>0</v>
      </c>
      <c r="V65" s="1346"/>
    </row>
    <row r="66" spans="1:22" ht="27" hidden="1" customHeight="1" thickBot="1" x14ac:dyDescent="0.35">
      <c r="A66" s="1315"/>
      <c r="B66" s="1159"/>
      <c r="C66" s="1341"/>
      <c r="D66" s="1342"/>
      <c r="E66" s="1342"/>
      <c r="F66" s="1343"/>
      <c r="G66" s="193"/>
      <c r="H66" s="550"/>
      <c r="I66" s="65"/>
      <c r="J66" s="66"/>
      <c r="K66" s="66"/>
      <c r="L66" s="67"/>
      <c r="M66" s="26"/>
      <c r="N66" s="27">
        <f t="shared" si="4"/>
        <v>0</v>
      </c>
      <c r="O66" s="546"/>
      <c r="P66" s="1371"/>
      <c r="Q66" s="81"/>
      <c r="R66" s="160"/>
      <c r="S66" s="1353"/>
      <c r="T66" s="26"/>
      <c r="U66" s="29">
        <f t="shared" si="3"/>
        <v>0</v>
      </c>
      <c r="V66" s="1346"/>
    </row>
    <row r="67" spans="1:22" ht="27" hidden="1" customHeight="1" thickBot="1" x14ac:dyDescent="0.35">
      <c r="A67" s="1315"/>
      <c r="B67" s="1159"/>
      <c r="C67" s="1341"/>
      <c r="D67" s="1342"/>
      <c r="E67" s="1342"/>
      <c r="F67" s="1343"/>
      <c r="G67" s="193"/>
      <c r="H67" s="550"/>
      <c r="I67" s="65"/>
      <c r="J67" s="66"/>
      <c r="K67" s="66"/>
      <c r="L67" s="67"/>
      <c r="M67" s="26"/>
      <c r="N67" s="27">
        <f t="shared" si="4"/>
        <v>0</v>
      </c>
      <c r="O67" s="546"/>
      <c r="P67" s="1371"/>
      <c r="Q67" s="81"/>
      <c r="R67" s="160"/>
      <c r="S67" s="1353"/>
      <c r="T67" s="26"/>
      <c r="U67" s="29">
        <f t="shared" si="3"/>
        <v>0</v>
      </c>
      <c r="V67" s="1346"/>
    </row>
    <row r="68" spans="1:22" ht="27" hidden="1" customHeight="1" thickBot="1" x14ac:dyDescent="0.35">
      <c r="A68" s="1316"/>
      <c r="B68" s="1159"/>
      <c r="C68" s="1341"/>
      <c r="D68" s="1342"/>
      <c r="E68" s="1342"/>
      <c r="F68" s="1343"/>
      <c r="G68" s="193"/>
      <c r="H68" s="550"/>
      <c r="I68" s="65"/>
      <c r="J68" s="66"/>
      <c r="K68" s="66"/>
      <c r="L68" s="67"/>
      <c r="M68" s="575"/>
      <c r="N68" s="107">
        <f t="shared" si="4"/>
        <v>0</v>
      </c>
      <c r="O68" s="547"/>
      <c r="P68" s="1371"/>
      <c r="Q68" s="109"/>
      <c r="R68" s="160"/>
      <c r="S68" s="1353"/>
      <c r="T68" s="575"/>
      <c r="U68" s="110">
        <f t="shared" si="3"/>
        <v>0</v>
      </c>
      <c r="V68" s="1346"/>
    </row>
    <row r="69" spans="1:22" ht="27" hidden="1" customHeight="1" thickBot="1" x14ac:dyDescent="0.35">
      <c r="A69" s="1327">
        <v>7</v>
      </c>
      <c r="B69" s="1158"/>
      <c r="C69" s="1360"/>
      <c r="D69" s="1361"/>
      <c r="E69" s="1361"/>
      <c r="F69" s="1362"/>
      <c r="G69" s="194"/>
      <c r="H69" s="551"/>
      <c r="I69" s="112"/>
      <c r="J69" s="113"/>
      <c r="K69" s="113"/>
      <c r="L69" s="114"/>
      <c r="M69" s="115"/>
      <c r="N69" s="116">
        <f t="shared" si="4"/>
        <v>0</v>
      </c>
      <c r="O69" s="548"/>
      <c r="P69" s="1370"/>
      <c r="Q69" s="118"/>
      <c r="R69" s="163"/>
      <c r="S69" s="1369"/>
      <c r="T69" s="115"/>
      <c r="U69" s="119">
        <f t="shared" si="3"/>
        <v>0</v>
      </c>
      <c r="V69" s="1381">
        <f>SUBTOTAL(109,N69:N77)+SUBTOTAL(109,U69:U77)</f>
        <v>0</v>
      </c>
    </row>
    <row r="70" spans="1:22" ht="27" hidden="1" customHeight="1" thickBot="1" x14ac:dyDescent="0.35">
      <c r="A70" s="1314"/>
      <c r="B70" s="1159"/>
      <c r="C70" s="1341"/>
      <c r="D70" s="1342"/>
      <c r="E70" s="1342"/>
      <c r="F70" s="1343"/>
      <c r="G70" s="193"/>
      <c r="H70" s="550"/>
      <c r="I70" s="65"/>
      <c r="J70" s="66"/>
      <c r="K70" s="66"/>
      <c r="L70" s="67"/>
      <c r="M70" s="26"/>
      <c r="N70" s="27">
        <f t="shared" si="4"/>
        <v>0</v>
      </c>
      <c r="O70" s="546"/>
      <c r="P70" s="1371"/>
      <c r="Q70" s="81"/>
      <c r="R70" s="160"/>
      <c r="S70" s="1353"/>
      <c r="T70" s="26"/>
      <c r="U70" s="29">
        <f t="shared" si="3"/>
        <v>0</v>
      </c>
      <c r="V70" s="1346"/>
    </row>
    <row r="71" spans="1:22" ht="27" hidden="1" customHeight="1" thickBot="1" x14ac:dyDescent="0.35">
      <c r="A71" s="1314"/>
      <c r="B71" s="1159"/>
      <c r="C71" s="1341"/>
      <c r="D71" s="1342"/>
      <c r="E71" s="1342"/>
      <c r="F71" s="1343"/>
      <c r="G71" s="193"/>
      <c r="H71" s="550"/>
      <c r="I71" s="65"/>
      <c r="J71" s="66"/>
      <c r="K71" s="66"/>
      <c r="L71" s="67"/>
      <c r="M71" s="26"/>
      <c r="N71" s="27">
        <f t="shared" si="4"/>
        <v>0</v>
      </c>
      <c r="O71" s="546"/>
      <c r="P71" s="1371"/>
      <c r="Q71" s="81"/>
      <c r="R71" s="160"/>
      <c r="S71" s="1353"/>
      <c r="T71" s="26"/>
      <c r="U71" s="29">
        <f t="shared" si="3"/>
        <v>0</v>
      </c>
      <c r="V71" s="1346"/>
    </row>
    <row r="72" spans="1:22" ht="27" hidden="1" customHeight="1" thickBot="1" x14ac:dyDescent="0.35">
      <c r="A72" s="1314"/>
      <c r="B72" s="1159"/>
      <c r="C72" s="1341"/>
      <c r="D72" s="1342"/>
      <c r="E72" s="1342"/>
      <c r="F72" s="1343"/>
      <c r="G72" s="193"/>
      <c r="H72" s="550"/>
      <c r="I72" s="65"/>
      <c r="J72" s="66"/>
      <c r="K72" s="66"/>
      <c r="L72" s="67"/>
      <c r="M72" s="26"/>
      <c r="N72" s="27">
        <f t="shared" si="4"/>
        <v>0</v>
      </c>
      <c r="O72" s="546"/>
      <c r="P72" s="1371"/>
      <c r="Q72" s="81"/>
      <c r="R72" s="160"/>
      <c r="S72" s="1353"/>
      <c r="T72" s="26"/>
      <c r="U72" s="29">
        <f t="shared" si="3"/>
        <v>0</v>
      </c>
      <c r="V72" s="1346"/>
    </row>
    <row r="73" spans="1:22" ht="27" hidden="1" customHeight="1" thickBot="1" x14ac:dyDescent="0.35">
      <c r="A73" s="1314"/>
      <c r="B73" s="1159"/>
      <c r="C73" s="1341"/>
      <c r="D73" s="1342"/>
      <c r="E73" s="1342"/>
      <c r="F73" s="1343"/>
      <c r="G73" s="193"/>
      <c r="H73" s="550"/>
      <c r="I73" s="65"/>
      <c r="J73" s="66"/>
      <c r="K73" s="66"/>
      <c r="L73" s="67"/>
      <c r="M73" s="26"/>
      <c r="N73" s="27">
        <f t="shared" si="4"/>
        <v>0</v>
      </c>
      <c r="O73" s="546"/>
      <c r="P73" s="1371"/>
      <c r="Q73" s="81"/>
      <c r="R73" s="160"/>
      <c r="S73" s="1353"/>
      <c r="T73" s="26"/>
      <c r="U73" s="29">
        <f t="shared" si="3"/>
        <v>0</v>
      </c>
      <c r="V73" s="1346"/>
    </row>
    <row r="74" spans="1:22" ht="27" hidden="1" customHeight="1" thickBot="1" x14ac:dyDescent="0.35">
      <c r="A74" s="1315"/>
      <c r="B74" s="1159"/>
      <c r="C74" s="1341"/>
      <c r="D74" s="1342"/>
      <c r="E74" s="1342"/>
      <c r="F74" s="1343"/>
      <c r="G74" s="193"/>
      <c r="H74" s="550"/>
      <c r="I74" s="65"/>
      <c r="J74" s="66"/>
      <c r="K74" s="66"/>
      <c r="L74" s="67"/>
      <c r="M74" s="26"/>
      <c r="N74" s="27">
        <f t="shared" si="4"/>
        <v>0</v>
      </c>
      <c r="O74" s="546"/>
      <c r="P74" s="1371"/>
      <c r="Q74" s="81"/>
      <c r="R74" s="160"/>
      <c r="S74" s="1353"/>
      <c r="T74" s="26"/>
      <c r="U74" s="29">
        <f t="shared" si="3"/>
        <v>0</v>
      </c>
      <c r="V74" s="1346"/>
    </row>
    <row r="75" spans="1:22" ht="27" hidden="1" customHeight="1" thickBot="1" x14ac:dyDescent="0.35">
      <c r="A75" s="1315"/>
      <c r="B75" s="1159"/>
      <c r="C75" s="1341"/>
      <c r="D75" s="1342"/>
      <c r="E75" s="1342"/>
      <c r="F75" s="1343"/>
      <c r="G75" s="193"/>
      <c r="H75" s="550"/>
      <c r="I75" s="65"/>
      <c r="J75" s="66"/>
      <c r="K75" s="66"/>
      <c r="L75" s="67"/>
      <c r="M75" s="26"/>
      <c r="N75" s="27">
        <f t="shared" si="4"/>
        <v>0</v>
      </c>
      <c r="O75" s="546"/>
      <c r="P75" s="1371"/>
      <c r="Q75" s="81"/>
      <c r="R75" s="160"/>
      <c r="S75" s="1353"/>
      <c r="T75" s="26"/>
      <c r="U75" s="29">
        <f t="shared" si="3"/>
        <v>0</v>
      </c>
      <c r="V75" s="1346"/>
    </row>
    <row r="76" spans="1:22" ht="27" hidden="1" customHeight="1" thickBot="1" x14ac:dyDescent="0.35">
      <c r="A76" s="1315"/>
      <c r="B76" s="1159"/>
      <c r="C76" s="1341"/>
      <c r="D76" s="1342"/>
      <c r="E76" s="1342"/>
      <c r="F76" s="1343"/>
      <c r="G76" s="193"/>
      <c r="H76" s="550"/>
      <c r="I76" s="65"/>
      <c r="J76" s="66"/>
      <c r="K76" s="66"/>
      <c r="L76" s="67"/>
      <c r="M76" s="26"/>
      <c r="N76" s="27">
        <f t="shared" si="4"/>
        <v>0</v>
      </c>
      <c r="O76" s="546"/>
      <c r="P76" s="1371"/>
      <c r="Q76" s="81"/>
      <c r="R76" s="160"/>
      <c r="S76" s="1353"/>
      <c r="T76" s="26"/>
      <c r="U76" s="29">
        <f t="shared" si="3"/>
        <v>0</v>
      </c>
      <c r="V76" s="1346"/>
    </row>
    <row r="77" spans="1:22" ht="27" hidden="1" customHeight="1" thickBot="1" x14ac:dyDescent="0.35">
      <c r="A77" s="1316"/>
      <c r="B77" s="1159"/>
      <c r="C77" s="1341"/>
      <c r="D77" s="1342"/>
      <c r="E77" s="1342"/>
      <c r="F77" s="1343"/>
      <c r="G77" s="193"/>
      <c r="H77" s="550"/>
      <c r="I77" s="65"/>
      <c r="J77" s="66"/>
      <c r="K77" s="66"/>
      <c r="L77" s="67"/>
      <c r="M77" s="575"/>
      <c r="N77" s="107">
        <f t="shared" si="4"/>
        <v>0</v>
      </c>
      <c r="O77" s="547"/>
      <c r="P77" s="1371"/>
      <c r="Q77" s="109"/>
      <c r="R77" s="160"/>
      <c r="S77" s="1353"/>
      <c r="T77" s="575"/>
      <c r="U77" s="110">
        <f t="shared" si="3"/>
        <v>0</v>
      </c>
      <c r="V77" s="1346"/>
    </row>
    <row r="78" spans="1:22" ht="27" hidden="1" customHeight="1" thickBot="1" x14ac:dyDescent="0.35">
      <c r="A78" s="1327">
        <v>8</v>
      </c>
      <c r="B78" s="1158"/>
      <c r="C78" s="1360"/>
      <c r="D78" s="1361"/>
      <c r="E78" s="1361"/>
      <c r="F78" s="1362"/>
      <c r="G78" s="194"/>
      <c r="H78" s="551"/>
      <c r="I78" s="112"/>
      <c r="J78" s="113"/>
      <c r="K78" s="113"/>
      <c r="L78" s="114"/>
      <c r="M78" s="115"/>
      <c r="N78" s="116">
        <f t="shared" si="4"/>
        <v>0</v>
      </c>
      <c r="O78" s="548"/>
      <c r="P78" s="1370"/>
      <c r="Q78" s="118"/>
      <c r="R78" s="163"/>
      <c r="S78" s="1369"/>
      <c r="T78" s="115"/>
      <c r="U78" s="119">
        <f t="shared" si="3"/>
        <v>0</v>
      </c>
      <c r="V78" s="1381">
        <f>SUBTOTAL(109,N78:N86)+SUBTOTAL(109,U78:U86)</f>
        <v>0</v>
      </c>
    </row>
    <row r="79" spans="1:22" ht="27" hidden="1" customHeight="1" thickBot="1" x14ac:dyDescent="0.35">
      <c r="A79" s="1314"/>
      <c r="B79" s="1159"/>
      <c r="C79" s="1341"/>
      <c r="D79" s="1342"/>
      <c r="E79" s="1342"/>
      <c r="F79" s="1343"/>
      <c r="G79" s="193"/>
      <c r="H79" s="550"/>
      <c r="I79" s="65"/>
      <c r="J79" s="66"/>
      <c r="K79" s="66"/>
      <c r="L79" s="67"/>
      <c r="M79" s="26"/>
      <c r="N79" s="27">
        <f t="shared" si="4"/>
        <v>0</v>
      </c>
      <c r="O79" s="546"/>
      <c r="P79" s="1371"/>
      <c r="Q79" s="81"/>
      <c r="R79" s="160"/>
      <c r="S79" s="1353"/>
      <c r="T79" s="26"/>
      <c r="U79" s="29">
        <f t="shared" si="3"/>
        <v>0</v>
      </c>
      <c r="V79" s="1346"/>
    </row>
    <row r="80" spans="1:22" ht="27" hidden="1" customHeight="1" thickBot="1" x14ac:dyDescent="0.35">
      <c r="A80" s="1314"/>
      <c r="B80" s="1159"/>
      <c r="C80" s="1341"/>
      <c r="D80" s="1342"/>
      <c r="E80" s="1342"/>
      <c r="F80" s="1343"/>
      <c r="G80" s="193"/>
      <c r="H80" s="550"/>
      <c r="I80" s="65"/>
      <c r="J80" s="66"/>
      <c r="K80" s="66"/>
      <c r="L80" s="67"/>
      <c r="M80" s="26"/>
      <c r="N80" s="27">
        <f t="shared" si="4"/>
        <v>0</v>
      </c>
      <c r="O80" s="546"/>
      <c r="P80" s="1371"/>
      <c r="Q80" s="81"/>
      <c r="R80" s="160"/>
      <c r="S80" s="1353"/>
      <c r="T80" s="26"/>
      <c r="U80" s="29">
        <f t="shared" si="3"/>
        <v>0</v>
      </c>
      <c r="V80" s="1346"/>
    </row>
    <row r="81" spans="1:22" ht="27" hidden="1" customHeight="1" thickBot="1" x14ac:dyDescent="0.35">
      <c r="A81" s="1314"/>
      <c r="B81" s="1159"/>
      <c r="C81" s="1341"/>
      <c r="D81" s="1342"/>
      <c r="E81" s="1342"/>
      <c r="F81" s="1343"/>
      <c r="G81" s="193"/>
      <c r="H81" s="550"/>
      <c r="I81" s="65"/>
      <c r="J81" s="66"/>
      <c r="K81" s="66"/>
      <c r="L81" s="67"/>
      <c r="M81" s="26"/>
      <c r="N81" s="27">
        <f t="shared" si="4"/>
        <v>0</v>
      </c>
      <c r="O81" s="546"/>
      <c r="P81" s="1371"/>
      <c r="Q81" s="81"/>
      <c r="R81" s="160"/>
      <c r="S81" s="1353"/>
      <c r="T81" s="26"/>
      <c r="U81" s="29">
        <f t="shared" si="3"/>
        <v>0</v>
      </c>
      <c r="V81" s="1346"/>
    </row>
    <row r="82" spans="1:22" ht="27" hidden="1" customHeight="1" thickBot="1" x14ac:dyDescent="0.35">
      <c r="A82" s="1314"/>
      <c r="B82" s="1159"/>
      <c r="C82" s="1341"/>
      <c r="D82" s="1342"/>
      <c r="E82" s="1342"/>
      <c r="F82" s="1343"/>
      <c r="G82" s="193"/>
      <c r="H82" s="550"/>
      <c r="I82" s="65"/>
      <c r="J82" s="66"/>
      <c r="K82" s="66"/>
      <c r="L82" s="67"/>
      <c r="M82" s="26"/>
      <c r="N82" s="27">
        <f t="shared" si="4"/>
        <v>0</v>
      </c>
      <c r="O82" s="546"/>
      <c r="P82" s="1371"/>
      <c r="Q82" s="81"/>
      <c r="R82" s="160"/>
      <c r="S82" s="1353"/>
      <c r="T82" s="26"/>
      <c r="U82" s="29">
        <f t="shared" si="3"/>
        <v>0</v>
      </c>
      <c r="V82" s="1346"/>
    </row>
    <row r="83" spans="1:22" ht="27" hidden="1" customHeight="1" thickBot="1" x14ac:dyDescent="0.35">
      <c r="A83" s="1315"/>
      <c r="B83" s="1159"/>
      <c r="C83" s="1341"/>
      <c r="D83" s="1342"/>
      <c r="E83" s="1342"/>
      <c r="F83" s="1343"/>
      <c r="G83" s="193"/>
      <c r="H83" s="550"/>
      <c r="I83" s="65"/>
      <c r="J83" s="66"/>
      <c r="K83" s="66"/>
      <c r="L83" s="67"/>
      <c r="M83" s="26"/>
      <c r="N83" s="27">
        <f t="shared" si="4"/>
        <v>0</v>
      </c>
      <c r="O83" s="546"/>
      <c r="P83" s="1371"/>
      <c r="Q83" s="81"/>
      <c r="R83" s="160"/>
      <c r="S83" s="1353"/>
      <c r="T83" s="26"/>
      <c r="U83" s="29">
        <f t="shared" si="3"/>
        <v>0</v>
      </c>
      <c r="V83" s="1346"/>
    </row>
    <row r="84" spans="1:22" ht="27" hidden="1" customHeight="1" thickBot="1" x14ac:dyDescent="0.35">
      <c r="A84" s="1315"/>
      <c r="B84" s="1159"/>
      <c r="C84" s="1341"/>
      <c r="D84" s="1342"/>
      <c r="E84" s="1342"/>
      <c r="F84" s="1343"/>
      <c r="G84" s="193"/>
      <c r="H84" s="550"/>
      <c r="I84" s="65"/>
      <c r="J84" s="66"/>
      <c r="K84" s="66"/>
      <c r="L84" s="67"/>
      <c r="M84" s="26"/>
      <c r="N84" s="27">
        <f t="shared" si="4"/>
        <v>0</v>
      </c>
      <c r="O84" s="546"/>
      <c r="P84" s="1371"/>
      <c r="Q84" s="81"/>
      <c r="R84" s="160"/>
      <c r="S84" s="1353"/>
      <c r="T84" s="26"/>
      <c r="U84" s="29">
        <f t="shared" si="3"/>
        <v>0</v>
      </c>
      <c r="V84" s="1346"/>
    </row>
    <row r="85" spans="1:22" ht="27" hidden="1" customHeight="1" thickBot="1" x14ac:dyDescent="0.35">
      <c r="A85" s="1315"/>
      <c r="B85" s="1159"/>
      <c r="C85" s="1341"/>
      <c r="D85" s="1342"/>
      <c r="E85" s="1342"/>
      <c r="F85" s="1343"/>
      <c r="G85" s="193"/>
      <c r="H85" s="550"/>
      <c r="I85" s="65"/>
      <c r="J85" s="66"/>
      <c r="K85" s="66"/>
      <c r="L85" s="67"/>
      <c r="M85" s="26"/>
      <c r="N85" s="27">
        <f t="shared" si="4"/>
        <v>0</v>
      </c>
      <c r="O85" s="546"/>
      <c r="P85" s="1371"/>
      <c r="Q85" s="81"/>
      <c r="R85" s="160"/>
      <c r="S85" s="1353"/>
      <c r="T85" s="26"/>
      <c r="U85" s="29">
        <f t="shared" si="3"/>
        <v>0</v>
      </c>
      <c r="V85" s="1346"/>
    </row>
    <row r="86" spans="1:22" ht="27" hidden="1" customHeight="1" thickBot="1" x14ac:dyDescent="0.35">
      <c r="A86" s="1316"/>
      <c r="B86" s="1159"/>
      <c r="C86" s="1341"/>
      <c r="D86" s="1342"/>
      <c r="E86" s="1342"/>
      <c r="F86" s="1343"/>
      <c r="G86" s="193"/>
      <c r="H86" s="550"/>
      <c r="I86" s="65"/>
      <c r="J86" s="66"/>
      <c r="K86" s="66"/>
      <c r="L86" s="67"/>
      <c r="M86" s="575"/>
      <c r="N86" s="107">
        <f t="shared" si="4"/>
        <v>0</v>
      </c>
      <c r="O86" s="547"/>
      <c r="P86" s="1371"/>
      <c r="Q86" s="109"/>
      <c r="R86" s="160"/>
      <c r="S86" s="1353"/>
      <c r="T86" s="575"/>
      <c r="U86" s="110">
        <f t="shared" si="3"/>
        <v>0</v>
      </c>
      <c r="V86" s="1346"/>
    </row>
    <row r="87" spans="1:22" ht="27" hidden="1" customHeight="1" thickBot="1" x14ac:dyDescent="0.35">
      <c r="A87" s="1327">
        <v>9</v>
      </c>
      <c r="B87" s="1158"/>
      <c r="C87" s="1360"/>
      <c r="D87" s="1361"/>
      <c r="E87" s="1361"/>
      <c r="F87" s="1362"/>
      <c r="G87" s="194"/>
      <c r="H87" s="551"/>
      <c r="I87" s="112"/>
      <c r="J87" s="113"/>
      <c r="K87" s="113"/>
      <c r="L87" s="114"/>
      <c r="M87" s="115"/>
      <c r="N87" s="116">
        <f t="shared" si="4"/>
        <v>0</v>
      </c>
      <c r="O87" s="548"/>
      <c r="P87" s="1370"/>
      <c r="Q87" s="118"/>
      <c r="R87" s="163"/>
      <c r="S87" s="1369"/>
      <c r="T87" s="115"/>
      <c r="U87" s="119">
        <f t="shared" si="3"/>
        <v>0</v>
      </c>
      <c r="V87" s="1381">
        <f>SUBTOTAL(109,N87:N95)+SUBTOTAL(109,U87:U95)</f>
        <v>0</v>
      </c>
    </row>
    <row r="88" spans="1:22" ht="27" hidden="1" customHeight="1" thickBot="1" x14ac:dyDescent="0.35">
      <c r="A88" s="1314"/>
      <c r="B88" s="1159"/>
      <c r="C88" s="1341"/>
      <c r="D88" s="1342"/>
      <c r="E88" s="1342"/>
      <c r="F88" s="1343"/>
      <c r="G88" s="193"/>
      <c r="H88" s="550"/>
      <c r="I88" s="65"/>
      <c r="J88" s="66"/>
      <c r="K88" s="66"/>
      <c r="L88" s="67"/>
      <c r="M88" s="26"/>
      <c r="N88" s="27">
        <f t="shared" si="4"/>
        <v>0</v>
      </c>
      <c r="O88" s="546"/>
      <c r="P88" s="1371"/>
      <c r="Q88" s="81"/>
      <c r="R88" s="160"/>
      <c r="S88" s="1353"/>
      <c r="T88" s="26"/>
      <c r="U88" s="29">
        <f t="shared" ref="U88:U104" si="5">T88*G88</f>
        <v>0</v>
      </c>
      <c r="V88" s="1346"/>
    </row>
    <row r="89" spans="1:22" ht="27" hidden="1" customHeight="1" thickBot="1" x14ac:dyDescent="0.35">
      <c r="A89" s="1314"/>
      <c r="B89" s="1159"/>
      <c r="C89" s="1341"/>
      <c r="D89" s="1342"/>
      <c r="E89" s="1342"/>
      <c r="F89" s="1343"/>
      <c r="G89" s="193"/>
      <c r="H89" s="550"/>
      <c r="I89" s="65"/>
      <c r="J89" s="66"/>
      <c r="K89" s="66"/>
      <c r="L89" s="67"/>
      <c r="M89" s="26"/>
      <c r="N89" s="27">
        <f t="shared" si="4"/>
        <v>0</v>
      </c>
      <c r="O89" s="546"/>
      <c r="P89" s="1371"/>
      <c r="Q89" s="81"/>
      <c r="R89" s="160"/>
      <c r="S89" s="1353"/>
      <c r="T89" s="26"/>
      <c r="U89" s="29">
        <f t="shared" si="5"/>
        <v>0</v>
      </c>
      <c r="V89" s="1346"/>
    </row>
    <row r="90" spans="1:22" ht="27" hidden="1" customHeight="1" thickBot="1" x14ac:dyDescent="0.35">
      <c r="A90" s="1314"/>
      <c r="B90" s="1159"/>
      <c r="C90" s="1341"/>
      <c r="D90" s="1342"/>
      <c r="E90" s="1342"/>
      <c r="F90" s="1343"/>
      <c r="G90" s="193"/>
      <c r="H90" s="550"/>
      <c r="I90" s="65"/>
      <c r="J90" s="66"/>
      <c r="K90" s="66"/>
      <c r="L90" s="67"/>
      <c r="M90" s="26"/>
      <c r="N90" s="27">
        <f t="shared" si="4"/>
        <v>0</v>
      </c>
      <c r="O90" s="546"/>
      <c r="P90" s="1371"/>
      <c r="Q90" s="81"/>
      <c r="R90" s="160"/>
      <c r="S90" s="1353"/>
      <c r="T90" s="26"/>
      <c r="U90" s="29">
        <f t="shared" si="5"/>
        <v>0</v>
      </c>
      <c r="V90" s="1346"/>
    </row>
    <row r="91" spans="1:22" ht="27" hidden="1" customHeight="1" thickBot="1" x14ac:dyDescent="0.35">
      <c r="A91" s="1314"/>
      <c r="B91" s="1159"/>
      <c r="C91" s="1341"/>
      <c r="D91" s="1342"/>
      <c r="E91" s="1342"/>
      <c r="F91" s="1343"/>
      <c r="G91" s="193"/>
      <c r="H91" s="550"/>
      <c r="I91" s="65"/>
      <c r="J91" s="66"/>
      <c r="K91" s="66"/>
      <c r="L91" s="67"/>
      <c r="M91" s="26"/>
      <c r="N91" s="27">
        <f t="shared" si="4"/>
        <v>0</v>
      </c>
      <c r="O91" s="546"/>
      <c r="P91" s="1371"/>
      <c r="Q91" s="81"/>
      <c r="R91" s="160"/>
      <c r="S91" s="1353"/>
      <c r="T91" s="26"/>
      <c r="U91" s="29">
        <f t="shared" si="5"/>
        <v>0</v>
      </c>
      <c r="V91" s="1346"/>
    </row>
    <row r="92" spans="1:22" ht="27" hidden="1" customHeight="1" thickBot="1" x14ac:dyDescent="0.35">
      <c r="A92" s="1315"/>
      <c r="B92" s="1159"/>
      <c r="C92" s="1341"/>
      <c r="D92" s="1342"/>
      <c r="E92" s="1342"/>
      <c r="F92" s="1343"/>
      <c r="G92" s="193"/>
      <c r="H92" s="550"/>
      <c r="I92" s="65"/>
      <c r="J92" s="66"/>
      <c r="K92" s="66"/>
      <c r="L92" s="67"/>
      <c r="M92" s="26"/>
      <c r="N92" s="27">
        <f t="shared" si="4"/>
        <v>0</v>
      </c>
      <c r="O92" s="546"/>
      <c r="P92" s="1371"/>
      <c r="Q92" s="81"/>
      <c r="R92" s="160"/>
      <c r="S92" s="1353"/>
      <c r="T92" s="26"/>
      <c r="U92" s="29">
        <f t="shared" si="5"/>
        <v>0</v>
      </c>
      <c r="V92" s="1346"/>
    </row>
    <row r="93" spans="1:22" ht="27" hidden="1" customHeight="1" thickBot="1" x14ac:dyDescent="0.35">
      <c r="A93" s="1315"/>
      <c r="B93" s="1159"/>
      <c r="C93" s="1341"/>
      <c r="D93" s="1342"/>
      <c r="E93" s="1342"/>
      <c r="F93" s="1343"/>
      <c r="G93" s="193"/>
      <c r="H93" s="550"/>
      <c r="I93" s="65"/>
      <c r="J93" s="66"/>
      <c r="K93" s="66"/>
      <c r="L93" s="67"/>
      <c r="M93" s="26"/>
      <c r="N93" s="27">
        <f t="shared" si="4"/>
        <v>0</v>
      </c>
      <c r="O93" s="546"/>
      <c r="P93" s="1371"/>
      <c r="Q93" s="81"/>
      <c r="R93" s="160"/>
      <c r="S93" s="1353"/>
      <c r="T93" s="26"/>
      <c r="U93" s="29">
        <f t="shared" si="5"/>
        <v>0</v>
      </c>
      <c r="V93" s="1346"/>
    </row>
    <row r="94" spans="1:22" ht="27" hidden="1" customHeight="1" thickBot="1" x14ac:dyDescent="0.35">
      <c r="A94" s="1315"/>
      <c r="B94" s="1159"/>
      <c r="C94" s="1341"/>
      <c r="D94" s="1342"/>
      <c r="E94" s="1342"/>
      <c r="F94" s="1343"/>
      <c r="G94" s="193"/>
      <c r="H94" s="550"/>
      <c r="I94" s="65"/>
      <c r="J94" s="66"/>
      <c r="K94" s="66"/>
      <c r="L94" s="67"/>
      <c r="M94" s="26"/>
      <c r="N94" s="27">
        <f t="shared" si="4"/>
        <v>0</v>
      </c>
      <c r="O94" s="546"/>
      <c r="P94" s="1371"/>
      <c r="Q94" s="81"/>
      <c r="R94" s="160"/>
      <c r="S94" s="1353"/>
      <c r="T94" s="26"/>
      <c r="U94" s="29">
        <f t="shared" si="5"/>
        <v>0</v>
      </c>
      <c r="V94" s="1346"/>
    </row>
    <row r="95" spans="1:22" ht="27" hidden="1" customHeight="1" thickBot="1" x14ac:dyDescent="0.35">
      <c r="A95" s="1316"/>
      <c r="B95" s="1159"/>
      <c r="C95" s="1341"/>
      <c r="D95" s="1342"/>
      <c r="E95" s="1342"/>
      <c r="F95" s="1343"/>
      <c r="G95" s="193"/>
      <c r="H95" s="550"/>
      <c r="I95" s="65"/>
      <c r="J95" s="66"/>
      <c r="K95" s="66"/>
      <c r="L95" s="67"/>
      <c r="M95" s="575"/>
      <c r="N95" s="107">
        <f t="shared" ref="N95:N104" si="6">G95*M95</f>
        <v>0</v>
      </c>
      <c r="O95" s="547"/>
      <c r="P95" s="1371"/>
      <c r="Q95" s="109"/>
      <c r="R95" s="160"/>
      <c r="S95" s="1353"/>
      <c r="T95" s="575"/>
      <c r="U95" s="110">
        <f t="shared" si="5"/>
        <v>0</v>
      </c>
      <c r="V95" s="1346"/>
    </row>
    <row r="96" spans="1:22" ht="27" hidden="1" customHeight="1" thickBot="1" x14ac:dyDescent="0.35">
      <c r="A96" s="1327">
        <v>10</v>
      </c>
      <c r="B96" s="1158"/>
      <c r="C96" s="1360"/>
      <c r="D96" s="1361"/>
      <c r="E96" s="1361"/>
      <c r="F96" s="1362"/>
      <c r="G96" s="194"/>
      <c r="H96" s="551"/>
      <c r="I96" s="112"/>
      <c r="J96" s="113"/>
      <c r="K96" s="113"/>
      <c r="L96" s="114"/>
      <c r="M96" s="115"/>
      <c r="N96" s="116">
        <f t="shared" si="6"/>
        <v>0</v>
      </c>
      <c r="O96" s="548"/>
      <c r="P96" s="1370"/>
      <c r="Q96" s="118"/>
      <c r="R96" s="163"/>
      <c r="S96" s="1369"/>
      <c r="T96" s="115"/>
      <c r="U96" s="119">
        <f t="shared" si="5"/>
        <v>0</v>
      </c>
      <c r="V96" s="1381">
        <f>SUBTOTAL(109,N96:N104)+SUBTOTAL(109,U96:U104)</f>
        <v>0</v>
      </c>
    </row>
    <row r="97" spans="1:22" ht="27" hidden="1" customHeight="1" thickBot="1" x14ac:dyDescent="0.35">
      <c r="A97" s="1314"/>
      <c r="B97" s="1159"/>
      <c r="C97" s="1341"/>
      <c r="D97" s="1342"/>
      <c r="E97" s="1342"/>
      <c r="F97" s="1343"/>
      <c r="G97" s="193"/>
      <c r="H97" s="550"/>
      <c r="I97" s="65"/>
      <c r="J97" s="66"/>
      <c r="K97" s="66"/>
      <c r="L97" s="67"/>
      <c r="M97" s="26"/>
      <c r="N97" s="27">
        <f t="shared" si="6"/>
        <v>0</v>
      </c>
      <c r="O97" s="546"/>
      <c r="P97" s="1371"/>
      <c r="Q97" s="81"/>
      <c r="R97" s="160"/>
      <c r="S97" s="1353"/>
      <c r="T97" s="26"/>
      <c r="U97" s="29">
        <f t="shared" si="5"/>
        <v>0</v>
      </c>
      <c r="V97" s="1346"/>
    </row>
    <row r="98" spans="1:22" ht="27" hidden="1" customHeight="1" thickBot="1" x14ac:dyDescent="0.35">
      <c r="A98" s="1314"/>
      <c r="B98" s="1159"/>
      <c r="C98" s="1341"/>
      <c r="D98" s="1342"/>
      <c r="E98" s="1342"/>
      <c r="F98" s="1343"/>
      <c r="G98" s="193"/>
      <c r="H98" s="550"/>
      <c r="I98" s="65"/>
      <c r="J98" s="66"/>
      <c r="K98" s="66"/>
      <c r="L98" s="67"/>
      <c r="M98" s="26"/>
      <c r="N98" s="27">
        <f t="shared" si="6"/>
        <v>0</v>
      </c>
      <c r="O98" s="546"/>
      <c r="P98" s="1371"/>
      <c r="Q98" s="81"/>
      <c r="R98" s="160"/>
      <c r="S98" s="1353"/>
      <c r="T98" s="26"/>
      <c r="U98" s="29">
        <f t="shared" si="5"/>
        <v>0</v>
      </c>
      <c r="V98" s="1346"/>
    </row>
    <row r="99" spans="1:22" ht="27" hidden="1" customHeight="1" thickBot="1" x14ac:dyDescent="0.35">
      <c r="A99" s="1314"/>
      <c r="B99" s="1159"/>
      <c r="C99" s="1341"/>
      <c r="D99" s="1342"/>
      <c r="E99" s="1342"/>
      <c r="F99" s="1343"/>
      <c r="G99" s="193"/>
      <c r="H99" s="550"/>
      <c r="I99" s="65"/>
      <c r="J99" s="66"/>
      <c r="K99" s="66"/>
      <c r="L99" s="67"/>
      <c r="M99" s="26"/>
      <c r="N99" s="27">
        <f t="shared" si="6"/>
        <v>0</v>
      </c>
      <c r="O99" s="546"/>
      <c r="P99" s="1371"/>
      <c r="Q99" s="81"/>
      <c r="R99" s="160"/>
      <c r="S99" s="1353"/>
      <c r="T99" s="26"/>
      <c r="U99" s="29">
        <f t="shared" si="5"/>
        <v>0</v>
      </c>
      <c r="V99" s="1346"/>
    </row>
    <row r="100" spans="1:22" ht="27" hidden="1" customHeight="1" thickBot="1" x14ac:dyDescent="0.35">
      <c r="A100" s="1314"/>
      <c r="B100" s="1159"/>
      <c r="C100" s="1341"/>
      <c r="D100" s="1342"/>
      <c r="E100" s="1342"/>
      <c r="F100" s="1343"/>
      <c r="G100" s="193"/>
      <c r="H100" s="550"/>
      <c r="I100" s="65"/>
      <c r="J100" s="66"/>
      <c r="K100" s="66"/>
      <c r="L100" s="67"/>
      <c r="M100" s="26"/>
      <c r="N100" s="27">
        <f t="shared" si="6"/>
        <v>0</v>
      </c>
      <c r="O100" s="546"/>
      <c r="P100" s="1371"/>
      <c r="Q100" s="81"/>
      <c r="R100" s="160"/>
      <c r="S100" s="1353"/>
      <c r="T100" s="26"/>
      <c r="U100" s="29">
        <f t="shared" si="5"/>
        <v>0</v>
      </c>
      <c r="V100" s="1346"/>
    </row>
    <row r="101" spans="1:22" ht="27" hidden="1" customHeight="1" thickBot="1" x14ac:dyDescent="0.35">
      <c r="A101" s="1315"/>
      <c r="B101" s="1159"/>
      <c r="C101" s="1341"/>
      <c r="D101" s="1342"/>
      <c r="E101" s="1342"/>
      <c r="F101" s="1343"/>
      <c r="G101" s="193"/>
      <c r="H101" s="550"/>
      <c r="I101" s="65"/>
      <c r="J101" s="66"/>
      <c r="K101" s="66"/>
      <c r="L101" s="67"/>
      <c r="M101" s="26"/>
      <c r="N101" s="27">
        <f t="shared" si="6"/>
        <v>0</v>
      </c>
      <c r="O101" s="546"/>
      <c r="P101" s="1371"/>
      <c r="Q101" s="81"/>
      <c r="R101" s="160"/>
      <c r="S101" s="1353"/>
      <c r="T101" s="26"/>
      <c r="U101" s="29">
        <f t="shared" si="5"/>
        <v>0</v>
      </c>
      <c r="V101" s="1346"/>
    </row>
    <row r="102" spans="1:22" ht="27" hidden="1" customHeight="1" thickBot="1" x14ac:dyDescent="0.35">
      <c r="A102" s="1315"/>
      <c r="B102" s="1159"/>
      <c r="C102" s="1341"/>
      <c r="D102" s="1342"/>
      <c r="E102" s="1342"/>
      <c r="F102" s="1343"/>
      <c r="G102" s="193"/>
      <c r="H102" s="550"/>
      <c r="I102" s="65"/>
      <c r="J102" s="66"/>
      <c r="K102" s="66"/>
      <c r="L102" s="67"/>
      <c r="M102" s="26"/>
      <c r="N102" s="27">
        <f t="shared" si="6"/>
        <v>0</v>
      </c>
      <c r="O102" s="546"/>
      <c r="P102" s="1371"/>
      <c r="Q102" s="81"/>
      <c r="R102" s="160"/>
      <c r="S102" s="1353"/>
      <c r="T102" s="26"/>
      <c r="U102" s="29">
        <f t="shared" si="5"/>
        <v>0</v>
      </c>
      <c r="V102" s="1346"/>
    </row>
    <row r="103" spans="1:22" ht="27" hidden="1" customHeight="1" thickBot="1" x14ac:dyDescent="0.35">
      <c r="A103" s="1315"/>
      <c r="B103" s="1159"/>
      <c r="C103" s="1341"/>
      <c r="D103" s="1342"/>
      <c r="E103" s="1342"/>
      <c r="F103" s="1343"/>
      <c r="G103" s="193"/>
      <c r="H103" s="550"/>
      <c r="I103" s="65"/>
      <c r="J103" s="66"/>
      <c r="K103" s="66"/>
      <c r="L103" s="67"/>
      <c r="M103" s="26"/>
      <c r="N103" s="27">
        <f t="shared" si="6"/>
        <v>0</v>
      </c>
      <c r="O103" s="546"/>
      <c r="P103" s="1371"/>
      <c r="Q103" s="81"/>
      <c r="R103" s="160"/>
      <c r="S103" s="1353"/>
      <c r="T103" s="26"/>
      <c r="U103" s="29">
        <f t="shared" si="5"/>
        <v>0</v>
      </c>
      <c r="V103" s="1346"/>
    </row>
    <row r="104" spans="1:22" ht="27" hidden="1" customHeight="1" x14ac:dyDescent="0.3">
      <c r="A104" s="1316"/>
      <c r="B104" s="1159"/>
      <c r="C104" s="1341"/>
      <c r="D104" s="1342"/>
      <c r="E104" s="1342"/>
      <c r="F104" s="1343"/>
      <c r="G104" s="193"/>
      <c r="H104" s="550"/>
      <c r="I104" s="65"/>
      <c r="J104" s="66"/>
      <c r="K104" s="66"/>
      <c r="L104" s="67"/>
      <c r="M104" s="575"/>
      <c r="N104" s="107">
        <f t="shared" si="6"/>
        <v>0</v>
      </c>
      <c r="O104" s="546"/>
      <c r="P104" s="1371"/>
      <c r="Q104" s="109"/>
      <c r="R104" s="160"/>
      <c r="S104" s="1389"/>
      <c r="T104" s="575"/>
      <c r="U104" s="110">
        <f t="shared" si="5"/>
        <v>0</v>
      </c>
      <c r="V104" s="1346"/>
    </row>
    <row r="105" spans="1:22" ht="4.95" customHeight="1" thickBot="1" x14ac:dyDescent="0.35">
      <c r="A105" s="90"/>
      <c r="B105" s="90"/>
      <c r="C105" s="90"/>
      <c r="D105" s="90"/>
      <c r="E105" s="90"/>
      <c r="F105" s="90"/>
      <c r="G105" s="90"/>
      <c r="H105" s="90"/>
      <c r="I105" s="90"/>
      <c r="J105" s="90"/>
      <c r="K105" s="90"/>
      <c r="L105" s="90"/>
      <c r="M105" s="90"/>
      <c r="N105" s="90"/>
      <c r="O105" s="178"/>
      <c r="P105" s="90"/>
      <c r="Q105" s="90"/>
      <c r="R105" s="90"/>
      <c r="S105" s="90"/>
      <c r="T105" s="90"/>
      <c r="U105" s="90"/>
      <c r="V105" s="90"/>
    </row>
    <row r="106" spans="1:22" ht="12.6" customHeight="1" thickTop="1" x14ac:dyDescent="0.3">
      <c r="A106" s="1112" t="s">
        <v>41</v>
      </c>
      <c r="B106" s="1112"/>
      <c r="C106" s="1112"/>
      <c r="D106" s="1112"/>
      <c r="E106" s="20"/>
      <c r="F106" s="1335">
        <f>SUBTOTAL(109,G15:G105)</f>
        <v>0</v>
      </c>
      <c r="G106" s="1335"/>
      <c r="I106" s="31"/>
      <c r="J106" s="5"/>
      <c r="K106" s="5"/>
      <c r="L106" s="5"/>
      <c r="M106" s="31"/>
      <c r="N106" s="1354">
        <f>SUBTOTAL(109,N15:N105)</f>
        <v>0</v>
      </c>
      <c r="O106" s="32"/>
      <c r="U106" s="1354">
        <f>SUBTOTAL(109,U15:U105)</f>
        <v>0</v>
      </c>
    </row>
    <row r="107" spans="1:22" ht="12.6" customHeight="1" x14ac:dyDescent="0.35">
      <c r="A107" s="1112"/>
      <c r="B107" s="1112"/>
      <c r="C107" s="1112"/>
      <c r="D107" s="1112"/>
      <c r="E107" s="20"/>
      <c r="F107" s="1336"/>
      <c r="G107" s="1336"/>
      <c r="I107" s="16"/>
      <c r="J107" s="35"/>
      <c r="K107" s="5"/>
      <c r="L107" s="5"/>
      <c r="M107" s="33"/>
      <c r="N107" s="1355"/>
      <c r="O107" s="34"/>
      <c r="P107" s="2"/>
      <c r="Q107" s="2"/>
      <c r="R107" s="18"/>
      <c r="S107" s="18"/>
      <c r="U107" s="1355"/>
    </row>
    <row r="108" spans="1:22" ht="4.95" customHeight="1" x14ac:dyDescent="0.35">
      <c r="A108" s="462"/>
      <c r="B108" s="462"/>
      <c r="C108" s="462"/>
      <c r="D108" s="462"/>
      <c r="E108" s="465"/>
      <c r="F108" s="468"/>
      <c r="G108" s="468"/>
      <c r="I108" s="16"/>
      <c r="J108" s="35"/>
      <c r="K108" s="5"/>
      <c r="L108" s="5"/>
      <c r="M108" s="33"/>
      <c r="N108" s="469"/>
      <c r="O108" s="469"/>
      <c r="P108" s="2"/>
      <c r="Q108" s="2"/>
      <c r="R108" s="463"/>
      <c r="S108" s="463"/>
      <c r="U108" s="469"/>
    </row>
    <row r="109" spans="1:22" ht="16.2" customHeight="1" x14ac:dyDescent="0.3">
      <c r="A109" s="462"/>
      <c r="B109" s="462"/>
      <c r="C109" s="462"/>
      <c r="D109" s="462"/>
      <c r="E109" s="465"/>
      <c r="F109" s="468"/>
      <c r="G109" s="468"/>
      <c r="L109" s="1218" t="s">
        <v>575</v>
      </c>
      <c r="M109" s="1218"/>
      <c r="N109" s="1218"/>
      <c r="O109" s="1390">
        <f>N106+U106</f>
        <v>0</v>
      </c>
      <c r="P109" s="1390"/>
      <c r="Q109" s="1390"/>
      <c r="R109" s="478"/>
      <c r="S109" s="463"/>
      <c r="U109" s="469"/>
    </row>
    <row r="110" spans="1:22" ht="16.2" customHeight="1" x14ac:dyDescent="0.3">
      <c r="A110" s="532"/>
      <c r="B110" s="532"/>
      <c r="C110" s="532"/>
      <c r="D110" s="532"/>
      <c r="E110" s="537"/>
      <c r="F110" s="539"/>
      <c r="G110" s="539"/>
      <c r="L110" s="534"/>
      <c r="M110" s="534"/>
      <c r="N110" s="534"/>
      <c r="O110" s="538"/>
      <c r="P110" s="538"/>
      <c r="Q110" s="538"/>
      <c r="R110" s="478"/>
      <c r="S110" s="533"/>
      <c r="U110" s="540"/>
    </row>
    <row r="111" spans="1:22" ht="13.95" customHeight="1" x14ac:dyDescent="0.3">
      <c r="A111" s="1385" t="s">
        <v>659</v>
      </c>
      <c r="B111" s="1385"/>
      <c r="C111" s="1385"/>
      <c r="D111" s="1385"/>
      <c r="E111" s="1385"/>
      <c r="F111" s="1385"/>
      <c r="G111" s="1385"/>
      <c r="H111" s="1385"/>
      <c r="I111" s="1385"/>
      <c r="J111" s="1385"/>
      <c r="K111" s="1385"/>
      <c r="L111" s="1383" t="s">
        <v>639</v>
      </c>
      <c r="M111" s="1384"/>
      <c r="N111" s="1386"/>
      <c r="O111" s="1387"/>
      <c r="P111" s="1387"/>
      <c r="Q111" s="1387"/>
      <c r="R111" s="1386"/>
      <c r="S111" s="1387"/>
    </row>
    <row r="112" spans="1:22" ht="13.95"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c r="A113" s="541"/>
      <c r="B113" s="541"/>
      <c r="C113" s="541"/>
      <c r="D113" s="541"/>
      <c r="E113" s="541"/>
      <c r="F113" s="541"/>
      <c r="G113" s="541"/>
      <c r="H113" s="541"/>
      <c r="I113" s="541"/>
      <c r="J113" s="541"/>
      <c r="K113" s="542"/>
      <c r="O113" s="477"/>
      <c r="P113" s="477"/>
      <c r="Q113" s="477"/>
    </row>
    <row r="114" spans="1:23" x14ac:dyDescent="0.3">
      <c r="A114" s="1261"/>
      <c r="B114" s="1261"/>
      <c r="C114" s="1261"/>
      <c r="D114" s="1261"/>
      <c r="E114" s="1261"/>
      <c r="F114" s="19"/>
      <c r="G114" s="1261"/>
      <c r="H114" s="1261"/>
      <c r="I114" s="1261"/>
      <c r="J114" s="1261"/>
      <c r="K114" s="1261"/>
    </row>
    <row r="115" spans="1:23" ht="15" customHeight="1" x14ac:dyDescent="0.3">
      <c r="A115" s="1295" t="s">
        <v>22</v>
      </c>
      <c r="B115" s="1295"/>
      <c r="C115" s="1295"/>
      <c r="D115" s="1295"/>
      <c r="E115" s="1295"/>
      <c r="F115" s="19"/>
      <c r="G115" s="1295" t="s">
        <v>23</v>
      </c>
      <c r="H115" s="1295"/>
      <c r="I115" s="1295"/>
      <c r="J115" s="1295"/>
      <c r="K115" s="1295"/>
      <c r="O115" s="1186" t="s">
        <v>82</v>
      </c>
      <c r="P115" s="1186"/>
      <c r="Q115" s="1356"/>
      <c r="R115" s="1250" t="s">
        <v>83</v>
      </c>
      <c r="S115" s="1252"/>
      <c r="T115" s="1213" t="s">
        <v>47</v>
      </c>
      <c r="U115" s="1214"/>
      <c r="V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263</v>
      </c>
      <c r="C1" s="36" t="s">
        <v>4</v>
      </c>
      <c r="D1" s="1240" t="s">
        <v>2</v>
      </c>
      <c r="E1" s="1240"/>
      <c r="F1" s="1240"/>
      <c r="G1" s="177"/>
      <c r="H1" s="177"/>
      <c r="I1" s="37" t="s">
        <v>88</v>
      </c>
      <c r="J1" s="177" t="s">
        <v>326</v>
      </c>
      <c r="K1" s="37" t="s">
        <v>324</v>
      </c>
      <c r="L1" s="37" t="s">
        <v>95</v>
      </c>
      <c r="M1" s="202" t="s">
        <v>349</v>
      </c>
      <c r="N1" s="37" t="s">
        <v>327</v>
      </c>
      <c r="O1" s="37" t="s">
        <v>96</v>
      </c>
      <c r="P1" s="37" t="s">
        <v>97</v>
      </c>
      <c r="Q1" s="1240" t="s">
        <v>637</v>
      </c>
    </row>
    <row r="2" spans="1:17" x14ac:dyDescent="0.3">
      <c r="A2" t="s">
        <v>55</v>
      </c>
      <c r="B2" t="s">
        <v>265</v>
      </c>
      <c r="C2" s="39" t="s">
        <v>661</v>
      </c>
      <c r="D2" s="39">
        <v>0</v>
      </c>
      <c r="E2" s="39">
        <v>0</v>
      </c>
      <c r="F2" t="s">
        <v>98</v>
      </c>
      <c r="G2">
        <v>0</v>
      </c>
      <c r="H2">
        <v>15</v>
      </c>
      <c r="I2" s="38" t="s">
        <v>99</v>
      </c>
      <c r="J2" s="38" t="s">
        <v>317</v>
      </c>
      <c r="K2" s="38" t="s">
        <v>323</v>
      </c>
      <c r="L2" t="s">
        <v>211</v>
      </c>
      <c r="M2" t="s">
        <v>101</v>
      </c>
      <c r="N2" t="s">
        <v>150</v>
      </c>
      <c r="O2" t="s">
        <v>102</v>
      </c>
      <c r="P2" t="s">
        <v>103</v>
      </c>
      <c r="Q2" s="1240"/>
    </row>
    <row r="3" spans="1:17" ht="28.5" customHeight="1" x14ac:dyDescent="0.3">
      <c r="A3" t="s">
        <v>341</v>
      </c>
      <c r="B3" t="s">
        <v>266</v>
      </c>
      <c r="C3" s="39" t="s">
        <v>662</v>
      </c>
      <c r="D3" s="39">
        <v>1</v>
      </c>
      <c r="E3" s="39">
        <v>1</v>
      </c>
      <c r="F3" t="s">
        <v>104</v>
      </c>
      <c r="G3">
        <v>15</v>
      </c>
      <c r="H3">
        <v>30</v>
      </c>
      <c r="I3" t="s">
        <v>105</v>
      </c>
      <c r="J3" t="s">
        <v>318</v>
      </c>
      <c r="K3" t="s">
        <v>318</v>
      </c>
      <c r="L3" s="175" t="s">
        <v>1001</v>
      </c>
      <c r="M3" t="s">
        <v>106</v>
      </c>
      <c r="N3" t="s">
        <v>102</v>
      </c>
      <c r="O3" t="s">
        <v>107</v>
      </c>
      <c r="P3" t="s">
        <v>108</v>
      </c>
      <c r="Q3" s="1240"/>
    </row>
    <row r="4" spans="1:17" x14ac:dyDescent="0.3">
      <c r="A4" t="s">
        <v>25</v>
      </c>
      <c r="C4" s="39" t="s">
        <v>663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664</v>
      </c>
      <c r="D5" s="39">
        <v>3</v>
      </c>
      <c r="E5" s="39">
        <v>3</v>
      </c>
      <c r="F5" t="s">
        <v>113</v>
      </c>
      <c r="G5">
        <v>25</v>
      </c>
      <c r="H5">
        <v>50</v>
      </c>
      <c r="I5" t="s">
        <v>114</v>
      </c>
      <c r="M5" t="s">
        <v>212</v>
      </c>
      <c r="N5" t="s">
        <v>319</v>
      </c>
      <c r="O5" t="s">
        <v>115</v>
      </c>
      <c r="P5" t="s">
        <v>116</v>
      </c>
      <c r="Q5" t="s">
        <v>66</v>
      </c>
    </row>
    <row r="6" spans="1:17" x14ac:dyDescent="0.3">
      <c r="A6" t="s">
        <v>342</v>
      </c>
      <c r="C6" s="39" t="s">
        <v>665</v>
      </c>
      <c r="D6" s="39"/>
      <c r="E6" s="39" t="s">
        <v>316</v>
      </c>
      <c r="F6" t="s">
        <v>117</v>
      </c>
      <c r="G6">
        <v>30</v>
      </c>
      <c r="H6">
        <v>60</v>
      </c>
      <c r="I6" t="s">
        <v>118</v>
      </c>
      <c r="M6" t="s">
        <v>213</v>
      </c>
      <c r="N6" t="s">
        <v>115</v>
      </c>
      <c r="O6" t="s">
        <v>119</v>
      </c>
      <c r="P6" t="s">
        <v>120</v>
      </c>
    </row>
    <row r="7" spans="1:17" x14ac:dyDescent="0.3">
      <c r="A7" t="s">
        <v>343</v>
      </c>
      <c r="C7" s="39" t="s">
        <v>666</v>
      </c>
      <c r="D7" s="39"/>
      <c r="E7" s="39" t="s">
        <v>328</v>
      </c>
      <c r="F7" t="s">
        <v>121</v>
      </c>
      <c r="G7">
        <v>40</v>
      </c>
      <c r="H7">
        <v>70</v>
      </c>
      <c r="I7" t="s">
        <v>122</v>
      </c>
      <c r="M7" t="s">
        <v>171</v>
      </c>
      <c r="N7" t="s">
        <v>320</v>
      </c>
      <c r="O7" t="s">
        <v>123</v>
      </c>
      <c r="P7" t="s">
        <v>124</v>
      </c>
    </row>
    <row r="8" spans="1:17" x14ac:dyDescent="0.3">
      <c r="A8" t="s">
        <v>21</v>
      </c>
      <c r="C8" s="39" t="s">
        <v>667</v>
      </c>
      <c r="D8" s="39"/>
      <c r="E8" s="39" t="s">
        <v>329</v>
      </c>
      <c r="F8" t="s">
        <v>125</v>
      </c>
      <c r="G8">
        <v>50</v>
      </c>
      <c r="H8">
        <v>80</v>
      </c>
      <c r="I8" t="s">
        <v>126</v>
      </c>
      <c r="N8" t="s">
        <v>123</v>
      </c>
      <c r="O8" t="s">
        <v>127</v>
      </c>
      <c r="P8" t="s">
        <v>128</v>
      </c>
    </row>
    <row r="9" spans="1:17" x14ac:dyDescent="0.3">
      <c r="A9" t="s">
        <v>27</v>
      </c>
      <c r="C9" s="39" t="s">
        <v>668</v>
      </c>
      <c r="D9" s="39"/>
      <c r="E9" s="39" t="s">
        <v>330</v>
      </c>
      <c r="F9" t="s">
        <v>129</v>
      </c>
      <c r="G9">
        <v>80</v>
      </c>
      <c r="H9">
        <v>120</v>
      </c>
      <c r="I9" t="s">
        <v>130</v>
      </c>
      <c r="N9" t="s">
        <v>127</v>
      </c>
      <c r="O9" t="s">
        <v>131</v>
      </c>
    </row>
    <row r="10" spans="1:17" x14ac:dyDescent="0.3">
      <c r="A10" t="s">
        <v>968</v>
      </c>
      <c r="C10" s="39" t="s">
        <v>669</v>
      </c>
      <c r="D10" s="39"/>
      <c r="E10" s="39"/>
      <c r="F10" t="s">
        <v>132</v>
      </c>
      <c r="G10">
        <v>120</v>
      </c>
      <c r="H10">
        <v>150</v>
      </c>
      <c r="I10" t="s">
        <v>133</v>
      </c>
      <c r="N10" t="s">
        <v>131</v>
      </c>
      <c r="O10" t="s">
        <v>134</v>
      </c>
    </row>
    <row r="11" spans="1:17" x14ac:dyDescent="0.3">
      <c r="A11" t="s">
        <v>28</v>
      </c>
      <c r="C11" s="39" t="s">
        <v>670</v>
      </c>
      <c r="D11" s="39"/>
      <c r="E11" s="39"/>
      <c r="F11" t="s">
        <v>135</v>
      </c>
      <c r="G11">
        <v>150</v>
      </c>
      <c r="H11">
        <v>200</v>
      </c>
      <c r="I11" t="s">
        <v>136</v>
      </c>
      <c r="N11" t="s">
        <v>347</v>
      </c>
      <c r="O11" t="s">
        <v>348</v>
      </c>
    </row>
    <row r="12" spans="1:17" x14ac:dyDescent="0.3">
      <c r="A12" t="s">
        <v>344</v>
      </c>
      <c r="C12" s="39" t="s">
        <v>671</v>
      </c>
      <c r="D12" s="39"/>
      <c r="E12" s="39"/>
      <c r="F12" t="s">
        <v>137</v>
      </c>
      <c r="G12">
        <v>200</v>
      </c>
      <c r="H12">
        <v>250</v>
      </c>
      <c r="I12" t="s">
        <v>138</v>
      </c>
      <c r="N12" t="s">
        <v>321</v>
      </c>
      <c r="O12" t="s">
        <v>150</v>
      </c>
    </row>
    <row r="13" spans="1:17" x14ac:dyDescent="0.3">
      <c r="A13" t="s">
        <v>29</v>
      </c>
      <c r="C13" s="39" t="s">
        <v>672</v>
      </c>
      <c r="D13" s="39"/>
      <c r="E13" s="39"/>
      <c r="F13" t="s">
        <v>139</v>
      </c>
      <c r="I13" t="s">
        <v>140</v>
      </c>
    </row>
    <row r="14" spans="1:17" x14ac:dyDescent="0.3">
      <c r="A14" t="s">
        <v>345</v>
      </c>
      <c r="C14" s="39" t="s">
        <v>673</v>
      </c>
      <c r="D14" s="39"/>
      <c r="E14" s="39"/>
      <c r="F14" s="39" t="s">
        <v>331</v>
      </c>
      <c r="G14" s="39"/>
      <c r="H14" s="39"/>
    </row>
    <row r="15" spans="1:17" x14ac:dyDescent="0.3">
      <c r="A15" t="s">
        <v>30</v>
      </c>
      <c r="C15" s="39" t="s">
        <v>674</v>
      </c>
      <c r="D15" s="39"/>
      <c r="E15" s="39"/>
      <c r="F15" s="39" t="s">
        <v>332</v>
      </c>
    </row>
    <row r="16" spans="1:17" x14ac:dyDescent="0.3">
      <c r="A16" t="s">
        <v>31</v>
      </c>
      <c r="C16" s="39" t="s">
        <v>193</v>
      </c>
      <c r="D16" s="39"/>
      <c r="E16" s="39"/>
      <c r="F16" s="39" t="s">
        <v>333</v>
      </c>
    </row>
    <row r="17" spans="1:6" x14ac:dyDescent="0.3">
      <c r="A17" t="s">
        <v>346</v>
      </c>
      <c r="C17" s="39" t="s">
        <v>675</v>
      </c>
      <c r="D17" s="39"/>
      <c r="E17" s="39"/>
      <c r="F17" s="39" t="s">
        <v>334</v>
      </c>
    </row>
    <row r="18" spans="1:6" x14ac:dyDescent="0.3">
      <c r="C18" s="39" t="s">
        <v>676</v>
      </c>
      <c r="D18" s="39"/>
      <c r="E18" s="39"/>
      <c r="F18" s="39" t="s">
        <v>335</v>
      </c>
    </row>
    <row r="19" spans="1:6" x14ac:dyDescent="0.3">
      <c r="C19" s="39" t="s">
        <v>677</v>
      </c>
      <c r="D19" s="39"/>
      <c r="E19" s="39"/>
      <c r="F19" s="39" t="s">
        <v>336</v>
      </c>
    </row>
    <row r="20" spans="1:6" x14ac:dyDescent="0.3">
      <c r="C20" s="39" t="s">
        <v>678</v>
      </c>
      <c r="D20" s="39"/>
      <c r="E20" s="39"/>
      <c r="F20" s="39" t="s">
        <v>337</v>
      </c>
    </row>
    <row r="21" spans="1:6" x14ac:dyDescent="0.3">
      <c r="C21" s="39" t="s">
        <v>679</v>
      </c>
      <c r="D21" s="39"/>
      <c r="E21" s="39"/>
      <c r="F21" s="39" t="s">
        <v>338</v>
      </c>
    </row>
    <row r="22" spans="1:6" x14ac:dyDescent="0.3">
      <c r="C22" s="39" t="s">
        <v>680</v>
      </c>
      <c r="D22" s="39"/>
      <c r="E22" s="39"/>
      <c r="F22" s="39" t="s">
        <v>339</v>
      </c>
    </row>
    <row r="23" spans="1:6" x14ac:dyDescent="0.3">
      <c r="C23" s="39" t="s">
        <v>681</v>
      </c>
      <c r="D23" s="39"/>
      <c r="E23" s="39"/>
    </row>
    <row r="24" spans="1:6" x14ac:dyDescent="0.3">
      <c r="C24" s="39" t="s">
        <v>682</v>
      </c>
      <c r="D24" s="39"/>
      <c r="E24" s="39"/>
    </row>
    <row r="25" spans="1:6" x14ac:dyDescent="0.3">
      <c r="C25" s="39" t="s">
        <v>683</v>
      </c>
      <c r="D25" s="39"/>
      <c r="E25" s="39"/>
    </row>
    <row r="26" spans="1:6" x14ac:dyDescent="0.3">
      <c r="C26" s="39" t="s">
        <v>684</v>
      </c>
      <c r="D26" s="39"/>
      <c r="E26" s="39"/>
    </row>
    <row r="27" spans="1:6" x14ac:dyDescent="0.3">
      <c r="C27" s="39" t="s">
        <v>685</v>
      </c>
      <c r="D27" s="39"/>
      <c r="E27" s="39"/>
    </row>
    <row r="28" spans="1:6" x14ac:dyDescent="0.3">
      <c r="C28" s="39" t="s">
        <v>686</v>
      </c>
      <c r="D28" s="39"/>
      <c r="E28" s="39"/>
    </row>
    <row r="29" spans="1:6" x14ac:dyDescent="0.3">
      <c r="C29" s="39" t="s">
        <v>687</v>
      </c>
      <c r="D29" s="39"/>
      <c r="E29" s="39"/>
    </row>
    <row r="30" spans="1:6" x14ac:dyDescent="0.3">
      <c r="C30" s="39" t="s">
        <v>688</v>
      </c>
      <c r="D30" s="39"/>
      <c r="E30" s="39"/>
    </row>
    <row r="31" spans="1:6" x14ac:dyDescent="0.3">
      <c r="C31" s="39" t="s">
        <v>689</v>
      </c>
      <c r="D31" s="39"/>
      <c r="E31" s="39"/>
    </row>
    <row r="32" spans="1:6" x14ac:dyDescent="0.3">
      <c r="C32" s="39" t="s">
        <v>690</v>
      </c>
      <c r="D32" s="39"/>
      <c r="E32" s="39"/>
    </row>
    <row r="33" spans="3:5" x14ac:dyDescent="0.3">
      <c r="C33" s="39" t="s">
        <v>691</v>
      </c>
      <c r="D33" s="39"/>
      <c r="E33" s="39"/>
    </row>
    <row r="34" spans="3:5" x14ac:dyDescent="0.3">
      <c r="C34" s="39" t="s">
        <v>692</v>
      </c>
      <c r="D34" s="39"/>
      <c r="E34" s="39"/>
    </row>
    <row r="35" spans="3:5" x14ac:dyDescent="0.3">
      <c r="C35" s="39" t="s">
        <v>693</v>
      </c>
      <c r="D35" s="39"/>
      <c r="E35" s="39"/>
    </row>
    <row r="36" spans="3:5" x14ac:dyDescent="0.3">
      <c r="C36" s="39" t="s">
        <v>694</v>
      </c>
      <c r="D36" s="39"/>
      <c r="E36" s="39"/>
    </row>
    <row r="37" spans="3:5" x14ac:dyDescent="0.3">
      <c r="C37" s="39" t="s">
        <v>695</v>
      </c>
      <c r="D37" s="39"/>
      <c r="E37" s="39"/>
    </row>
    <row r="38" spans="3:5" x14ac:dyDescent="0.3">
      <c r="C38" s="39" t="s">
        <v>696</v>
      </c>
      <c r="D38" s="39"/>
      <c r="E38" s="39"/>
    </row>
    <row r="39" spans="3:5" x14ac:dyDescent="0.3">
      <c r="C39" s="39" t="s">
        <v>697</v>
      </c>
      <c r="D39" s="39"/>
      <c r="E39" s="39"/>
    </row>
    <row r="40" spans="3:5" x14ac:dyDescent="0.3">
      <c r="C40" s="39" t="s">
        <v>698</v>
      </c>
      <c r="D40" s="39"/>
      <c r="E40" s="39"/>
    </row>
    <row r="41" spans="3:5" x14ac:dyDescent="0.3">
      <c r="C41" s="39" t="s">
        <v>699</v>
      </c>
      <c r="D41" s="39"/>
      <c r="E41" s="39"/>
    </row>
    <row r="42" spans="3:5" x14ac:dyDescent="0.3">
      <c r="C42" s="39" t="s">
        <v>700</v>
      </c>
      <c r="D42" s="39"/>
      <c r="E42" s="39"/>
    </row>
    <row r="43" spans="3:5" x14ac:dyDescent="0.3">
      <c r="C43" s="39" t="s">
        <v>701</v>
      </c>
      <c r="D43" s="39"/>
      <c r="E43" s="39"/>
    </row>
    <row r="44" spans="3:5" x14ac:dyDescent="0.3">
      <c r="C44" s="39" t="s">
        <v>702</v>
      </c>
      <c r="D44" s="39"/>
      <c r="E44" s="39"/>
    </row>
    <row r="45" spans="3:5" x14ac:dyDescent="0.3">
      <c r="C45" s="39" t="s">
        <v>703</v>
      </c>
      <c r="D45" s="39"/>
      <c r="E45" s="39"/>
    </row>
    <row r="46" spans="3:5" x14ac:dyDescent="0.3">
      <c r="C46" s="39" t="s">
        <v>704</v>
      </c>
      <c r="D46" s="39"/>
      <c r="E46" s="39"/>
    </row>
    <row r="47" spans="3:5" x14ac:dyDescent="0.3">
      <c r="C47" s="39" t="s">
        <v>705</v>
      </c>
      <c r="D47" s="39"/>
      <c r="E47" s="39"/>
    </row>
    <row r="48" spans="3:5" x14ac:dyDescent="0.3">
      <c r="C48" s="39" t="s">
        <v>706</v>
      </c>
      <c r="D48" s="39"/>
      <c r="E48" s="39"/>
    </row>
    <row r="49" spans="3:5" x14ac:dyDescent="0.3">
      <c r="C49" s="39" t="s">
        <v>707</v>
      </c>
      <c r="D49" s="39"/>
      <c r="E49" s="39"/>
    </row>
    <row r="50" spans="3:5" x14ac:dyDescent="0.3">
      <c r="C50" s="39" t="s">
        <v>708</v>
      </c>
      <c r="D50" s="39"/>
      <c r="E50" s="39"/>
    </row>
    <row r="51" spans="3:5" x14ac:dyDescent="0.3">
      <c r="C51" s="39" t="s">
        <v>709</v>
      </c>
      <c r="D51" s="39"/>
      <c r="E51" s="39"/>
    </row>
    <row r="52" spans="3:5" x14ac:dyDescent="0.3">
      <c r="C52" s="39" t="s">
        <v>710</v>
      </c>
      <c r="D52" s="39"/>
      <c r="E52" s="39"/>
    </row>
    <row r="53" spans="3:5" x14ac:dyDescent="0.3">
      <c r="C53" s="39" t="s">
        <v>711</v>
      </c>
      <c r="D53" s="39"/>
      <c r="E53" s="39"/>
    </row>
    <row r="54" spans="3:5" x14ac:dyDescent="0.3">
      <c r="C54" s="39" t="s">
        <v>712</v>
      </c>
      <c r="D54" s="39"/>
      <c r="E54" s="39"/>
    </row>
    <row r="55" spans="3:5" x14ac:dyDescent="0.3">
      <c r="C55" s="39" t="s">
        <v>713</v>
      </c>
      <c r="D55" s="39"/>
      <c r="E55" s="39"/>
    </row>
    <row r="56" spans="3:5" x14ac:dyDescent="0.3">
      <c r="C56" s="39" t="s">
        <v>714</v>
      </c>
      <c r="D56" s="39"/>
      <c r="E56" s="39"/>
    </row>
    <row r="57" spans="3:5" x14ac:dyDescent="0.3">
      <c r="C57" s="39" t="s">
        <v>715</v>
      </c>
      <c r="D57" s="39"/>
      <c r="E57" s="39"/>
    </row>
    <row r="58" spans="3:5" x14ac:dyDescent="0.3">
      <c r="C58" s="39" t="s">
        <v>716</v>
      </c>
      <c r="D58" s="39"/>
      <c r="E58" s="39"/>
    </row>
    <row r="59" spans="3:5" x14ac:dyDescent="0.3">
      <c r="C59" s="39" t="s">
        <v>717</v>
      </c>
      <c r="D59" s="39"/>
      <c r="E59" s="39"/>
    </row>
    <row r="60" spans="3:5" x14ac:dyDescent="0.3">
      <c r="C60" s="39" t="s">
        <v>718</v>
      </c>
      <c r="D60" s="39"/>
      <c r="E60" s="39"/>
    </row>
    <row r="61" spans="3:5" x14ac:dyDescent="0.3">
      <c r="C61" s="39" t="s">
        <v>719</v>
      </c>
      <c r="D61" s="39"/>
      <c r="E61" s="39"/>
    </row>
    <row r="62" spans="3:5" x14ac:dyDescent="0.3">
      <c r="C62" s="39" t="s">
        <v>720</v>
      </c>
      <c r="D62" s="39"/>
      <c r="E62" s="39"/>
    </row>
    <row r="63" spans="3:5" x14ac:dyDescent="0.3">
      <c r="C63" s="39" t="s">
        <v>721</v>
      </c>
      <c r="D63" s="39"/>
      <c r="E63" s="39"/>
    </row>
    <row r="64" spans="3:5" x14ac:dyDescent="0.3">
      <c r="C64" s="39" t="s">
        <v>722</v>
      </c>
      <c r="D64" s="39"/>
      <c r="E64" s="39"/>
    </row>
    <row r="65" spans="3:5" x14ac:dyDescent="0.3">
      <c r="C65" s="39" t="s">
        <v>723</v>
      </c>
      <c r="D65" s="39"/>
      <c r="E65" s="39"/>
    </row>
    <row r="66" spans="3:5" x14ac:dyDescent="0.3">
      <c r="C66" s="39" t="s">
        <v>724</v>
      </c>
      <c r="D66" s="39"/>
      <c r="E66" s="39"/>
    </row>
    <row r="67" spans="3:5" x14ac:dyDescent="0.3">
      <c r="C67" s="39" t="s">
        <v>725</v>
      </c>
      <c r="D67" s="39"/>
      <c r="E67" s="39"/>
    </row>
    <row r="68" spans="3:5" x14ac:dyDescent="0.3">
      <c r="C68" s="39" t="s">
        <v>726</v>
      </c>
      <c r="D68" s="39"/>
      <c r="E68" s="39"/>
    </row>
    <row r="69" spans="3:5" x14ac:dyDescent="0.3">
      <c r="C69" s="39" t="s">
        <v>727</v>
      </c>
      <c r="D69" s="39"/>
      <c r="E69" s="39"/>
    </row>
    <row r="70" spans="3:5" x14ac:dyDescent="0.3">
      <c r="C70" s="39" t="s">
        <v>728</v>
      </c>
      <c r="D70" s="39"/>
      <c r="E70" s="39"/>
    </row>
    <row r="71" spans="3:5" x14ac:dyDescent="0.3">
      <c r="C71" s="39" t="s">
        <v>729</v>
      </c>
      <c r="D71" s="39"/>
      <c r="E71" s="39"/>
    </row>
    <row r="72" spans="3:5" x14ac:dyDescent="0.3">
      <c r="C72" s="39" t="s">
        <v>997</v>
      </c>
      <c r="D72" s="39"/>
      <c r="E72" s="39"/>
    </row>
    <row r="73" spans="3:5" x14ac:dyDescent="0.3">
      <c r="C73" s="39" t="s">
        <v>998</v>
      </c>
      <c r="D73" s="39"/>
      <c r="E73" s="39"/>
    </row>
    <row r="74" spans="3:5" x14ac:dyDescent="0.3">
      <c r="C74" s="39" t="s">
        <v>999</v>
      </c>
      <c r="D74" s="39"/>
      <c r="E74" s="39"/>
    </row>
    <row r="75" spans="3:5" x14ac:dyDescent="0.3">
      <c r="C75" s="39" t="s">
        <v>730</v>
      </c>
      <c r="D75" s="39"/>
      <c r="E75" s="39"/>
    </row>
    <row r="76" spans="3:5" x14ac:dyDescent="0.3">
      <c r="C76" s="39" t="s">
        <v>731</v>
      </c>
      <c r="D76" s="39"/>
      <c r="E76" s="39"/>
    </row>
    <row r="77" spans="3:5" x14ac:dyDescent="0.3">
      <c r="C77" s="39" t="s">
        <v>732</v>
      </c>
      <c r="D77" s="39"/>
      <c r="E77" s="39"/>
    </row>
    <row r="78" spans="3:5" x14ac:dyDescent="0.3">
      <c r="C78" s="39" t="s">
        <v>733</v>
      </c>
      <c r="D78" s="39"/>
      <c r="E78" s="39"/>
    </row>
    <row r="79" spans="3:5" x14ac:dyDescent="0.3">
      <c r="C79" s="39" t="s">
        <v>734</v>
      </c>
      <c r="D79" s="39"/>
      <c r="E79" s="39"/>
    </row>
    <row r="80" spans="3:5" x14ac:dyDescent="0.3">
      <c r="C80" s="39" t="s">
        <v>735</v>
      </c>
      <c r="D80" s="39"/>
      <c r="E80" s="39"/>
    </row>
    <row r="81" spans="3:5" x14ac:dyDescent="0.3">
      <c r="C81" s="39" t="s">
        <v>736</v>
      </c>
      <c r="D81" s="39"/>
      <c r="E81" s="39"/>
    </row>
    <row r="82" spans="3:5" x14ac:dyDescent="0.3">
      <c r="C82" s="39" t="s">
        <v>737</v>
      </c>
      <c r="D82" s="39"/>
      <c r="E82" s="39"/>
    </row>
    <row r="83" spans="3:5" x14ac:dyDescent="0.3">
      <c r="C83" s="39" t="s">
        <v>738</v>
      </c>
      <c r="D83" s="39"/>
      <c r="E83" s="39"/>
    </row>
    <row r="84" spans="3:5" x14ac:dyDescent="0.3">
      <c r="C84" s="39" t="s">
        <v>739</v>
      </c>
      <c r="D84" s="39"/>
      <c r="E84" s="39"/>
    </row>
    <row r="85" spans="3:5" x14ac:dyDescent="0.3">
      <c r="C85" s="39" t="s">
        <v>740</v>
      </c>
      <c r="D85" s="39"/>
      <c r="E85" s="39"/>
    </row>
    <row r="86" spans="3:5" x14ac:dyDescent="0.3">
      <c r="C86" s="39" t="s">
        <v>741</v>
      </c>
      <c r="D86" s="39"/>
      <c r="E86" s="39"/>
    </row>
    <row r="87" spans="3:5" x14ac:dyDescent="0.3">
      <c r="C87" s="39" t="s">
        <v>742</v>
      </c>
      <c r="D87" s="39"/>
      <c r="E87" s="39"/>
    </row>
    <row r="88" spans="3:5" x14ac:dyDescent="0.3">
      <c r="C88" s="39" t="s">
        <v>194</v>
      </c>
      <c r="D88" s="39"/>
      <c r="E88" s="39"/>
    </row>
    <row r="89" spans="3:5" x14ac:dyDescent="0.3">
      <c r="C89" s="39" t="s">
        <v>743</v>
      </c>
      <c r="D89" s="39"/>
      <c r="E89" s="39"/>
    </row>
    <row r="90" spans="3:5" x14ac:dyDescent="0.3">
      <c r="C90" s="39" t="s">
        <v>744</v>
      </c>
      <c r="D90" s="39"/>
      <c r="E90" s="39"/>
    </row>
    <row r="91" spans="3:5" x14ac:dyDescent="0.3">
      <c r="C91" s="39" t="s">
        <v>745</v>
      </c>
      <c r="D91" s="39"/>
      <c r="E91" s="39"/>
    </row>
    <row r="92" spans="3:5" x14ac:dyDescent="0.3">
      <c r="C92" s="39" t="s">
        <v>746</v>
      </c>
      <c r="D92" s="39"/>
      <c r="E92" s="39"/>
    </row>
    <row r="93" spans="3:5" x14ac:dyDescent="0.3">
      <c r="C93" s="39" t="s">
        <v>747</v>
      </c>
      <c r="D93" s="39"/>
      <c r="E93" s="39"/>
    </row>
    <row r="94" spans="3:5" x14ac:dyDescent="0.3">
      <c r="C94" s="39" t="s">
        <v>748</v>
      </c>
      <c r="D94" s="39"/>
      <c r="E94" s="39"/>
    </row>
    <row r="95" spans="3:5" x14ac:dyDescent="0.3">
      <c r="C95" s="39" t="s">
        <v>749</v>
      </c>
      <c r="D95" s="39"/>
      <c r="E95" s="39"/>
    </row>
    <row r="96" spans="3:5" x14ac:dyDescent="0.3">
      <c r="C96" s="39" t="s">
        <v>750</v>
      </c>
      <c r="D96" s="39"/>
      <c r="E96" s="39"/>
    </row>
    <row r="97" spans="3:5" x14ac:dyDescent="0.3">
      <c r="C97" s="39" t="s">
        <v>751</v>
      </c>
      <c r="D97" s="39"/>
      <c r="E97" s="39"/>
    </row>
    <row r="98" spans="3:5" x14ac:dyDescent="0.3">
      <c r="C98" s="39" t="s">
        <v>752</v>
      </c>
      <c r="D98" s="39"/>
      <c r="E98" s="39"/>
    </row>
    <row r="99" spans="3:5" x14ac:dyDescent="0.3">
      <c r="C99" s="39" t="s">
        <v>753</v>
      </c>
      <c r="D99" s="39"/>
      <c r="E99" s="39"/>
    </row>
    <row r="100" spans="3:5" x14ac:dyDescent="0.3">
      <c r="C100" s="39" t="s">
        <v>754</v>
      </c>
      <c r="D100" s="39"/>
      <c r="E100" s="39"/>
    </row>
    <row r="101" spans="3:5" x14ac:dyDescent="0.3">
      <c r="C101" s="39" t="s">
        <v>755</v>
      </c>
      <c r="D101" s="39"/>
      <c r="E101" s="39"/>
    </row>
    <row r="102" spans="3:5" x14ac:dyDescent="0.3">
      <c r="C102" s="39" t="s">
        <v>756</v>
      </c>
      <c r="D102" s="39"/>
      <c r="E102" s="39"/>
    </row>
    <row r="103" spans="3:5" x14ac:dyDescent="0.3">
      <c r="C103" s="39" t="s">
        <v>757</v>
      </c>
      <c r="D103" s="39"/>
      <c r="E103" s="39"/>
    </row>
    <row r="104" spans="3:5" x14ac:dyDescent="0.3">
      <c r="C104" s="39" t="s">
        <v>758</v>
      </c>
      <c r="D104" s="39"/>
      <c r="E104" s="39"/>
    </row>
    <row r="105" spans="3:5" x14ac:dyDescent="0.3">
      <c r="C105" s="39" t="s">
        <v>759</v>
      </c>
      <c r="D105" s="39"/>
      <c r="E105" s="39"/>
    </row>
    <row r="106" spans="3:5" x14ac:dyDescent="0.3">
      <c r="C106" s="39" t="s">
        <v>760</v>
      </c>
      <c r="D106" s="39"/>
      <c r="E106" s="39"/>
    </row>
    <row r="107" spans="3:5" x14ac:dyDescent="0.3">
      <c r="C107" s="39" t="s">
        <v>761</v>
      </c>
      <c r="D107" s="39"/>
      <c r="E107" s="39"/>
    </row>
    <row r="108" spans="3:5" x14ac:dyDescent="0.3">
      <c r="C108" s="39" t="s">
        <v>762</v>
      </c>
      <c r="D108" s="39"/>
      <c r="E108" s="39"/>
    </row>
    <row r="109" spans="3:5" x14ac:dyDescent="0.3">
      <c r="C109" s="39" t="s">
        <v>763</v>
      </c>
      <c r="D109" s="39"/>
      <c r="E109" s="39"/>
    </row>
    <row r="110" spans="3:5" x14ac:dyDescent="0.3">
      <c r="C110" s="39" t="s">
        <v>764</v>
      </c>
      <c r="D110" s="39"/>
      <c r="E110" s="39"/>
    </row>
    <row r="111" spans="3:5" x14ac:dyDescent="0.3">
      <c r="C111" s="39" t="s">
        <v>765</v>
      </c>
      <c r="D111" s="39"/>
      <c r="E111" s="39"/>
    </row>
    <row r="112" spans="3:5" x14ac:dyDescent="0.3">
      <c r="C112" s="39" t="s">
        <v>766</v>
      </c>
      <c r="D112" s="39"/>
      <c r="E112" s="39"/>
    </row>
    <row r="113" spans="3:5" x14ac:dyDescent="0.3">
      <c r="C113" s="39" t="s">
        <v>767</v>
      </c>
      <c r="D113" s="39"/>
      <c r="E113" s="39"/>
    </row>
    <row r="114" spans="3:5" x14ac:dyDescent="0.3">
      <c r="C114" s="39" t="s">
        <v>952</v>
      </c>
      <c r="D114" s="39"/>
      <c r="E114" s="39"/>
    </row>
    <row r="115" spans="3:5" x14ac:dyDescent="0.3">
      <c r="C115" s="39" t="s">
        <v>768</v>
      </c>
      <c r="D115" s="39"/>
      <c r="E115" s="39"/>
    </row>
    <row r="116" spans="3:5" x14ac:dyDescent="0.3">
      <c r="C116" s="39" t="s">
        <v>927</v>
      </c>
      <c r="D116" s="39"/>
      <c r="E116" s="39"/>
    </row>
    <row r="117" spans="3:5" x14ac:dyDescent="0.3">
      <c r="C117" s="39" t="s">
        <v>769</v>
      </c>
      <c r="D117" s="39"/>
      <c r="E117" s="39"/>
    </row>
    <row r="118" spans="3:5" x14ac:dyDescent="0.3">
      <c r="C118" s="39" t="s">
        <v>770</v>
      </c>
      <c r="D118" s="39"/>
      <c r="E118" s="39"/>
    </row>
    <row r="119" spans="3:5" x14ac:dyDescent="0.3">
      <c r="C119" s="39" t="s">
        <v>771</v>
      </c>
      <c r="D119" s="39"/>
      <c r="E119" s="39"/>
    </row>
    <row r="120" spans="3:5" x14ac:dyDescent="0.3">
      <c r="C120" s="39" t="s">
        <v>772</v>
      </c>
      <c r="D120" s="39"/>
      <c r="E120" s="39"/>
    </row>
    <row r="121" spans="3:5" x14ac:dyDescent="0.3">
      <c r="C121" s="39" t="s">
        <v>773</v>
      </c>
      <c r="D121" s="39"/>
      <c r="E121" s="39"/>
    </row>
    <row r="122" spans="3:5" x14ac:dyDescent="0.3">
      <c r="C122" s="39" t="s">
        <v>195</v>
      </c>
      <c r="D122" s="39"/>
      <c r="E122" s="39"/>
    </row>
    <row r="123" spans="3:5" x14ac:dyDescent="0.3">
      <c r="C123" s="39" t="s">
        <v>196</v>
      </c>
      <c r="D123" s="39"/>
      <c r="E123" s="39"/>
    </row>
    <row r="124" spans="3:5" x14ac:dyDescent="0.3">
      <c r="C124" s="39" t="s">
        <v>774</v>
      </c>
      <c r="D124" s="39"/>
      <c r="E124" s="39"/>
    </row>
    <row r="125" spans="3:5" x14ac:dyDescent="0.3">
      <c r="C125" s="39" t="s">
        <v>775</v>
      </c>
      <c r="D125" s="39"/>
      <c r="E125" s="39"/>
    </row>
    <row r="126" spans="3:5" x14ac:dyDescent="0.3">
      <c r="C126" s="39" t="s">
        <v>776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100000000000001" customHeight="1" x14ac:dyDescent="0.3">
      <c r="A1" s="1191" t="s">
        <v>270</v>
      </c>
      <c r="B1" s="1191"/>
      <c r="C1" s="1191"/>
      <c r="D1" s="1191"/>
      <c r="E1" s="1191"/>
      <c r="F1" s="1191"/>
      <c r="G1" s="1191"/>
      <c r="H1" s="1191"/>
      <c r="I1" s="1191"/>
      <c r="J1" s="1191"/>
      <c r="K1" s="1191"/>
      <c r="L1" s="1191"/>
      <c r="M1" s="1191"/>
      <c r="N1" s="1191"/>
      <c r="O1" s="1191"/>
      <c r="P1" s="1191"/>
      <c r="Q1" s="1191"/>
      <c r="R1" s="1191"/>
      <c r="S1" s="1191"/>
    </row>
    <row r="2" spans="1:22"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2"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2" ht="5.0999999999999996" customHeight="1" x14ac:dyDescent="0.5">
      <c r="A4" s="3"/>
      <c r="B4" s="3"/>
      <c r="C4" s="3"/>
      <c r="D4" s="3"/>
      <c r="E4" s="3"/>
      <c r="F4" s="3"/>
      <c r="G4" s="3"/>
      <c r="H4" s="3"/>
    </row>
    <row r="5" spans="1:22" ht="15" customHeight="1" x14ac:dyDescent="0.3">
      <c r="A5" s="1240" t="s">
        <v>269</v>
      </c>
      <c r="B5" s="1186"/>
      <c r="C5" s="1186"/>
      <c r="D5" s="1186"/>
      <c r="E5" s="1407">
        <f>'LV Bestandesbegründung (m.Pfl.)'!E5:G6</f>
        <v>0</v>
      </c>
      <c r="F5" s="1408"/>
      <c r="G5" s="1409"/>
      <c r="J5" s="1193" t="s">
        <v>42</v>
      </c>
      <c r="K5" s="1193"/>
      <c r="L5" s="1193"/>
      <c r="M5" s="1193"/>
      <c r="N5" s="1193"/>
      <c r="O5" s="1193"/>
      <c r="P5" s="1193"/>
      <c r="Q5" s="1193"/>
      <c r="R5" s="1193"/>
    </row>
    <row r="6" spans="1:22" ht="15" customHeight="1" x14ac:dyDescent="0.3">
      <c r="A6" s="1186"/>
      <c r="B6" s="1186"/>
      <c r="C6" s="1186"/>
      <c r="D6" s="1186"/>
      <c r="E6" s="1410"/>
      <c r="F6" s="1411"/>
      <c r="G6" s="1412"/>
      <c r="J6" s="1413">
        <f>'LV Bestandesbegründung (m.Pfl.)'!J6</f>
        <v>0</v>
      </c>
      <c r="K6" s="1414"/>
      <c r="L6" s="1414"/>
      <c r="M6" s="1415"/>
      <c r="N6" s="106" t="s">
        <v>43</v>
      </c>
      <c r="P6" s="1413">
        <f>'LV Bestandesbegründung (m.Pfl.)'!O6</f>
        <v>0</v>
      </c>
      <c r="Q6" s="1414"/>
      <c r="R6" s="1415"/>
    </row>
    <row r="7" spans="1:22"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2" ht="5.0999999999999996" customHeight="1" x14ac:dyDescent="0.3">
      <c r="A8" s="4"/>
      <c r="B8" s="4"/>
      <c r="C8" s="4"/>
      <c r="D8" s="4"/>
      <c r="E8" s="4"/>
      <c r="F8" s="4"/>
      <c r="G8" s="4"/>
      <c r="H8" s="4"/>
      <c r="I8" s="4"/>
      <c r="J8" s="4"/>
      <c r="K8" s="4"/>
      <c r="L8" s="4"/>
      <c r="M8" s="4"/>
      <c r="N8" s="4"/>
      <c r="O8" s="4"/>
      <c r="P8" s="4"/>
      <c r="Q8" s="4"/>
      <c r="R8" s="4"/>
      <c r="S8" s="4"/>
    </row>
    <row r="9" spans="1:22"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2" ht="5.0999999999999996"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2" ht="32.25" customHeight="1" x14ac:dyDescent="0.3">
      <c r="A12" s="1184" t="s">
        <v>75</v>
      </c>
      <c r="B12" s="1194" t="s">
        <v>76</v>
      </c>
      <c r="C12" s="1226" t="s">
        <v>197</v>
      </c>
      <c r="D12" s="1227"/>
      <c r="E12" s="1227"/>
      <c r="F12" s="1228"/>
      <c r="G12" s="1373" t="s">
        <v>87</v>
      </c>
      <c r="H12" s="1196" t="s">
        <v>648</v>
      </c>
      <c r="I12" s="1236" t="s">
        <v>228</v>
      </c>
      <c r="J12" s="1373" t="s">
        <v>88</v>
      </c>
      <c r="K12" s="1228" t="s">
        <v>325</v>
      </c>
      <c r="L12" s="1347" t="s">
        <v>89</v>
      </c>
      <c r="M12" s="1350" t="s">
        <v>90</v>
      </c>
      <c r="N12" s="1180" t="s">
        <v>278</v>
      </c>
      <c r="O12" s="4"/>
      <c r="P12" s="1337" t="s">
        <v>91</v>
      </c>
      <c r="Q12" s="1337" t="s">
        <v>92</v>
      </c>
      <c r="R12" s="1357" t="s">
        <v>93</v>
      </c>
      <c r="S12" s="1375" t="s">
        <v>94</v>
      </c>
      <c r="T12" s="1350" t="s">
        <v>90</v>
      </c>
      <c r="U12" s="1379" t="s">
        <v>280</v>
      </c>
      <c r="V12" s="1344" t="s">
        <v>279</v>
      </c>
    </row>
    <row r="13" spans="1:22"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2"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2" ht="27" customHeight="1" thickBot="1" x14ac:dyDescent="0.35">
      <c r="A15" s="1313">
        <v>1</v>
      </c>
      <c r="B15" s="1406">
        <f>'LV Bestandesbegründung (m.Pfl.)'!B15:B23</f>
        <v>0</v>
      </c>
      <c r="C15" s="1211">
        <f>'LV Bestandesbegründung (m.Pfl.)'!C15</f>
        <v>0</v>
      </c>
      <c r="D15" s="1211"/>
      <c r="E15" s="1211"/>
      <c r="F15" s="1211"/>
      <c r="G15" s="195">
        <f>'LV Bestandesbegründung (m.Pfl.)'!G15</f>
        <v>0</v>
      </c>
      <c r="H15" s="558"/>
      <c r="I15" s="82"/>
      <c r="J15" s="82"/>
      <c r="K15" s="82"/>
      <c r="L15" s="129"/>
      <c r="M15" s="26"/>
      <c r="N15" s="27">
        <f>G15*M15</f>
        <v>0</v>
      </c>
      <c r="O15" s="28"/>
      <c r="P15" s="1403"/>
      <c r="Q15" s="582">
        <f>'LV Bestandesbegründung (m.Pfl.)'!Q15</f>
        <v>0</v>
      </c>
      <c r="R15" s="555">
        <f>'LV Bestandesbegründung (m.Pfl.)'!R15</f>
        <v>0</v>
      </c>
      <c r="S15" s="1404">
        <f>'LV Bestandesbegründung (m.Pfl.)'!S15</f>
        <v>0</v>
      </c>
      <c r="T15" s="26"/>
      <c r="U15" s="29">
        <f t="shared" ref="U15:U78" si="0">T15*G15</f>
        <v>0</v>
      </c>
      <c r="V15" s="1346">
        <f>SUBTOTAL(109,N15:N23)+SUBTOTAL(109,U15:U23)</f>
        <v>0</v>
      </c>
    </row>
    <row r="16" spans="1:22" ht="27" customHeight="1" thickBot="1" x14ac:dyDescent="0.35">
      <c r="A16" s="1314"/>
      <c r="B16" s="1401"/>
      <c r="C16" s="1211">
        <f>'LV Bestandesbegründung (m.Pfl.)'!C16</f>
        <v>0</v>
      </c>
      <c r="D16" s="1211"/>
      <c r="E16" s="1211"/>
      <c r="F16" s="1211"/>
      <c r="G16" s="195">
        <f>'LV Bestandesbegründung (m.Pfl.)'!G16</f>
        <v>0</v>
      </c>
      <c r="H16" s="558"/>
      <c r="I16" s="82"/>
      <c r="J16" s="82"/>
      <c r="K16" s="82"/>
      <c r="L16" s="129"/>
      <c r="M16" s="26"/>
      <c r="N16" s="27">
        <f t="shared" ref="N16:N79" si="1">G16*M16</f>
        <v>0</v>
      </c>
      <c r="O16" s="28"/>
      <c r="P16" s="1396"/>
      <c r="Q16" s="582">
        <f>'LV Bestandesbegründung (m.Pfl.)'!Q16</f>
        <v>0</v>
      </c>
      <c r="R16" s="555">
        <f>'LV Bestandesbegründung (m.Pfl.)'!R16</f>
        <v>0</v>
      </c>
      <c r="S16" s="1398"/>
      <c r="T16" s="26"/>
      <c r="U16" s="29">
        <f t="shared" si="0"/>
        <v>0</v>
      </c>
      <c r="V16" s="1346"/>
    </row>
    <row r="17" spans="1:22" ht="27" customHeight="1" thickBot="1" x14ac:dyDescent="0.35">
      <c r="A17" s="1314"/>
      <c r="B17" s="1401"/>
      <c r="C17" s="1211">
        <f>'LV Bestandesbegründung (m.Pfl.)'!C17</f>
        <v>0</v>
      </c>
      <c r="D17" s="1211"/>
      <c r="E17" s="1211"/>
      <c r="F17" s="1211"/>
      <c r="G17" s="195">
        <f>'LV Bestandesbegründung (m.Pfl.)'!G17</f>
        <v>0</v>
      </c>
      <c r="H17" s="558"/>
      <c r="I17" s="82"/>
      <c r="J17" s="82"/>
      <c r="K17" s="82"/>
      <c r="L17" s="129"/>
      <c r="M17" s="26"/>
      <c r="N17" s="27">
        <f t="shared" si="1"/>
        <v>0</v>
      </c>
      <c r="O17" s="28"/>
      <c r="P17" s="1396"/>
      <c r="Q17" s="582">
        <f>'LV Bestandesbegründung (m.Pfl.)'!Q17</f>
        <v>0</v>
      </c>
      <c r="R17" s="555">
        <f>'LV Bestandesbegründung (m.Pfl.)'!R17</f>
        <v>0</v>
      </c>
      <c r="S17" s="1398"/>
      <c r="T17" s="26"/>
      <c r="U17" s="29">
        <f t="shared" si="0"/>
        <v>0</v>
      </c>
      <c r="V17" s="1346"/>
    </row>
    <row r="18" spans="1:22" ht="27" hidden="1" customHeight="1" thickBot="1" x14ac:dyDescent="0.35">
      <c r="A18" s="1314"/>
      <c r="B18" s="1401"/>
      <c r="C18" s="1211">
        <f>'LV Bestandesbegründung (m.Pfl.)'!C18</f>
        <v>0</v>
      </c>
      <c r="D18" s="1211"/>
      <c r="E18" s="1211"/>
      <c r="F18" s="1211"/>
      <c r="G18" s="195">
        <f>'LV Bestandesbegründung (m.Pfl.)'!G18</f>
        <v>0</v>
      </c>
      <c r="H18" s="558"/>
      <c r="I18" s="82"/>
      <c r="J18" s="82"/>
      <c r="K18" s="82"/>
      <c r="L18" s="129"/>
      <c r="M18" s="26"/>
      <c r="N18" s="27">
        <f t="shared" si="1"/>
        <v>0</v>
      </c>
      <c r="O18" s="28"/>
      <c r="P18" s="1396"/>
      <c r="Q18" s="582">
        <f>'LV Bestandesbegründung (m.Pfl.)'!Q18</f>
        <v>0</v>
      </c>
      <c r="R18" s="555">
        <f>'LV Bestandesbegründung (m.Pfl.)'!R18</f>
        <v>0</v>
      </c>
      <c r="S18" s="1398"/>
      <c r="T18" s="26"/>
      <c r="U18" s="29">
        <f t="shared" si="0"/>
        <v>0</v>
      </c>
      <c r="V18" s="1346"/>
    </row>
    <row r="19" spans="1:22" ht="27" hidden="1" customHeight="1" thickBot="1" x14ac:dyDescent="0.35">
      <c r="A19" s="1314"/>
      <c r="B19" s="1401"/>
      <c r="C19" s="1211">
        <f>'LV Bestandesbegründung (m.Pfl.)'!C19</f>
        <v>0</v>
      </c>
      <c r="D19" s="1211"/>
      <c r="E19" s="1211"/>
      <c r="F19" s="1211"/>
      <c r="G19" s="195">
        <f>'LV Bestandesbegründung (m.Pfl.)'!G19</f>
        <v>0</v>
      </c>
      <c r="H19" s="562"/>
      <c r="I19" s="120"/>
      <c r="J19" s="120"/>
      <c r="K19" s="120"/>
      <c r="L19" s="130"/>
      <c r="M19" s="26"/>
      <c r="N19" s="27">
        <f t="shared" si="1"/>
        <v>0</v>
      </c>
      <c r="O19" s="28"/>
      <c r="P19" s="1396"/>
      <c r="Q19" s="582">
        <f>'LV Bestandesbegründung (m.Pfl.)'!Q19</f>
        <v>0</v>
      </c>
      <c r="R19" s="555">
        <f>'LV Bestandesbegründung (m.Pfl.)'!R19</f>
        <v>0</v>
      </c>
      <c r="S19" s="1398"/>
      <c r="T19" s="26"/>
      <c r="U19" s="29">
        <f t="shared" si="0"/>
        <v>0</v>
      </c>
      <c r="V19" s="1346"/>
    </row>
    <row r="20" spans="1:22" ht="27" hidden="1" customHeight="1" thickBot="1" x14ac:dyDescent="0.35">
      <c r="A20" s="1315"/>
      <c r="B20" s="1401"/>
      <c r="C20" s="1211">
        <f>'LV Bestandesbegründung (m.Pfl.)'!C20</f>
        <v>0</v>
      </c>
      <c r="D20" s="1211"/>
      <c r="E20" s="1211"/>
      <c r="F20" s="1211"/>
      <c r="G20" s="195">
        <f>'LV Bestandesbegründung (m.Pfl.)'!G20</f>
        <v>0</v>
      </c>
      <c r="H20" s="558"/>
      <c r="I20" s="82"/>
      <c r="J20" s="82"/>
      <c r="K20" s="82"/>
      <c r="L20" s="129"/>
      <c r="M20" s="26"/>
      <c r="N20" s="27">
        <f t="shared" si="1"/>
        <v>0</v>
      </c>
      <c r="O20" s="30"/>
      <c r="P20" s="1396"/>
      <c r="Q20" s="582">
        <f>'LV Bestandesbegründung (m.Pfl.)'!Q20</f>
        <v>0</v>
      </c>
      <c r="R20" s="555">
        <f>'LV Bestandesbegründung (m.Pfl.)'!R20</f>
        <v>0</v>
      </c>
      <c r="S20" s="1398"/>
      <c r="T20" s="26"/>
      <c r="U20" s="29">
        <f t="shared" si="0"/>
        <v>0</v>
      </c>
      <c r="V20" s="1346"/>
    </row>
    <row r="21" spans="1:22" ht="27" hidden="1" customHeight="1" thickBot="1" x14ac:dyDescent="0.35">
      <c r="A21" s="1315"/>
      <c r="B21" s="1401"/>
      <c r="C21" s="1211">
        <f>'LV Bestandesbegründung (m.Pfl.)'!C21</f>
        <v>0</v>
      </c>
      <c r="D21" s="1211"/>
      <c r="E21" s="1211"/>
      <c r="F21" s="1211"/>
      <c r="G21" s="195">
        <f>'LV Bestandesbegründung (m.Pfl.)'!G21</f>
        <v>0</v>
      </c>
      <c r="H21" s="558"/>
      <c r="I21" s="82"/>
      <c r="J21" s="82"/>
      <c r="K21" s="82"/>
      <c r="L21" s="129"/>
      <c r="M21" s="26"/>
      <c r="N21" s="27">
        <f t="shared" si="1"/>
        <v>0</v>
      </c>
      <c r="O21" s="68"/>
      <c r="P21" s="1396"/>
      <c r="Q21" s="582">
        <f>'LV Bestandesbegründung (m.Pfl.)'!Q21</f>
        <v>0</v>
      </c>
      <c r="R21" s="555">
        <f>'LV Bestandesbegründung (m.Pfl.)'!R21</f>
        <v>0</v>
      </c>
      <c r="S21" s="1398"/>
      <c r="T21" s="26"/>
      <c r="U21" s="29">
        <f t="shared" si="0"/>
        <v>0</v>
      </c>
      <c r="V21" s="1346"/>
    </row>
    <row r="22" spans="1:22" ht="27" hidden="1" customHeight="1" thickBot="1" x14ac:dyDescent="0.35">
      <c r="A22" s="1315"/>
      <c r="B22" s="1401"/>
      <c r="C22" s="1211">
        <f>'LV Bestandesbegründung (m.Pfl.)'!C22</f>
        <v>0</v>
      </c>
      <c r="D22" s="1211"/>
      <c r="E22" s="1211"/>
      <c r="F22" s="1211"/>
      <c r="G22" s="195">
        <f>'LV Bestandesbegründung (m.Pfl.)'!G22</f>
        <v>0</v>
      </c>
      <c r="H22" s="561"/>
      <c r="I22" s="581"/>
      <c r="J22" s="581"/>
      <c r="K22" s="581"/>
      <c r="L22" s="131"/>
      <c r="M22" s="26"/>
      <c r="N22" s="27">
        <f t="shared" si="1"/>
        <v>0</v>
      </c>
      <c r="O22" s="68"/>
      <c r="P22" s="1396"/>
      <c r="Q22" s="582">
        <f>'LV Bestandesbegründung (m.Pfl.)'!Q22</f>
        <v>0</v>
      </c>
      <c r="R22" s="555">
        <f>'LV Bestandesbegründung (m.Pfl.)'!R22</f>
        <v>0</v>
      </c>
      <c r="S22" s="1398"/>
      <c r="T22" s="26"/>
      <c r="U22" s="29">
        <f t="shared" si="0"/>
        <v>0</v>
      </c>
      <c r="V22" s="1346"/>
    </row>
    <row r="23" spans="1:22" ht="27" hidden="1" customHeight="1" thickBot="1" x14ac:dyDescent="0.35">
      <c r="A23" s="1316"/>
      <c r="B23" s="1401"/>
      <c r="C23" s="1402">
        <f>'LV Bestandesbegründung (m.Pfl.)'!C23</f>
        <v>0</v>
      </c>
      <c r="D23" s="1402"/>
      <c r="E23" s="1402"/>
      <c r="F23" s="1402"/>
      <c r="G23" s="196">
        <f>'LV Bestandesbegründung (m.Pfl.)'!G23</f>
        <v>0</v>
      </c>
      <c r="H23" s="561"/>
      <c r="I23" s="581"/>
      <c r="J23" s="581"/>
      <c r="K23" s="581"/>
      <c r="L23" s="131"/>
      <c r="M23" s="575"/>
      <c r="N23" s="107">
        <f t="shared" si="1"/>
        <v>0</v>
      </c>
      <c r="O23" s="108"/>
      <c r="P23" s="1396"/>
      <c r="Q23" s="584">
        <f>'LV Bestandesbegründung (m.Pfl.)'!Q23</f>
        <v>0</v>
      </c>
      <c r="R23" s="556">
        <f>'LV Bestandesbegründung (m.Pfl.)'!R23</f>
        <v>0</v>
      </c>
      <c r="S23" s="1405"/>
      <c r="T23" s="575"/>
      <c r="U23" s="110">
        <f t="shared" si="0"/>
        <v>0</v>
      </c>
      <c r="V23" s="1346"/>
    </row>
    <row r="24" spans="1:22" ht="27" hidden="1" customHeight="1" thickBot="1" x14ac:dyDescent="0.35">
      <c r="A24" s="1327">
        <v>2</v>
      </c>
      <c r="B24" s="1400">
        <f>'LV Bestandesbegründung (m.Pfl.)'!B24:B32</f>
        <v>0</v>
      </c>
      <c r="C24" s="1236">
        <f>'LV Bestandesbegründung (m.Pfl.)'!C24</f>
        <v>0</v>
      </c>
      <c r="D24" s="1236"/>
      <c r="E24" s="1236"/>
      <c r="F24" s="1236"/>
      <c r="G24" s="197">
        <f>'LV Bestandesbegründung (m.Pfl.)'!G24</f>
        <v>0</v>
      </c>
      <c r="H24" s="560"/>
      <c r="I24" s="121"/>
      <c r="J24" s="121"/>
      <c r="K24" s="121"/>
      <c r="L24" s="132"/>
      <c r="M24" s="115"/>
      <c r="N24" s="116">
        <f t="shared" si="1"/>
        <v>0</v>
      </c>
      <c r="O24" s="117"/>
      <c r="P24" s="1395"/>
      <c r="Q24" s="583">
        <f>'LV Bestandesbegründung (m.Pfl.)'!Q24</f>
        <v>0</v>
      </c>
      <c r="R24" s="557">
        <f>'LV Bestandesbegründung (m.Pfl.)'!R24</f>
        <v>0</v>
      </c>
      <c r="S24" s="1397">
        <f>'LV Bestandesbegründung (m.Pfl.)'!S24</f>
        <v>0</v>
      </c>
      <c r="T24" s="115"/>
      <c r="U24" s="119">
        <f t="shared" si="0"/>
        <v>0</v>
      </c>
      <c r="V24" s="1381">
        <f>SUBTOTAL(109,N24:N32)+SUBTOTAL(109,U24:U32)</f>
        <v>0</v>
      </c>
    </row>
    <row r="25" spans="1:22" ht="27" hidden="1" customHeight="1" thickBot="1" x14ac:dyDescent="0.35">
      <c r="A25" s="1314"/>
      <c r="B25" s="1401"/>
      <c r="C25" s="1211">
        <f>'LV Bestandesbegründung (m.Pfl.)'!C25</f>
        <v>0</v>
      </c>
      <c r="D25" s="1211"/>
      <c r="E25" s="1211"/>
      <c r="F25" s="1211"/>
      <c r="G25" s="195">
        <f>'LV Bestandesbegründung (m.Pfl.)'!G25</f>
        <v>0</v>
      </c>
      <c r="H25" s="558"/>
      <c r="I25" s="82"/>
      <c r="J25" s="82"/>
      <c r="K25" s="82"/>
      <c r="L25" s="129"/>
      <c r="M25" s="26"/>
      <c r="N25" s="27">
        <f t="shared" si="1"/>
        <v>0</v>
      </c>
      <c r="O25" s="28"/>
      <c r="P25" s="1396"/>
      <c r="Q25" s="582">
        <f>'LV Bestandesbegründung (m.Pfl.)'!Q25</f>
        <v>0</v>
      </c>
      <c r="R25" s="555">
        <f>'LV Bestandesbegründung (m.Pfl.)'!R25</f>
        <v>0</v>
      </c>
      <c r="S25" s="1398"/>
      <c r="T25" s="26"/>
      <c r="U25" s="29">
        <f t="shared" si="0"/>
        <v>0</v>
      </c>
      <c r="V25" s="1346"/>
    </row>
    <row r="26" spans="1:22" ht="27" hidden="1" customHeight="1" thickBot="1" x14ac:dyDescent="0.35">
      <c r="A26" s="1314"/>
      <c r="B26" s="1401"/>
      <c r="C26" s="1211">
        <f>'LV Bestandesbegründung (m.Pfl.)'!C26</f>
        <v>0</v>
      </c>
      <c r="D26" s="1211"/>
      <c r="E26" s="1211"/>
      <c r="F26" s="1211"/>
      <c r="G26" s="195">
        <f>'LV Bestandesbegründung (m.Pfl.)'!G26</f>
        <v>0</v>
      </c>
      <c r="H26" s="558"/>
      <c r="I26" s="82"/>
      <c r="J26" s="82"/>
      <c r="K26" s="82"/>
      <c r="L26" s="129"/>
      <c r="M26" s="26"/>
      <c r="N26" s="27">
        <f t="shared" si="1"/>
        <v>0</v>
      </c>
      <c r="O26" s="28"/>
      <c r="P26" s="1396"/>
      <c r="Q26" s="582">
        <f>'LV Bestandesbegründung (m.Pfl.)'!Q26</f>
        <v>0</v>
      </c>
      <c r="R26" s="555">
        <f>'LV Bestandesbegründung (m.Pfl.)'!R26</f>
        <v>0</v>
      </c>
      <c r="S26" s="1398"/>
      <c r="T26" s="26"/>
      <c r="U26" s="29">
        <f t="shared" si="0"/>
        <v>0</v>
      </c>
      <c r="V26" s="1346"/>
    </row>
    <row r="27" spans="1:22" ht="27" hidden="1" customHeight="1" thickBot="1" x14ac:dyDescent="0.35">
      <c r="A27" s="1314"/>
      <c r="B27" s="1401"/>
      <c r="C27" s="1211">
        <f>'LV Bestandesbegründung (m.Pfl.)'!C27</f>
        <v>0</v>
      </c>
      <c r="D27" s="1211"/>
      <c r="E27" s="1211"/>
      <c r="F27" s="1211"/>
      <c r="G27" s="195">
        <f>'LV Bestandesbegründung (m.Pfl.)'!G27</f>
        <v>0</v>
      </c>
      <c r="H27" s="558"/>
      <c r="I27" s="82"/>
      <c r="J27" s="82"/>
      <c r="K27" s="82"/>
      <c r="L27" s="129"/>
      <c r="M27" s="26"/>
      <c r="N27" s="27">
        <f t="shared" si="1"/>
        <v>0</v>
      </c>
      <c r="O27" s="28"/>
      <c r="P27" s="1396"/>
      <c r="Q27" s="582">
        <f>'LV Bestandesbegründung (m.Pfl.)'!Q27</f>
        <v>0</v>
      </c>
      <c r="R27" s="555">
        <f>'LV Bestandesbegründung (m.Pfl.)'!R27</f>
        <v>0</v>
      </c>
      <c r="S27" s="1398"/>
      <c r="T27" s="26"/>
      <c r="U27" s="29">
        <f t="shared" si="0"/>
        <v>0</v>
      </c>
      <c r="V27" s="1346"/>
    </row>
    <row r="28" spans="1:22" ht="27" hidden="1" customHeight="1" thickBot="1" x14ac:dyDescent="0.35">
      <c r="A28" s="1314"/>
      <c r="B28" s="1401"/>
      <c r="C28" s="1211">
        <f>'LV Bestandesbegründung (m.Pfl.)'!C28</f>
        <v>0</v>
      </c>
      <c r="D28" s="1211"/>
      <c r="E28" s="1211"/>
      <c r="F28" s="1211"/>
      <c r="G28" s="195">
        <f>'LV Bestandesbegründung (m.Pfl.)'!G28</f>
        <v>0</v>
      </c>
      <c r="H28" s="562"/>
      <c r="I28" s="120"/>
      <c r="J28" s="120"/>
      <c r="K28" s="120"/>
      <c r="L28" s="130"/>
      <c r="M28" s="26"/>
      <c r="N28" s="27">
        <f t="shared" si="1"/>
        <v>0</v>
      </c>
      <c r="O28" s="28"/>
      <c r="P28" s="1396"/>
      <c r="Q28" s="582">
        <f>'LV Bestandesbegründung (m.Pfl.)'!Q28</f>
        <v>0</v>
      </c>
      <c r="R28" s="555">
        <f>'LV Bestandesbegründung (m.Pfl.)'!R28</f>
        <v>0</v>
      </c>
      <c r="S28" s="1398"/>
      <c r="T28" s="26"/>
      <c r="U28" s="29">
        <f t="shared" si="0"/>
        <v>0</v>
      </c>
      <c r="V28" s="1346"/>
    </row>
    <row r="29" spans="1:22" ht="27" hidden="1" customHeight="1" thickBot="1" x14ac:dyDescent="0.35">
      <c r="A29" s="1315"/>
      <c r="B29" s="1401"/>
      <c r="C29" s="1211">
        <f>'LV Bestandesbegründung (m.Pfl.)'!C29</f>
        <v>0</v>
      </c>
      <c r="D29" s="1211"/>
      <c r="E29" s="1211"/>
      <c r="F29" s="1211"/>
      <c r="G29" s="195">
        <f>'LV Bestandesbegründung (m.Pfl.)'!G29</f>
        <v>0</v>
      </c>
      <c r="H29" s="558"/>
      <c r="I29" s="82"/>
      <c r="J29" s="82"/>
      <c r="K29" s="82"/>
      <c r="L29" s="129"/>
      <c r="M29" s="26"/>
      <c r="N29" s="27">
        <f t="shared" si="1"/>
        <v>0</v>
      </c>
      <c r="O29" s="30"/>
      <c r="P29" s="1396"/>
      <c r="Q29" s="582">
        <f>'LV Bestandesbegründung (m.Pfl.)'!Q29</f>
        <v>0</v>
      </c>
      <c r="R29" s="555">
        <f>'LV Bestandesbegründung (m.Pfl.)'!R29</f>
        <v>0</v>
      </c>
      <c r="S29" s="1398"/>
      <c r="T29" s="26"/>
      <c r="U29" s="29">
        <f t="shared" si="0"/>
        <v>0</v>
      </c>
      <c r="V29" s="1346"/>
    </row>
    <row r="30" spans="1:22" ht="27" hidden="1" customHeight="1" thickBot="1" x14ac:dyDescent="0.35">
      <c r="A30" s="1315"/>
      <c r="B30" s="1401"/>
      <c r="C30" s="1211">
        <f>'LV Bestandesbegründung (m.Pfl.)'!C30</f>
        <v>0</v>
      </c>
      <c r="D30" s="1211"/>
      <c r="E30" s="1211"/>
      <c r="F30" s="1211"/>
      <c r="G30" s="195">
        <f>'LV Bestandesbegründung (m.Pfl.)'!G30</f>
        <v>0</v>
      </c>
      <c r="H30" s="558"/>
      <c r="I30" s="82"/>
      <c r="J30" s="82"/>
      <c r="K30" s="82"/>
      <c r="L30" s="129"/>
      <c r="M30" s="26"/>
      <c r="N30" s="27">
        <f t="shared" si="1"/>
        <v>0</v>
      </c>
      <c r="O30" s="68"/>
      <c r="P30" s="1396"/>
      <c r="Q30" s="582">
        <f>'LV Bestandesbegründung (m.Pfl.)'!Q30</f>
        <v>0</v>
      </c>
      <c r="R30" s="555">
        <f>'LV Bestandesbegründung (m.Pfl.)'!R30</f>
        <v>0</v>
      </c>
      <c r="S30" s="1398"/>
      <c r="T30" s="26"/>
      <c r="U30" s="29">
        <f t="shared" si="0"/>
        <v>0</v>
      </c>
      <c r="V30" s="1346"/>
    </row>
    <row r="31" spans="1:22" ht="27" hidden="1" customHeight="1" thickBot="1" x14ac:dyDescent="0.35">
      <c r="A31" s="1315"/>
      <c r="B31" s="1401"/>
      <c r="C31" s="1211">
        <f>'LV Bestandesbegründung (m.Pfl.)'!C31</f>
        <v>0</v>
      </c>
      <c r="D31" s="1211"/>
      <c r="E31" s="1211"/>
      <c r="F31" s="1211"/>
      <c r="G31" s="195">
        <f>'LV Bestandesbegründung (m.Pfl.)'!G31</f>
        <v>0</v>
      </c>
      <c r="H31" s="561"/>
      <c r="I31" s="581"/>
      <c r="J31" s="581"/>
      <c r="K31" s="581"/>
      <c r="L31" s="131"/>
      <c r="M31" s="26"/>
      <c r="N31" s="27">
        <f t="shared" si="1"/>
        <v>0</v>
      </c>
      <c r="O31" s="68"/>
      <c r="P31" s="1396"/>
      <c r="Q31" s="582">
        <f>'LV Bestandesbegründung (m.Pfl.)'!Q31</f>
        <v>0</v>
      </c>
      <c r="R31" s="555">
        <f>'LV Bestandesbegründung (m.Pfl.)'!R31</f>
        <v>0</v>
      </c>
      <c r="S31" s="1398"/>
      <c r="T31" s="26"/>
      <c r="U31" s="29">
        <f t="shared" si="0"/>
        <v>0</v>
      </c>
      <c r="V31" s="1346"/>
    </row>
    <row r="32" spans="1:22" ht="27" hidden="1" customHeight="1" thickBot="1" x14ac:dyDescent="0.35">
      <c r="A32" s="1316"/>
      <c r="B32" s="1401"/>
      <c r="C32" s="1402">
        <f>'LV Bestandesbegründung (m.Pfl.)'!C32</f>
        <v>0</v>
      </c>
      <c r="D32" s="1402"/>
      <c r="E32" s="1402"/>
      <c r="F32" s="1402"/>
      <c r="G32" s="196">
        <f>'LV Bestandesbegründung (m.Pfl.)'!G32</f>
        <v>0</v>
      </c>
      <c r="H32" s="561"/>
      <c r="I32" s="581"/>
      <c r="J32" s="581"/>
      <c r="K32" s="581"/>
      <c r="L32" s="131"/>
      <c r="M32" s="575"/>
      <c r="N32" s="107">
        <f t="shared" si="1"/>
        <v>0</v>
      </c>
      <c r="O32" s="108"/>
      <c r="P32" s="1396"/>
      <c r="Q32" s="584">
        <f>'LV Bestandesbegründung (m.Pfl.)'!Q32</f>
        <v>0</v>
      </c>
      <c r="R32" s="556">
        <f>'LV Bestandesbegründung (m.Pfl.)'!R32</f>
        <v>0</v>
      </c>
      <c r="S32" s="1398"/>
      <c r="T32" s="575"/>
      <c r="U32" s="110">
        <f t="shared" si="0"/>
        <v>0</v>
      </c>
      <c r="V32" s="1346"/>
    </row>
    <row r="33" spans="1:22" ht="27" hidden="1" customHeight="1" thickBot="1" x14ac:dyDescent="0.35">
      <c r="A33" s="1327">
        <v>3</v>
      </c>
      <c r="B33" s="1400">
        <f>'LV Bestandesbegründung (m.Pfl.)'!B33:B41</f>
        <v>0</v>
      </c>
      <c r="C33" s="1236">
        <f>'LV Bestandesbegründung (m.Pfl.)'!C33</f>
        <v>0</v>
      </c>
      <c r="D33" s="1236"/>
      <c r="E33" s="1236"/>
      <c r="F33" s="1236"/>
      <c r="G33" s="197">
        <f>'LV Bestandesbegründung (m.Pfl.)'!G33</f>
        <v>0</v>
      </c>
      <c r="H33" s="560"/>
      <c r="I33" s="121"/>
      <c r="J33" s="121"/>
      <c r="K33" s="121"/>
      <c r="L33" s="132"/>
      <c r="M33" s="115"/>
      <c r="N33" s="116">
        <f t="shared" si="1"/>
        <v>0</v>
      </c>
      <c r="O33" s="117"/>
      <c r="P33" s="1395"/>
      <c r="Q33" s="583">
        <f>'LV Bestandesbegründung (m.Pfl.)'!Q33</f>
        <v>0</v>
      </c>
      <c r="R33" s="557">
        <f>'LV Bestandesbegründung (m.Pfl.)'!R33</f>
        <v>0</v>
      </c>
      <c r="S33" s="1397">
        <f>'LV Bestandesbegründung (m.Pfl.)'!S33</f>
        <v>0</v>
      </c>
      <c r="T33" s="115"/>
      <c r="U33" s="119">
        <f t="shared" si="0"/>
        <v>0</v>
      </c>
      <c r="V33" s="1381">
        <f>SUBTOTAL(109,N33:N41)+SUBTOTAL(109,U33:U41)</f>
        <v>0</v>
      </c>
    </row>
    <row r="34" spans="1:22" ht="27" hidden="1" customHeight="1" thickBot="1" x14ac:dyDescent="0.35">
      <c r="A34" s="1314"/>
      <c r="B34" s="1401"/>
      <c r="C34" s="1211">
        <f>'LV Bestandesbegründung (m.Pfl.)'!C34</f>
        <v>0</v>
      </c>
      <c r="D34" s="1211"/>
      <c r="E34" s="1211"/>
      <c r="F34" s="1211"/>
      <c r="G34" s="195">
        <f>'LV Bestandesbegründung (m.Pfl.)'!G34</f>
        <v>0</v>
      </c>
      <c r="H34" s="558"/>
      <c r="I34" s="82"/>
      <c r="J34" s="82"/>
      <c r="K34" s="82"/>
      <c r="L34" s="129"/>
      <c r="M34" s="26"/>
      <c r="N34" s="27">
        <f t="shared" si="1"/>
        <v>0</v>
      </c>
      <c r="O34" s="28"/>
      <c r="P34" s="1396"/>
      <c r="Q34" s="582">
        <f>'LV Bestandesbegründung (m.Pfl.)'!Q34</f>
        <v>0</v>
      </c>
      <c r="R34" s="555">
        <f>'LV Bestandesbegründung (m.Pfl.)'!R34</f>
        <v>0</v>
      </c>
      <c r="S34" s="1398"/>
      <c r="T34" s="26"/>
      <c r="U34" s="29">
        <f t="shared" si="0"/>
        <v>0</v>
      </c>
      <c r="V34" s="1346"/>
    </row>
    <row r="35" spans="1:22" ht="27" hidden="1" customHeight="1" thickBot="1" x14ac:dyDescent="0.35">
      <c r="A35" s="1314"/>
      <c r="B35" s="1401"/>
      <c r="C35" s="1211">
        <f>'LV Bestandesbegründung (m.Pfl.)'!C35</f>
        <v>0</v>
      </c>
      <c r="D35" s="1211"/>
      <c r="E35" s="1211"/>
      <c r="F35" s="1211"/>
      <c r="G35" s="195">
        <f>'LV Bestandesbegründung (m.Pfl.)'!G35</f>
        <v>0</v>
      </c>
      <c r="H35" s="558"/>
      <c r="I35" s="82"/>
      <c r="J35" s="82"/>
      <c r="K35" s="82"/>
      <c r="L35" s="129"/>
      <c r="M35" s="26"/>
      <c r="N35" s="27">
        <f t="shared" si="1"/>
        <v>0</v>
      </c>
      <c r="O35" s="28"/>
      <c r="P35" s="1396"/>
      <c r="Q35" s="582">
        <f>'LV Bestandesbegründung (m.Pfl.)'!Q35</f>
        <v>0</v>
      </c>
      <c r="R35" s="555">
        <f>'LV Bestandesbegründung (m.Pfl.)'!R35</f>
        <v>0</v>
      </c>
      <c r="S35" s="1398"/>
      <c r="T35" s="26"/>
      <c r="U35" s="29">
        <f t="shared" si="0"/>
        <v>0</v>
      </c>
      <c r="V35" s="1346"/>
    </row>
    <row r="36" spans="1:22" ht="27" hidden="1" customHeight="1" thickBot="1" x14ac:dyDescent="0.35">
      <c r="A36" s="1314"/>
      <c r="B36" s="1401"/>
      <c r="C36" s="1211">
        <f>'LV Bestandesbegründung (m.Pfl.)'!C36</f>
        <v>0</v>
      </c>
      <c r="D36" s="1211"/>
      <c r="E36" s="1211"/>
      <c r="F36" s="1211"/>
      <c r="G36" s="195">
        <f>'LV Bestandesbegründung (m.Pfl.)'!G36</f>
        <v>0</v>
      </c>
      <c r="H36" s="558"/>
      <c r="I36" s="82"/>
      <c r="J36" s="82"/>
      <c r="K36" s="82"/>
      <c r="L36" s="129"/>
      <c r="M36" s="26"/>
      <c r="N36" s="27">
        <f t="shared" si="1"/>
        <v>0</v>
      </c>
      <c r="O36" s="28"/>
      <c r="P36" s="1396"/>
      <c r="Q36" s="582">
        <f>'LV Bestandesbegründung (m.Pfl.)'!Q36</f>
        <v>0</v>
      </c>
      <c r="R36" s="555">
        <f>'LV Bestandesbegründung (m.Pfl.)'!R36</f>
        <v>0</v>
      </c>
      <c r="S36" s="1398"/>
      <c r="T36" s="26"/>
      <c r="U36" s="29">
        <f t="shared" si="0"/>
        <v>0</v>
      </c>
      <c r="V36" s="1346"/>
    </row>
    <row r="37" spans="1:22" ht="27" hidden="1" customHeight="1" thickBot="1" x14ac:dyDescent="0.35">
      <c r="A37" s="1314"/>
      <c r="B37" s="1401"/>
      <c r="C37" s="1211">
        <f>'LV Bestandesbegründung (m.Pfl.)'!C37</f>
        <v>0</v>
      </c>
      <c r="D37" s="1211"/>
      <c r="E37" s="1211"/>
      <c r="F37" s="1211"/>
      <c r="G37" s="195">
        <f>'LV Bestandesbegründung (m.Pfl.)'!G37</f>
        <v>0</v>
      </c>
      <c r="H37" s="562"/>
      <c r="I37" s="120"/>
      <c r="J37" s="120"/>
      <c r="K37" s="120"/>
      <c r="L37" s="130"/>
      <c r="M37" s="26"/>
      <c r="N37" s="27">
        <f t="shared" si="1"/>
        <v>0</v>
      </c>
      <c r="O37" s="28"/>
      <c r="P37" s="1396"/>
      <c r="Q37" s="582">
        <f>'LV Bestandesbegründung (m.Pfl.)'!Q37</f>
        <v>0</v>
      </c>
      <c r="R37" s="555">
        <f>'LV Bestandesbegründung (m.Pfl.)'!R37</f>
        <v>0</v>
      </c>
      <c r="S37" s="1398"/>
      <c r="T37" s="26"/>
      <c r="U37" s="29">
        <f t="shared" si="0"/>
        <v>0</v>
      </c>
      <c r="V37" s="1346"/>
    </row>
    <row r="38" spans="1:22" ht="27" hidden="1" customHeight="1" thickBot="1" x14ac:dyDescent="0.35">
      <c r="A38" s="1315"/>
      <c r="B38" s="1401"/>
      <c r="C38" s="1211">
        <f>'LV Bestandesbegründung (m.Pfl.)'!C38</f>
        <v>0</v>
      </c>
      <c r="D38" s="1211"/>
      <c r="E38" s="1211"/>
      <c r="F38" s="1211"/>
      <c r="G38" s="195">
        <f>'LV Bestandesbegründung (m.Pfl.)'!G38</f>
        <v>0</v>
      </c>
      <c r="H38" s="558"/>
      <c r="I38" s="82"/>
      <c r="J38" s="82"/>
      <c r="K38" s="82"/>
      <c r="L38" s="129"/>
      <c r="M38" s="26"/>
      <c r="N38" s="27">
        <f t="shared" si="1"/>
        <v>0</v>
      </c>
      <c r="O38" s="30"/>
      <c r="P38" s="1396"/>
      <c r="Q38" s="582">
        <f>'LV Bestandesbegründung (m.Pfl.)'!Q38</f>
        <v>0</v>
      </c>
      <c r="R38" s="555">
        <f>'LV Bestandesbegründung (m.Pfl.)'!R38</f>
        <v>0</v>
      </c>
      <c r="S38" s="1398"/>
      <c r="T38" s="26"/>
      <c r="U38" s="29">
        <f t="shared" si="0"/>
        <v>0</v>
      </c>
      <c r="V38" s="1346"/>
    </row>
    <row r="39" spans="1:22" ht="27" hidden="1" customHeight="1" thickBot="1" x14ac:dyDescent="0.35">
      <c r="A39" s="1315"/>
      <c r="B39" s="1401"/>
      <c r="C39" s="1211">
        <f>'LV Bestandesbegründung (m.Pfl.)'!C39</f>
        <v>0</v>
      </c>
      <c r="D39" s="1211"/>
      <c r="E39" s="1211"/>
      <c r="F39" s="1211"/>
      <c r="G39" s="195">
        <f>'LV Bestandesbegründung (m.Pfl.)'!G39</f>
        <v>0</v>
      </c>
      <c r="H39" s="558"/>
      <c r="I39" s="82"/>
      <c r="J39" s="82"/>
      <c r="K39" s="82"/>
      <c r="L39" s="129"/>
      <c r="M39" s="26"/>
      <c r="N39" s="27">
        <f t="shared" si="1"/>
        <v>0</v>
      </c>
      <c r="O39" s="68"/>
      <c r="P39" s="1396"/>
      <c r="Q39" s="582">
        <f>'LV Bestandesbegründung (m.Pfl.)'!Q39</f>
        <v>0</v>
      </c>
      <c r="R39" s="555">
        <f>'LV Bestandesbegründung (m.Pfl.)'!R39</f>
        <v>0</v>
      </c>
      <c r="S39" s="1398"/>
      <c r="T39" s="26"/>
      <c r="U39" s="29">
        <f t="shared" si="0"/>
        <v>0</v>
      </c>
      <c r="V39" s="1346"/>
    </row>
    <row r="40" spans="1:22" ht="27" hidden="1" customHeight="1" thickBot="1" x14ac:dyDescent="0.35">
      <c r="A40" s="1315"/>
      <c r="B40" s="1401"/>
      <c r="C40" s="1211">
        <f>'LV Bestandesbegründung (m.Pfl.)'!C40</f>
        <v>0</v>
      </c>
      <c r="D40" s="1211"/>
      <c r="E40" s="1211"/>
      <c r="F40" s="1211"/>
      <c r="G40" s="195">
        <f>'LV Bestandesbegründung (m.Pfl.)'!G40</f>
        <v>0</v>
      </c>
      <c r="H40" s="561"/>
      <c r="I40" s="581"/>
      <c r="J40" s="581"/>
      <c r="K40" s="581"/>
      <c r="L40" s="131"/>
      <c r="M40" s="26"/>
      <c r="N40" s="27">
        <f t="shared" si="1"/>
        <v>0</v>
      </c>
      <c r="O40" s="68"/>
      <c r="P40" s="1396"/>
      <c r="Q40" s="582">
        <f>'LV Bestandesbegründung (m.Pfl.)'!Q40</f>
        <v>0</v>
      </c>
      <c r="R40" s="555">
        <f>'LV Bestandesbegründung (m.Pfl.)'!R40</f>
        <v>0</v>
      </c>
      <c r="S40" s="1398"/>
      <c r="T40" s="26"/>
      <c r="U40" s="29">
        <f t="shared" si="0"/>
        <v>0</v>
      </c>
      <c r="V40" s="1346"/>
    </row>
    <row r="41" spans="1:22" ht="27" hidden="1" customHeight="1" thickBot="1" x14ac:dyDescent="0.35">
      <c r="A41" s="1316"/>
      <c r="B41" s="1401"/>
      <c r="C41" s="1402">
        <f>'LV Bestandesbegründung (m.Pfl.)'!C41</f>
        <v>0</v>
      </c>
      <c r="D41" s="1402"/>
      <c r="E41" s="1402"/>
      <c r="F41" s="1402"/>
      <c r="G41" s="196">
        <f>'LV Bestandesbegründung (m.Pfl.)'!G41</f>
        <v>0</v>
      </c>
      <c r="H41" s="561"/>
      <c r="I41" s="581"/>
      <c r="J41" s="581"/>
      <c r="K41" s="581"/>
      <c r="L41" s="131"/>
      <c r="M41" s="575"/>
      <c r="N41" s="107">
        <f t="shared" si="1"/>
        <v>0</v>
      </c>
      <c r="O41" s="108"/>
      <c r="P41" s="1396"/>
      <c r="Q41" s="584">
        <f>'LV Bestandesbegründung (m.Pfl.)'!Q41</f>
        <v>0</v>
      </c>
      <c r="R41" s="556">
        <f>'LV Bestandesbegründung (m.Pfl.)'!R41</f>
        <v>0</v>
      </c>
      <c r="S41" s="1398"/>
      <c r="T41" s="575"/>
      <c r="U41" s="110">
        <f t="shared" si="0"/>
        <v>0</v>
      </c>
      <c r="V41" s="1346"/>
    </row>
    <row r="42" spans="1:22" ht="27" hidden="1" customHeight="1" thickBot="1" x14ac:dyDescent="0.35">
      <c r="A42" s="1327">
        <v>4</v>
      </c>
      <c r="B42" s="1400">
        <f>'LV Bestandesbegründung (m.Pfl.)'!B42:B50</f>
        <v>0</v>
      </c>
      <c r="C42" s="1236">
        <f>'LV Bestandesbegründung (m.Pfl.)'!C42</f>
        <v>0</v>
      </c>
      <c r="D42" s="1236"/>
      <c r="E42" s="1236"/>
      <c r="F42" s="1236"/>
      <c r="G42" s="197">
        <f>'LV Bestandesbegründung (m.Pfl.)'!G42</f>
        <v>0</v>
      </c>
      <c r="H42" s="560"/>
      <c r="I42" s="121"/>
      <c r="J42" s="121"/>
      <c r="K42" s="121"/>
      <c r="L42" s="132"/>
      <c r="M42" s="115"/>
      <c r="N42" s="116">
        <f t="shared" si="1"/>
        <v>0</v>
      </c>
      <c r="O42" s="117"/>
      <c r="P42" s="1395"/>
      <c r="Q42" s="583">
        <f>'LV Bestandesbegründung (m.Pfl.)'!Q42</f>
        <v>0</v>
      </c>
      <c r="R42" s="557">
        <f>'LV Bestandesbegründung (m.Pfl.)'!R42</f>
        <v>0</v>
      </c>
      <c r="S42" s="1397">
        <f>'LV Bestandesbegründung (m.Pfl.)'!S42</f>
        <v>0</v>
      </c>
      <c r="T42" s="115"/>
      <c r="U42" s="119">
        <f t="shared" si="0"/>
        <v>0</v>
      </c>
      <c r="V42" s="1381">
        <f>SUBTOTAL(109,N42:N50)+SUBTOTAL(109,U42:U50)</f>
        <v>0</v>
      </c>
    </row>
    <row r="43" spans="1:22" ht="27" hidden="1" customHeight="1" thickBot="1" x14ac:dyDescent="0.35">
      <c r="A43" s="1314"/>
      <c r="B43" s="1401"/>
      <c r="C43" s="1211">
        <f>'LV Bestandesbegründung (m.Pfl.)'!C43</f>
        <v>0</v>
      </c>
      <c r="D43" s="1211"/>
      <c r="E43" s="1211"/>
      <c r="F43" s="1211"/>
      <c r="G43" s="195">
        <f>'LV Bestandesbegründung (m.Pfl.)'!G43</f>
        <v>0</v>
      </c>
      <c r="H43" s="558"/>
      <c r="I43" s="82"/>
      <c r="J43" s="82"/>
      <c r="K43" s="82"/>
      <c r="L43" s="129"/>
      <c r="M43" s="26"/>
      <c r="N43" s="27">
        <f t="shared" si="1"/>
        <v>0</v>
      </c>
      <c r="O43" s="28"/>
      <c r="P43" s="1396"/>
      <c r="Q43" s="582">
        <f>'LV Bestandesbegründung (m.Pfl.)'!Q43</f>
        <v>0</v>
      </c>
      <c r="R43" s="555">
        <f>'LV Bestandesbegründung (m.Pfl.)'!R43</f>
        <v>0</v>
      </c>
      <c r="S43" s="1398"/>
      <c r="T43" s="26"/>
      <c r="U43" s="29">
        <f t="shared" si="0"/>
        <v>0</v>
      </c>
      <c r="V43" s="1346"/>
    </row>
    <row r="44" spans="1:22" ht="27" hidden="1" customHeight="1" thickBot="1" x14ac:dyDescent="0.35">
      <c r="A44" s="1314"/>
      <c r="B44" s="1401"/>
      <c r="C44" s="1211">
        <f>'LV Bestandesbegründung (m.Pfl.)'!C44</f>
        <v>0</v>
      </c>
      <c r="D44" s="1211"/>
      <c r="E44" s="1211"/>
      <c r="F44" s="1211"/>
      <c r="G44" s="195">
        <f>'LV Bestandesbegründung (m.Pfl.)'!G44</f>
        <v>0</v>
      </c>
      <c r="H44" s="558"/>
      <c r="I44" s="82"/>
      <c r="J44" s="82"/>
      <c r="K44" s="82"/>
      <c r="L44" s="129"/>
      <c r="M44" s="26"/>
      <c r="N44" s="27">
        <f t="shared" si="1"/>
        <v>0</v>
      </c>
      <c r="O44" s="28"/>
      <c r="P44" s="1396"/>
      <c r="Q44" s="582">
        <f>'LV Bestandesbegründung (m.Pfl.)'!Q44</f>
        <v>0</v>
      </c>
      <c r="R44" s="555">
        <f>'LV Bestandesbegründung (m.Pfl.)'!R44</f>
        <v>0</v>
      </c>
      <c r="S44" s="1398"/>
      <c r="T44" s="26"/>
      <c r="U44" s="29">
        <f t="shared" si="0"/>
        <v>0</v>
      </c>
      <c r="V44" s="1346"/>
    </row>
    <row r="45" spans="1:22" ht="27" hidden="1" customHeight="1" thickBot="1" x14ac:dyDescent="0.35">
      <c r="A45" s="1314"/>
      <c r="B45" s="1401"/>
      <c r="C45" s="1211">
        <f>'LV Bestandesbegründung (m.Pfl.)'!C45</f>
        <v>0</v>
      </c>
      <c r="D45" s="1211"/>
      <c r="E45" s="1211"/>
      <c r="F45" s="1211"/>
      <c r="G45" s="195">
        <f>'LV Bestandesbegründung (m.Pfl.)'!G45</f>
        <v>0</v>
      </c>
      <c r="H45" s="558"/>
      <c r="I45" s="82"/>
      <c r="J45" s="82"/>
      <c r="K45" s="82"/>
      <c r="L45" s="129"/>
      <c r="M45" s="26"/>
      <c r="N45" s="27">
        <f t="shared" si="1"/>
        <v>0</v>
      </c>
      <c r="O45" s="28"/>
      <c r="P45" s="1396"/>
      <c r="Q45" s="582">
        <f>'LV Bestandesbegründung (m.Pfl.)'!Q45</f>
        <v>0</v>
      </c>
      <c r="R45" s="555">
        <f>'LV Bestandesbegründung (m.Pfl.)'!R45</f>
        <v>0</v>
      </c>
      <c r="S45" s="1398"/>
      <c r="T45" s="26"/>
      <c r="U45" s="29">
        <f t="shared" si="0"/>
        <v>0</v>
      </c>
      <c r="V45" s="1346"/>
    </row>
    <row r="46" spans="1:22" ht="27" hidden="1" customHeight="1" thickBot="1" x14ac:dyDescent="0.35">
      <c r="A46" s="1314"/>
      <c r="B46" s="1401"/>
      <c r="C46" s="1211">
        <f>'LV Bestandesbegründung (m.Pfl.)'!C46</f>
        <v>0</v>
      </c>
      <c r="D46" s="1211"/>
      <c r="E46" s="1211"/>
      <c r="F46" s="1211"/>
      <c r="G46" s="195">
        <f>'LV Bestandesbegründung (m.Pfl.)'!G46</f>
        <v>0</v>
      </c>
      <c r="H46" s="562"/>
      <c r="I46" s="120"/>
      <c r="J46" s="120"/>
      <c r="K46" s="120"/>
      <c r="L46" s="130"/>
      <c r="M46" s="26"/>
      <c r="N46" s="27">
        <f t="shared" si="1"/>
        <v>0</v>
      </c>
      <c r="O46" s="28"/>
      <c r="P46" s="1396"/>
      <c r="Q46" s="582">
        <f>'LV Bestandesbegründung (m.Pfl.)'!Q46</f>
        <v>0</v>
      </c>
      <c r="R46" s="555">
        <f>'LV Bestandesbegründung (m.Pfl.)'!R46</f>
        <v>0</v>
      </c>
      <c r="S46" s="1398"/>
      <c r="T46" s="26"/>
      <c r="U46" s="29">
        <f t="shared" si="0"/>
        <v>0</v>
      </c>
      <c r="V46" s="1346"/>
    </row>
    <row r="47" spans="1:22" ht="27" hidden="1" customHeight="1" thickBot="1" x14ac:dyDescent="0.35">
      <c r="A47" s="1315"/>
      <c r="B47" s="1401"/>
      <c r="C47" s="1211">
        <f>'LV Bestandesbegründung (m.Pfl.)'!C47</f>
        <v>0</v>
      </c>
      <c r="D47" s="1211"/>
      <c r="E47" s="1211"/>
      <c r="F47" s="1211"/>
      <c r="G47" s="195">
        <f>'LV Bestandesbegründung (m.Pfl.)'!G47</f>
        <v>0</v>
      </c>
      <c r="H47" s="558"/>
      <c r="I47" s="82"/>
      <c r="J47" s="82"/>
      <c r="K47" s="82"/>
      <c r="L47" s="129"/>
      <c r="M47" s="26"/>
      <c r="N47" s="27">
        <f t="shared" si="1"/>
        <v>0</v>
      </c>
      <c r="O47" s="30"/>
      <c r="P47" s="1396"/>
      <c r="Q47" s="582">
        <f>'LV Bestandesbegründung (m.Pfl.)'!Q47</f>
        <v>0</v>
      </c>
      <c r="R47" s="555">
        <f>'LV Bestandesbegründung (m.Pfl.)'!R47</f>
        <v>0</v>
      </c>
      <c r="S47" s="1398"/>
      <c r="T47" s="26"/>
      <c r="U47" s="29">
        <f t="shared" si="0"/>
        <v>0</v>
      </c>
      <c r="V47" s="1346"/>
    </row>
    <row r="48" spans="1:22" ht="27" hidden="1" customHeight="1" thickBot="1" x14ac:dyDescent="0.35">
      <c r="A48" s="1315"/>
      <c r="B48" s="1401"/>
      <c r="C48" s="1211">
        <f>'LV Bestandesbegründung (m.Pfl.)'!C48</f>
        <v>0</v>
      </c>
      <c r="D48" s="1211"/>
      <c r="E48" s="1211"/>
      <c r="F48" s="1211"/>
      <c r="G48" s="195">
        <f>'LV Bestandesbegründung (m.Pfl.)'!G48</f>
        <v>0</v>
      </c>
      <c r="H48" s="558"/>
      <c r="I48" s="82"/>
      <c r="J48" s="82"/>
      <c r="K48" s="82"/>
      <c r="L48" s="129"/>
      <c r="M48" s="26"/>
      <c r="N48" s="27">
        <f t="shared" si="1"/>
        <v>0</v>
      </c>
      <c r="O48" s="68"/>
      <c r="P48" s="1396"/>
      <c r="Q48" s="582">
        <f>'LV Bestandesbegründung (m.Pfl.)'!Q48</f>
        <v>0</v>
      </c>
      <c r="R48" s="555">
        <f>'LV Bestandesbegründung (m.Pfl.)'!R48</f>
        <v>0</v>
      </c>
      <c r="S48" s="1398"/>
      <c r="T48" s="26"/>
      <c r="U48" s="29">
        <f t="shared" si="0"/>
        <v>0</v>
      </c>
      <c r="V48" s="1346"/>
    </row>
    <row r="49" spans="1:22" ht="27" hidden="1" customHeight="1" thickBot="1" x14ac:dyDescent="0.35">
      <c r="A49" s="1315"/>
      <c r="B49" s="1401"/>
      <c r="C49" s="1211">
        <f>'LV Bestandesbegründung (m.Pfl.)'!C49</f>
        <v>0</v>
      </c>
      <c r="D49" s="1211"/>
      <c r="E49" s="1211"/>
      <c r="F49" s="1211"/>
      <c r="G49" s="195">
        <f>'LV Bestandesbegründung (m.Pfl.)'!G49</f>
        <v>0</v>
      </c>
      <c r="H49" s="561"/>
      <c r="I49" s="581"/>
      <c r="J49" s="581"/>
      <c r="K49" s="581"/>
      <c r="L49" s="131"/>
      <c r="M49" s="26"/>
      <c r="N49" s="27">
        <f t="shared" si="1"/>
        <v>0</v>
      </c>
      <c r="O49" s="68"/>
      <c r="P49" s="1396"/>
      <c r="Q49" s="582">
        <f>'LV Bestandesbegründung (m.Pfl.)'!Q49</f>
        <v>0</v>
      </c>
      <c r="R49" s="555">
        <f>'LV Bestandesbegründung (m.Pfl.)'!R49</f>
        <v>0</v>
      </c>
      <c r="S49" s="1398"/>
      <c r="T49" s="26"/>
      <c r="U49" s="29">
        <f t="shared" si="0"/>
        <v>0</v>
      </c>
      <c r="V49" s="1346"/>
    </row>
    <row r="50" spans="1:22" ht="27" hidden="1" customHeight="1" thickBot="1" x14ac:dyDescent="0.35">
      <c r="A50" s="1316"/>
      <c r="B50" s="1401"/>
      <c r="C50" s="1402">
        <f>'LV Bestandesbegründung (m.Pfl.)'!C50</f>
        <v>0</v>
      </c>
      <c r="D50" s="1402"/>
      <c r="E50" s="1402"/>
      <c r="F50" s="1402"/>
      <c r="G50" s="196">
        <f>'LV Bestandesbegründung (m.Pfl.)'!G50</f>
        <v>0</v>
      </c>
      <c r="H50" s="561"/>
      <c r="I50" s="581"/>
      <c r="J50" s="581"/>
      <c r="K50" s="581"/>
      <c r="L50" s="131"/>
      <c r="M50" s="575"/>
      <c r="N50" s="107">
        <f t="shared" si="1"/>
        <v>0</v>
      </c>
      <c r="O50" s="108"/>
      <c r="P50" s="1396"/>
      <c r="Q50" s="584">
        <f>'LV Bestandesbegründung (m.Pfl.)'!Q50</f>
        <v>0</v>
      </c>
      <c r="R50" s="556">
        <f>'LV Bestandesbegründung (m.Pfl.)'!R50</f>
        <v>0</v>
      </c>
      <c r="S50" s="1398"/>
      <c r="T50" s="575"/>
      <c r="U50" s="110">
        <f t="shared" si="0"/>
        <v>0</v>
      </c>
      <c r="V50" s="1346"/>
    </row>
    <row r="51" spans="1:22" ht="27" hidden="1" customHeight="1" thickBot="1" x14ac:dyDescent="0.35">
      <c r="A51" s="1327">
        <v>5</v>
      </c>
      <c r="B51" s="1400">
        <f>'LV Bestandesbegründung (m.Pfl.)'!B51:B59</f>
        <v>0</v>
      </c>
      <c r="C51" s="1236">
        <f>'LV Bestandesbegründung (m.Pfl.)'!C51</f>
        <v>0</v>
      </c>
      <c r="D51" s="1236"/>
      <c r="E51" s="1236"/>
      <c r="F51" s="1236"/>
      <c r="G51" s="197">
        <f>'LV Bestandesbegründung (m.Pfl.)'!G51</f>
        <v>0</v>
      </c>
      <c r="H51" s="560"/>
      <c r="I51" s="121"/>
      <c r="J51" s="121"/>
      <c r="K51" s="121"/>
      <c r="L51" s="132"/>
      <c r="M51" s="115"/>
      <c r="N51" s="116">
        <f t="shared" si="1"/>
        <v>0</v>
      </c>
      <c r="O51" s="117"/>
      <c r="P51" s="1395"/>
      <c r="Q51" s="583">
        <f>'LV Bestandesbegründung (m.Pfl.)'!Q51</f>
        <v>0</v>
      </c>
      <c r="R51" s="557">
        <f>'LV Bestandesbegründung (m.Pfl.)'!R51</f>
        <v>0</v>
      </c>
      <c r="S51" s="1397">
        <f>'LV Bestandesbegründung (m.Pfl.)'!S51</f>
        <v>0</v>
      </c>
      <c r="T51" s="115"/>
      <c r="U51" s="119">
        <f t="shared" si="0"/>
        <v>0</v>
      </c>
      <c r="V51" s="1381">
        <f>SUBTOTAL(109,N51:N59)+SUBTOTAL(109,U51:U59)</f>
        <v>0</v>
      </c>
    </row>
    <row r="52" spans="1:22" ht="27" hidden="1" customHeight="1" thickBot="1" x14ac:dyDescent="0.35">
      <c r="A52" s="1314"/>
      <c r="B52" s="1401"/>
      <c r="C52" s="1211">
        <f>'LV Bestandesbegründung (m.Pfl.)'!C52</f>
        <v>0</v>
      </c>
      <c r="D52" s="1211"/>
      <c r="E52" s="1211"/>
      <c r="F52" s="1211"/>
      <c r="G52" s="195">
        <f>'LV Bestandesbegründung (m.Pfl.)'!G52</f>
        <v>0</v>
      </c>
      <c r="H52" s="558"/>
      <c r="I52" s="82"/>
      <c r="J52" s="82"/>
      <c r="K52" s="82"/>
      <c r="L52" s="129"/>
      <c r="M52" s="26"/>
      <c r="N52" s="27">
        <f t="shared" si="1"/>
        <v>0</v>
      </c>
      <c r="O52" s="28"/>
      <c r="P52" s="1396"/>
      <c r="Q52" s="582">
        <f>'LV Bestandesbegründung (m.Pfl.)'!Q52</f>
        <v>0</v>
      </c>
      <c r="R52" s="555">
        <f>'LV Bestandesbegründung (m.Pfl.)'!R52</f>
        <v>0</v>
      </c>
      <c r="S52" s="1398"/>
      <c r="T52" s="26"/>
      <c r="U52" s="29">
        <f t="shared" si="0"/>
        <v>0</v>
      </c>
      <c r="V52" s="1346"/>
    </row>
    <row r="53" spans="1:22" ht="27" hidden="1" customHeight="1" thickBot="1" x14ac:dyDescent="0.35">
      <c r="A53" s="1314"/>
      <c r="B53" s="1401"/>
      <c r="C53" s="1211">
        <f>'LV Bestandesbegründung (m.Pfl.)'!C53</f>
        <v>0</v>
      </c>
      <c r="D53" s="1211"/>
      <c r="E53" s="1211"/>
      <c r="F53" s="1211"/>
      <c r="G53" s="195">
        <f>'LV Bestandesbegründung (m.Pfl.)'!G53</f>
        <v>0</v>
      </c>
      <c r="H53" s="558"/>
      <c r="I53" s="82"/>
      <c r="J53" s="82"/>
      <c r="K53" s="82"/>
      <c r="L53" s="129"/>
      <c r="M53" s="26"/>
      <c r="N53" s="27">
        <f t="shared" si="1"/>
        <v>0</v>
      </c>
      <c r="O53" s="28"/>
      <c r="P53" s="1396"/>
      <c r="Q53" s="582">
        <f>'LV Bestandesbegründung (m.Pfl.)'!Q53</f>
        <v>0</v>
      </c>
      <c r="R53" s="555">
        <f>'LV Bestandesbegründung (m.Pfl.)'!R53</f>
        <v>0</v>
      </c>
      <c r="S53" s="1398"/>
      <c r="T53" s="26"/>
      <c r="U53" s="29">
        <f t="shared" si="0"/>
        <v>0</v>
      </c>
      <c r="V53" s="1346"/>
    </row>
    <row r="54" spans="1:22" ht="27" hidden="1" customHeight="1" thickBot="1" x14ac:dyDescent="0.35">
      <c r="A54" s="1314"/>
      <c r="B54" s="1401"/>
      <c r="C54" s="1211">
        <f>'LV Bestandesbegründung (m.Pfl.)'!C54</f>
        <v>0</v>
      </c>
      <c r="D54" s="1211"/>
      <c r="E54" s="1211"/>
      <c r="F54" s="1211"/>
      <c r="G54" s="195">
        <f>'LV Bestandesbegründung (m.Pfl.)'!G54</f>
        <v>0</v>
      </c>
      <c r="H54" s="558"/>
      <c r="I54" s="82"/>
      <c r="J54" s="82"/>
      <c r="K54" s="82"/>
      <c r="L54" s="129"/>
      <c r="M54" s="26"/>
      <c r="N54" s="27">
        <f t="shared" si="1"/>
        <v>0</v>
      </c>
      <c r="O54" s="28"/>
      <c r="P54" s="1396"/>
      <c r="Q54" s="582">
        <f>'LV Bestandesbegründung (m.Pfl.)'!Q54</f>
        <v>0</v>
      </c>
      <c r="R54" s="555">
        <f>'LV Bestandesbegründung (m.Pfl.)'!R54</f>
        <v>0</v>
      </c>
      <c r="S54" s="1398"/>
      <c r="T54" s="26"/>
      <c r="U54" s="29">
        <f t="shared" si="0"/>
        <v>0</v>
      </c>
      <c r="V54" s="1346"/>
    </row>
    <row r="55" spans="1:22" ht="27" hidden="1" customHeight="1" thickBot="1" x14ac:dyDescent="0.35">
      <c r="A55" s="1314"/>
      <c r="B55" s="1401"/>
      <c r="C55" s="1211">
        <f>'LV Bestandesbegründung (m.Pfl.)'!C55</f>
        <v>0</v>
      </c>
      <c r="D55" s="1211"/>
      <c r="E55" s="1211"/>
      <c r="F55" s="1211"/>
      <c r="G55" s="195">
        <f>'LV Bestandesbegründung (m.Pfl.)'!G55</f>
        <v>0</v>
      </c>
      <c r="H55" s="562"/>
      <c r="I55" s="120"/>
      <c r="J55" s="120"/>
      <c r="K55" s="120"/>
      <c r="L55" s="130"/>
      <c r="M55" s="26"/>
      <c r="N55" s="27">
        <f t="shared" si="1"/>
        <v>0</v>
      </c>
      <c r="O55" s="28"/>
      <c r="P55" s="1396"/>
      <c r="Q55" s="582">
        <f>'LV Bestandesbegründung (m.Pfl.)'!Q55</f>
        <v>0</v>
      </c>
      <c r="R55" s="555">
        <f>'LV Bestandesbegründung (m.Pfl.)'!R55</f>
        <v>0</v>
      </c>
      <c r="S55" s="1398"/>
      <c r="T55" s="26"/>
      <c r="U55" s="29">
        <f t="shared" si="0"/>
        <v>0</v>
      </c>
      <c r="V55" s="1346"/>
    </row>
    <row r="56" spans="1:22" ht="27" hidden="1" customHeight="1" thickBot="1" x14ac:dyDescent="0.35">
      <c r="A56" s="1315"/>
      <c r="B56" s="1401"/>
      <c r="C56" s="1211">
        <f>'LV Bestandesbegründung (m.Pfl.)'!C56</f>
        <v>0</v>
      </c>
      <c r="D56" s="1211"/>
      <c r="E56" s="1211"/>
      <c r="F56" s="1211"/>
      <c r="G56" s="195">
        <f>'LV Bestandesbegründung (m.Pfl.)'!G56</f>
        <v>0</v>
      </c>
      <c r="H56" s="558"/>
      <c r="I56" s="82"/>
      <c r="J56" s="82"/>
      <c r="K56" s="82"/>
      <c r="L56" s="129"/>
      <c r="M56" s="26"/>
      <c r="N56" s="27">
        <f t="shared" si="1"/>
        <v>0</v>
      </c>
      <c r="O56" s="30"/>
      <c r="P56" s="1396"/>
      <c r="Q56" s="582">
        <f>'LV Bestandesbegründung (m.Pfl.)'!Q56</f>
        <v>0</v>
      </c>
      <c r="R56" s="555">
        <f>'LV Bestandesbegründung (m.Pfl.)'!R56</f>
        <v>0</v>
      </c>
      <c r="S56" s="1398"/>
      <c r="T56" s="26"/>
      <c r="U56" s="29">
        <f t="shared" si="0"/>
        <v>0</v>
      </c>
      <c r="V56" s="1346"/>
    </row>
    <row r="57" spans="1:22" ht="27" hidden="1" customHeight="1" thickBot="1" x14ac:dyDescent="0.35">
      <c r="A57" s="1315"/>
      <c r="B57" s="1401"/>
      <c r="C57" s="1211">
        <f>'LV Bestandesbegründung (m.Pfl.)'!C57</f>
        <v>0</v>
      </c>
      <c r="D57" s="1211"/>
      <c r="E57" s="1211"/>
      <c r="F57" s="1211"/>
      <c r="G57" s="195">
        <f>'LV Bestandesbegründung (m.Pfl.)'!G57</f>
        <v>0</v>
      </c>
      <c r="H57" s="558"/>
      <c r="I57" s="82"/>
      <c r="J57" s="82"/>
      <c r="K57" s="82"/>
      <c r="L57" s="129"/>
      <c r="M57" s="26"/>
      <c r="N57" s="27">
        <f t="shared" si="1"/>
        <v>0</v>
      </c>
      <c r="O57" s="68"/>
      <c r="P57" s="1396"/>
      <c r="Q57" s="582">
        <f>'LV Bestandesbegründung (m.Pfl.)'!Q57</f>
        <v>0</v>
      </c>
      <c r="R57" s="555">
        <f>'LV Bestandesbegründung (m.Pfl.)'!R57</f>
        <v>0</v>
      </c>
      <c r="S57" s="1398"/>
      <c r="T57" s="26"/>
      <c r="U57" s="29">
        <f t="shared" si="0"/>
        <v>0</v>
      </c>
      <c r="V57" s="1346"/>
    </row>
    <row r="58" spans="1:22" ht="27" hidden="1" customHeight="1" thickBot="1" x14ac:dyDescent="0.35">
      <c r="A58" s="1315"/>
      <c r="B58" s="1401"/>
      <c r="C58" s="1211">
        <f>'LV Bestandesbegründung (m.Pfl.)'!C58</f>
        <v>0</v>
      </c>
      <c r="D58" s="1211"/>
      <c r="E58" s="1211"/>
      <c r="F58" s="1211"/>
      <c r="G58" s="195">
        <f>'LV Bestandesbegründung (m.Pfl.)'!G58</f>
        <v>0</v>
      </c>
      <c r="H58" s="561"/>
      <c r="I58" s="581"/>
      <c r="J58" s="581"/>
      <c r="K58" s="581"/>
      <c r="L58" s="131"/>
      <c r="M58" s="26"/>
      <c r="N58" s="27">
        <f t="shared" si="1"/>
        <v>0</v>
      </c>
      <c r="O58" s="68"/>
      <c r="P58" s="1396"/>
      <c r="Q58" s="582">
        <f>'LV Bestandesbegründung (m.Pfl.)'!Q58</f>
        <v>0</v>
      </c>
      <c r="R58" s="555">
        <f>'LV Bestandesbegründung (m.Pfl.)'!R58</f>
        <v>0</v>
      </c>
      <c r="S58" s="1398"/>
      <c r="T58" s="26"/>
      <c r="U58" s="29">
        <f t="shared" si="0"/>
        <v>0</v>
      </c>
      <c r="V58" s="1346"/>
    </row>
    <row r="59" spans="1:22" ht="27" hidden="1" customHeight="1" thickBot="1" x14ac:dyDescent="0.35">
      <c r="A59" s="1316"/>
      <c r="B59" s="1401"/>
      <c r="C59" s="1402">
        <f>'LV Bestandesbegründung (m.Pfl.)'!C59</f>
        <v>0</v>
      </c>
      <c r="D59" s="1402"/>
      <c r="E59" s="1402"/>
      <c r="F59" s="1402"/>
      <c r="G59" s="196">
        <f>'LV Bestandesbegründung (m.Pfl.)'!G59</f>
        <v>0</v>
      </c>
      <c r="H59" s="561"/>
      <c r="I59" s="581"/>
      <c r="J59" s="581"/>
      <c r="K59" s="581"/>
      <c r="L59" s="131"/>
      <c r="M59" s="575"/>
      <c r="N59" s="107">
        <f t="shared" si="1"/>
        <v>0</v>
      </c>
      <c r="O59" s="108"/>
      <c r="P59" s="1396"/>
      <c r="Q59" s="584">
        <f>'LV Bestandesbegründung (m.Pfl.)'!Q59</f>
        <v>0</v>
      </c>
      <c r="R59" s="556">
        <f>'LV Bestandesbegründung (m.Pfl.)'!R59</f>
        <v>0</v>
      </c>
      <c r="S59" s="1398"/>
      <c r="T59" s="575"/>
      <c r="U59" s="110">
        <f t="shared" si="0"/>
        <v>0</v>
      </c>
      <c r="V59" s="1346"/>
    </row>
    <row r="60" spans="1:22" ht="27" hidden="1" customHeight="1" thickBot="1" x14ac:dyDescent="0.35">
      <c r="A60" s="1327">
        <v>6</v>
      </c>
      <c r="B60" s="1400">
        <f>'LV Bestandesbegründung (m.Pfl.)'!B60:B68</f>
        <v>0</v>
      </c>
      <c r="C60" s="1236">
        <f>'LV Bestandesbegründung (m.Pfl.)'!C60</f>
        <v>0</v>
      </c>
      <c r="D60" s="1236"/>
      <c r="E60" s="1236"/>
      <c r="F60" s="1236"/>
      <c r="G60" s="197">
        <f>'LV Bestandesbegründung (m.Pfl.)'!G60</f>
        <v>0</v>
      </c>
      <c r="H60" s="560"/>
      <c r="I60" s="121"/>
      <c r="J60" s="121"/>
      <c r="K60" s="121"/>
      <c r="L60" s="132"/>
      <c r="M60" s="115"/>
      <c r="N60" s="116">
        <f t="shared" si="1"/>
        <v>0</v>
      </c>
      <c r="O60" s="117"/>
      <c r="P60" s="1395"/>
      <c r="Q60" s="583">
        <f>'LV Bestandesbegründung (m.Pfl.)'!Q60</f>
        <v>0</v>
      </c>
      <c r="R60" s="557">
        <f>'LV Bestandesbegründung (m.Pfl.)'!R60</f>
        <v>0</v>
      </c>
      <c r="S60" s="1397">
        <f>'LV Bestandesbegründung (m.Pfl.)'!S60</f>
        <v>0</v>
      </c>
      <c r="T60" s="115"/>
      <c r="U60" s="119">
        <f t="shared" si="0"/>
        <v>0</v>
      </c>
      <c r="V60" s="1381">
        <f>SUBTOTAL(109,N60:N68)+SUBTOTAL(109,U60:U68)</f>
        <v>0</v>
      </c>
    </row>
    <row r="61" spans="1:22" ht="27" hidden="1" customHeight="1" thickBot="1" x14ac:dyDescent="0.35">
      <c r="A61" s="1314"/>
      <c r="B61" s="1401"/>
      <c r="C61" s="1211">
        <f>'LV Bestandesbegründung (m.Pfl.)'!C61</f>
        <v>0</v>
      </c>
      <c r="D61" s="1211"/>
      <c r="E61" s="1211"/>
      <c r="F61" s="1211"/>
      <c r="G61" s="195">
        <f>'LV Bestandesbegründung (m.Pfl.)'!G61</f>
        <v>0</v>
      </c>
      <c r="H61" s="558"/>
      <c r="I61" s="82"/>
      <c r="J61" s="82"/>
      <c r="K61" s="82"/>
      <c r="L61" s="129"/>
      <c r="M61" s="26"/>
      <c r="N61" s="27">
        <f t="shared" si="1"/>
        <v>0</v>
      </c>
      <c r="O61" s="28"/>
      <c r="P61" s="1396"/>
      <c r="Q61" s="582">
        <f>'LV Bestandesbegründung (m.Pfl.)'!Q61</f>
        <v>0</v>
      </c>
      <c r="R61" s="555">
        <f>'LV Bestandesbegründung (m.Pfl.)'!R61</f>
        <v>0</v>
      </c>
      <c r="S61" s="1398"/>
      <c r="T61" s="26"/>
      <c r="U61" s="29">
        <f t="shared" si="0"/>
        <v>0</v>
      </c>
      <c r="V61" s="1346"/>
    </row>
    <row r="62" spans="1:22" ht="27" hidden="1" customHeight="1" thickBot="1" x14ac:dyDescent="0.35">
      <c r="A62" s="1314"/>
      <c r="B62" s="1401"/>
      <c r="C62" s="1211">
        <f>'LV Bestandesbegründung (m.Pfl.)'!C62</f>
        <v>0</v>
      </c>
      <c r="D62" s="1211"/>
      <c r="E62" s="1211"/>
      <c r="F62" s="1211"/>
      <c r="G62" s="195">
        <f>'LV Bestandesbegründung (m.Pfl.)'!G62</f>
        <v>0</v>
      </c>
      <c r="H62" s="558"/>
      <c r="I62" s="82"/>
      <c r="J62" s="82"/>
      <c r="K62" s="82"/>
      <c r="L62" s="129"/>
      <c r="M62" s="26"/>
      <c r="N62" s="27">
        <f t="shared" si="1"/>
        <v>0</v>
      </c>
      <c r="O62" s="28"/>
      <c r="P62" s="1396"/>
      <c r="Q62" s="582">
        <f>'LV Bestandesbegründung (m.Pfl.)'!Q62</f>
        <v>0</v>
      </c>
      <c r="R62" s="555">
        <f>'LV Bestandesbegründung (m.Pfl.)'!R62</f>
        <v>0</v>
      </c>
      <c r="S62" s="1398"/>
      <c r="T62" s="26"/>
      <c r="U62" s="29">
        <f t="shared" si="0"/>
        <v>0</v>
      </c>
      <c r="V62" s="1346"/>
    </row>
    <row r="63" spans="1:22" ht="27" hidden="1" customHeight="1" thickBot="1" x14ac:dyDescent="0.35">
      <c r="A63" s="1314"/>
      <c r="B63" s="1401"/>
      <c r="C63" s="1211">
        <f>'LV Bestandesbegründung (m.Pfl.)'!C63</f>
        <v>0</v>
      </c>
      <c r="D63" s="1211"/>
      <c r="E63" s="1211"/>
      <c r="F63" s="1211"/>
      <c r="G63" s="195">
        <f>'LV Bestandesbegründung (m.Pfl.)'!G63</f>
        <v>0</v>
      </c>
      <c r="H63" s="558"/>
      <c r="I63" s="82"/>
      <c r="J63" s="82"/>
      <c r="K63" s="82"/>
      <c r="L63" s="129"/>
      <c r="M63" s="26"/>
      <c r="N63" s="27">
        <f t="shared" si="1"/>
        <v>0</v>
      </c>
      <c r="O63" s="28"/>
      <c r="P63" s="1396"/>
      <c r="Q63" s="582">
        <f>'LV Bestandesbegründung (m.Pfl.)'!Q63</f>
        <v>0</v>
      </c>
      <c r="R63" s="555">
        <f>'LV Bestandesbegründung (m.Pfl.)'!R63</f>
        <v>0</v>
      </c>
      <c r="S63" s="1398"/>
      <c r="T63" s="26"/>
      <c r="U63" s="29">
        <f t="shared" si="0"/>
        <v>0</v>
      </c>
      <c r="V63" s="1346"/>
    </row>
    <row r="64" spans="1:22" ht="27" hidden="1" customHeight="1" thickBot="1" x14ac:dyDescent="0.35">
      <c r="A64" s="1314"/>
      <c r="B64" s="1401"/>
      <c r="C64" s="1211">
        <f>'LV Bestandesbegründung (m.Pfl.)'!C64</f>
        <v>0</v>
      </c>
      <c r="D64" s="1211"/>
      <c r="E64" s="1211"/>
      <c r="F64" s="1211"/>
      <c r="G64" s="195">
        <f>'LV Bestandesbegründung (m.Pfl.)'!G64</f>
        <v>0</v>
      </c>
      <c r="H64" s="562"/>
      <c r="I64" s="120"/>
      <c r="J64" s="120"/>
      <c r="K64" s="120"/>
      <c r="L64" s="130"/>
      <c r="M64" s="26"/>
      <c r="N64" s="27">
        <f t="shared" si="1"/>
        <v>0</v>
      </c>
      <c r="O64" s="28"/>
      <c r="P64" s="1396"/>
      <c r="Q64" s="582">
        <f>'LV Bestandesbegründung (m.Pfl.)'!Q64</f>
        <v>0</v>
      </c>
      <c r="R64" s="555">
        <f>'LV Bestandesbegründung (m.Pfl.)'!R64</f>
        <v>0</v>
      </c>
      <c r="S64" s="1398"/>
      <c r="T64" s="26"/>
      <c r="U64" s="29">
        <f t="shared" si="0"/>
        <v>0</v>
      </c>
      <c r="V64" s="1346"/>
    </row>
    <row r="65" spans="1:22" ht="27" hidden="1" customHeight="1" thickBot="1" x14ac:dyDescent="0.35">
      <c r="A65" s="1315"/>
      <c r="B65" s="1401"/>
      <c r="C65" s="1211">
        <f>'LV Bestandesbegründung (m.Pfl.)'!C65</f>
        <v>0</v>
      </c>
      <c r="D65" s="1211"/>
      <c r="E65" s="1211"/>
      <c r="F65" s="1211"/>
      <c r="G65" s="195">
        <f>'LV Bestandesbegründung (m.Pfl.)'!G65</f>
        <v>0</v>
      </c>
      <c r="H65" s="558"/>
      <c r="I65" s="82"/>
      <c r="J65" s="82"/>
      <c r="K65" s="82"/>
      <c r="L65" s="129"/>
      <c r="M65" s="26"/>
      <c r="N65" s="27">
        <f t="shared" si="1"/>
        <v>0</v>
      </c>
      <c r="O65" s="30"/>
      <c r="P65" s="1396"/>
      <c r="Q65" s="582">
        <f>'LV Bestandesbegründung (m.Pfl.)'!Q65</f>
        <v>0</v>
      </c>
      <c r="R65" s="555">
        <f>'LV Bestandesbegründung (m.Pfl.)'!R65</f>
        <v>0</v>
      </c>
      <c r="S65" s="1398"/>
      <c r="T65" s="26"/>
      <c r="U65" s="29">
        <f t="shared" si="0"/>
        <v>0</v>
      </c>
      <c r="V65" s="1346"/>
    </row>
    <row r="66" spans="1:22" ht="27" hidden="1" customHeight="1" thickBot="1" x14ac:dyDescent="0.35">
      <c r="A66" s="1315"/>
      <c r="B66" s="1401"/>
      <c r="C66" s="1211">
        <f>'LV Bestandesbegründung (m.Pfl.)'!C66</f>
        <v>0</v>
      </c>
      <c r="D66" s="1211"/>
      <c r="E66" s="1211"/>
      <c r="F66" s="1211"/>
      <c r="G66" s="195">
        <f>'LV Bestandesbegründung (m.Pfl.)'!G66</f>
        <v>0</v>
      </c>
      <c r="H66" s="558"/>
      <c r="I66" s="82"/>
      <c r="J66" s="82"/>
      <c r="K66" s="82"/>
      <c r="L66" s="129"/>
      <c r="M66" s="26"/>
      <c r="N66" s="27">
        <f t="shared" si="1"/>
        <v>0</v>
      </c>
      <c r="O66" s="68"/>
      <c r="P66" s="1396"/>
      <c r="Q66" s="582">
        <f>'LV Bestandesbegründung (m.Pfl.)'!Q66</f>
        <v>0</v>
      </c>
      <c r="R66" s="555">
        <f>'LV Bestandesbegründung (m.Pfl.)'!R66</f>
        <v>0</v>
      </c>
      <c r="S66" s="1398"/>
      <c r="T66" s="26"/>
      <c r="U66" s="29">
        <f t="shared" si="0"/>
        <v>0</v>
      </c>
      <c r="V66" s="1346"/>
    </row>
    <row r="67" spans="1:22" ht="27" hidden="1" customHeight="1" thickBot="1" x14ac:dyDescent="0.35">
      <c r="A67" s="1315"/>
      <c r="B67" s="1401"/>
      <c r="C67" s="1211">
        <f>'LV Bestandesbegründung (m.Pfl.)'!C67</f>
        <v>0</v>
      </c>
      <c r="D67" s="1211"/>
      <c r="E67" s="1211"/>
      <c r="F67" s="1211"/>
      <c r="G67" s="195">
        <f>'LV Bestandesbegründung (m.Pfl.)'!G67</f>
        <v>0</v>
      </c>
      <c r="H67" s="561"/>
      <c r="I67" s="581"/>
      <c r="J67" s="581"/>
      <c r="K67" s="581"/>
      <c r="L67" s="131"/>
      <c r="M67" s="26"/>
      <c r="N67" s="27">
        <f t="shared" si="1"/>
        <v>0</v>
      </c>
      <c r="O67" s="68"/>
      <c r="P67" s="1396"/>
      <c r="Q67" s="582">
        <f>'LV Bestandesbegründung (m.Pfl.)'!Q67</f>
        <v>0</v>
      </c>
      <c r="R67" s="555">
        <f>'LV Bestandesbegründung (m.Pfl.)'!R67</f>
        <v>0</v>
      </c>
      <c r="S67" s="1398"/>
      <c r="T67" s="26"/>
      <c r="U67" s="29">
        <f t="shared" si="0"/>
        <v>0</v>
      </c>
      <c r="V67" s="1346"/>
    </row>
    <row r="68" spans="1:22" ht="27" hidden="1" customHeight="1" thickBot="1" x14ac:dyDescent="0.35">
      <c r="A68" s="1316"/>
      <c r="B68" s="1401"/>
      <c r="C68" s="1402">
        <f>'LV Bestandesbegründung (m.Pfl.)'!C68</f>
        <v>0</v>
      </c>
      <c r="D68" s="1402"/>
      <c r="E68" s="1402"/>
      <c r="F68" s="1402"/>
      <c r="G68" s="196">
        <f>'LV Bestandesbegründung (m.Pfl.)'!G68</f>
        <v>0</v>
      </c>
      <c r="H68" s="561"/>
      <c r="I68" s="581"/>
      <c r="J68" s="581"/>
      <c r="K68" s="581"/>
      <c r="L68" s="131"/>
      <c r="M68" s="575"/>
      <c r="N68" s="107">
        <f t="shared" si="1"/>
        <v>0</v>
      </c>
      <c r="O68" s="108"/>
      <c r="P68" s="1396"/>
      <c r="Q68" s="584">
        <f>'LV Bestandesbegründung (m.Pfl.)'!Q68</f>
        <v>0</v>
      </c>
      <c r="R68" s="556">
        <f>'LV Bestandesbegründung (m.Pfl.)'!R68</f>
        <v>0</v>
      </c>
      <c r="S68" s="1398"/>
      <c r="T68" s="575"/>
      <c r="U68" s="110">
        <f t="shared" si="0"/>
        <v>0</v>
      </c>
      <c r="V68" s="1346"/>
    </row>
    <row r="69" spans="1:22" ht="27" hidden="1" customHeight="1" thickBot="1" x14ac:dyDescent="0.35">
      <c r="A69" s="1327">
        <v>7</v>
      </c>
      <c r="B69" s="1400">
        <f>'LV Bestandesbegründung (m.Pfl.)'!B69:B77</f>
        <v>0</v>
      </c>
      <c r="C69" s="1236">
        <f>'LV Bestandesbegründung (m.Pfl.)'!C69</f>
        <v>0</v>
      </c>
      <c r="D69" s="1236"/>
      <c r="E69" s="1236"/>
      <c r="F69" s="1236"/>
      <c r="G69" s="197">
        <f>'LV Bestandesbegründung (m.Pfl.)'!G69</f>
        <v>0</v>
      </c>
      <c r="H69" s="560"/>
      <c r="I69" s="121"/>
      <c r="J69" s="121"/>
      <c r="K69" s="121"/>
      <c r="L69" s="132"/>
      <c r="M69" s="115"/>
      <c r="N69" s="116">
        <f t="shared" si="1"/>
        <v>0</v>
      </c>
      <c r="O69" s="117"/>
      <c r="P69" s="1395"/>
      <c r="Q69" s="583">
        <f>'LV Bestandesbegründung (m.Pfl.)'!Q69</f>
        <v>0</v>
      </c>
      <c r="R69" s="557">
        <f>'LV Bestandesbegründung (m.Pfl.)'!R69</f>
        <v>0</v>
      </c>
      <c r="S69" s="1397">
        <f>'LV Bestandesbegründung (m.Pfl.)'!S69</f>
        <v>0</v>
      </c>
      <c r="T69" s="115"/>
      <c r="U69" s="119">
        <f t="shared" si="0"/>
        <v>0</v>
      </c>
      <c r="V69" s="1381">
        <f>SUBTOTAL(109,N69:N77)+SUBTOTAL(109,U69:U77)</f>
        <v>0</v>
      </c>
    </row>
    <row r="70" spans="1:22" ht="27" hidden="1" customHeight="1" thickBot="1" x14ac:dyDescent="0.35">
      <c r="A70" s="1314"/>
      <c r="B70" s="1401"/>
      <c r="C70" s="1211">
        <f>'LV Bestandesbegründung (m.Pfl.)'!C70</f>
        <v>0</v>
      </c>
      <c r="D70" s="1211"/>
      <c r="E70" s="1211"/>
      <c r="F70" s="1211"/>
      <c r="G70" s="195">
        <f>'LV Bestandesbegründung (m.Pfl.)'!G70</f>
        <v>0</v>
      </c>
      <c r="H70" s="558"/>
      <c r="I70" s="82"/>
      <c r="J70" s="82"/>
      <c r="K70" s="82"/>
      <c r="L70" s="129"/>
      <c r="M70" s="26"/>
      <c r="N70" s="27">
        <f t="shared" si="1"/>
        <v>0</v>
      </c>
      <c r="O70" s="28"/>
      <c r="P70" s="1396"/>
      <c r="Q70" s="582">
        <f>'LV Bestandesbegründung (m.Pfl.)'!Q70</f>
        <v>0</v>
      </c>
      <c r="R70" s="555">
        <f>'LV Bestandesbegründung (m.Pfl.)'!R70</f>
        <v>0</v>
      </c>
      <c r="S70" s="1398"/>
      <c r="T70" s="26"/>
      <c r="U70" s="29">
        <f t="shared" si="0"/>
        <v>0</v>
      </c>
      <c r="V70" s="1346"/>
    </row>
    <row r="71" spans="1:22" ht="27" hidden="1" customHeight="1" thickBot="1" x14ac:dyDescent="0.35">
      <c r="A71" s="1314"/>
      <c r="B71" s="1401"/>
      <c r="C71" s="1211">
        <f>'LV Bestandesbegründung (m.Pfl.)'!C71</f>
        <v>0</v>
      </c>
      <c r="D71" s="1211"/>
      <c r="E71" s="1211"/>
      <c r="F71" s="1211"/>
      <c r="G71" s="195">
        <f>'LV Bestandesbegründung (m.Pfl.)'!G71</f>
        <v>0</v>
      </c>
      <c r="H71" s="558"/>
      <c r="I71" s="82"/>
      <c r="J71" s="82"/>
      <c r="K71" s="82"/>
      <c r="L71" s="129"/>
      <c r="M71" s="26"/>
      <c r="N71" s="27">
        <f t="shared" si="1"/>
        <v>0</v>
      </c>
      <c r="O71" s="28"/>
      <c r="P71" s="1396"/>
      <c r="Q71" s="582">
        <f>'LV Bestandesbegründung (m.Pfl.)'!Q71</f>
        <v>0</v>
      </c>
      <c r="R71" s="555">
        <f>'LV Bestandesbegründung (m.Pfl.)'!R71</f>
        <v>0</v>
      </c>
      <c r="S71" s="1398"/>
      <c r="T71" s="26"/>
      <c r="U71" s="29">
        <f t="shared" si="0"/>
        <v>0</v>
      </c>
      <c r="V71" s="1346"/>
    </row>
    <row r="72" spans="1:22" ht="27" hidden="1" customHeight="1" thickBot="1" x14ac:dyDescent="0.35">
      <c r="A72" s="1314"/>
      <c r="B72" s="1401"/>
      <c r="C72" s="1211">
        <f>'LV Bestandesbegründung (m.Pfl.)'!C72</f>
        <v>0</v>
      </c>
      <c r="D72" s="1211"/>
      <c r="E72" s="1211"/>
      <c r="F72" s="1211"/>
      <c r="G72" s="195">
        <f>'LV Bestandesbegründung (m.Pfl.)'!G72</f>
        <v>0</v>
      </c>
      <c r="H72" s="558"/>
      <c r="I72" s="82"/>
      <c r="J72" s="82"/>
      <c r="K72" s="82"/>
      <c r="L72" s="129"/>
      <c r="M72" s="26"/>
      <c r="N72" s="27">
        <f t="shared" si="1"/>
        <v>0</v>
      </c>
      <c r="O72" s="28"/>
      <c r="P72" s="1396"/>
      <c r="Q72" s="582">
        <f>'LV Bestandesbegründung (m.Pfl.)'!Q72</f>
        <v>0</v>
      </c>
      <c r="R72" s="555">
        <f>'LV Bestandesbegründung (m.Pfl.)'!R72</f>
        <v>0</v>
      </c>
      <c r="S72" s="1398"/>
      <c r="T72" s="26"/>
      <c r="U72" s="29">
        <f t="shared" si="0"/>
        <v>0</v>
      </c>
      <c r="V72" s="1346"/>
    </row>
    <row r="73" spans="1:22" ht="27" hidden="1" customHeight="1" thickBot="1" x14ac:dyDescent="0.35">
      <c r="A73" s="1314"/>
      <c r="B73" s="1401"/>
      <c r="C73" s="1211">
        <f>'LV Bestandesbegründung (m.Pfl.)'!C73</f>
        <v>0</v>
      </c>
      <c r="D73" s="1211"/>
      <c r="E73" s="1211"/>
      <c r="F73" s="1211"/>
      <c r="G73" s="195">
        <f>'LV Bestandesbegründung (m.Pfl.)'!G73</f>
        <v>0</v>
      </c>
      <c r="H73" s="562"/>
      <c r="I73" s="120"/>
      <c r="J73" s="120"/>
      <c r="K73" s="120"/>
      <c r="L73" s="130"/>
      <c r="M73" s="26"/>
      <c r="N73" s="27">
        <f t="shared" si="1"/>
        <v>0</v>
      </c>
      <c r="O73" s="28"/>
      <c r="P73" s="1396"/>
      <c r="Q73" s="582">
        <f>'LV Bestandesbegründung (m.Pfl.)'!Q73</f>
        <v>0</v>
      </c>
      <c r="R73" s="555">
        <f>'LV Bestandesbegründung (m.Pfl.)'!R73</f>
        <v>0</v>
      </c>
      <c r="S73" s="1398"/>
      <c r="T73" s="26"/>
      <c r="U73" s="29">
        <f t="shared" si="0"/>
        <v>0</v>
      </c>
      <c r="V73" s="1346"/>
    </row>
    <row r="74" spans="1:22" ht="27" hidden="1" customHeight="1" thickBot="1" x14ac:dyDescent="0.35">
      <c r="A74" s="1315"/>
      <c r="B74" s="1401"/>
      <c r="C74" s="1211">
        <f>'LV Bestandesbegründung (m.Pfl.)'!C74</f>
        <v>0</v>
      </c>
      <c r="D74" s="1211"/>
      <c r="E74" s="1211"/>
      <c r="F74" s="1211"/>
      <c r="G74" s="195">
        <f>'LV Bestandesbegründung (m.Pfl.)'!G74</f>
        <v>0</v>
      </c>
      <c r="H74" s="558"/>
      <c r="I74" s="82"/>
      <c r="J74" s="82"/>
      <c r="K74" s="82"/>
      <c r="L74" s="129"/>
      <c r="M74" s="26"/>
      <c r="N74" s="27">
        <f t="shared" si="1"/>
        <v>0</v>
      </c>
      <c r="O74" s="30"/>
      <c r="P74" s="1396"/>
      <c r="Q74" s="582">
        <f>'LV Bestandesbegründung (m.Pfl.)'!Q74</f>
        <v>0</v>
      </c>
      <c r="R74" s="555">
        <f>'LV Bestandesbegründung (m.Pfl.)'!R74</f>
        <v>0</v>
      </c>
      <c r="S74" s="1398"/>
      <c r="T74" s="26"/>
      <c r="U74" s="29">
        <f t="shared" si="0"/>
        <v>0</v>
      </c>
      <c r="V74" s="1346"/>
    </row>
    <row r="75" spans="1:22" ht="27" hidden="1" customHeight="1" thickBot="1" x14ac:dyDescent="0.35">
      <c r="A75" s="1315"/>
      <c r="B75" s="1401"/>
      <c r="C75" s="1211">
        <f>'LV Bestandesbegründung (m.Pfl.)'!C75</f>
        <v>0</v>
      </c>
      <c r="D75" s="1211"/>
      <c r="E75" s="1211"/>
      <c r="F75" s="1211"/>
      <c r="G75" s="195">
        <f>'LV Bestandesbegründung (m.Pfl.)'!G75</f>
        <v>0</v>
      </c>
      <c r="H75" s="558"/>
      <c r="I75" s="82"/>
      <c r="J75" s="82"/>
      <c r="K75" s="82"/>
      <c r="L75" s="129"/>
      <c r="M75" s="26"/>
      <c r="N75" s="27">
        <f t="shared" si="1"/>
        <v>0</v>
      </c>
      <c r="O75" s="68"/>
      <c r="P75" s="1396"/>
      <c r="Q75" s="582">
        <f>'LV Bestandesbegründung (m.Pfl.)'!Q75</f>
        <v>0</v>
      </c>
      <c r="R75" s="555">
        <f>'LV Bestandesbegründung (m.Pfl.)'!R75</f>
        <v>0</v>
      </c>
      <c r="S75" s="1398"/>
      <c r="T75" s="26"/>
      <c r="U75" s="29">
        <f t="shared" si="0"/>
        <v>0</v>
      </c>
      <c r="V75" s="1346"/>
    </row>
    <row r="76" spans="1:22" ht="27" hidden="1" customHeight="1" thickBot="1" x14ac:dyDescent="0.35">
      <c r="A76" s="1315"/>
      <c r="B76" s="1401"/>
      <c r="C76" s="1211">
        <f>'LV Bestandesbegründung (m.Pfl.)'!C76</f>
        <v>0</v>
      </c>
      <c r="D76" s="1211"/>
      <c r="E76" s="1211"/>
      <c r="F76" s="1211"/>
      <c r="G76" s="195">
        <f>'LV Bestandesbegründung (m.Pfl.)'!G76</f>
        <v>0</v>
      </c>
      <c r="H76" s="561"/>
      <c r="I76" s="581"/>
      <c r="J76" s="581"/>
      <c r="K76" s="581"/>
      <c r="L76" s="131"/>
      <c r="M76" s="26"/>
      <c r="N76" s="27">
        <f t="shared" si="1"/>
        <v>0</v>
      </c>
      <c r="O76" s="68"/>
      <c r="P76" s="1396"/>
      <c r="Q76" s="582">
        <f>'LV Bestandesbegründung (m.Pfl.)'!Q76</f>
        <v>0</v>
      </c>
      <c r="R76" s="555">
        <f>'LV Bestandesbegründung (m.Pfl.)'!R76</f>
        <v>0</v>
      </c>
      <c r="S76" s="1398"/>
      <c r="T76" s="26"/>
      <c r="U76" s="29">
        <f t="shared" si="0"/>
        <v>0</v>
      </c>
      <c r="V76" s="1346"/>
    </row>
    <row r="77" spans="1:22" ht="27" hidden="1" customHeight="1" thickBot="1" x14ac:dyDescent="0.35">
      <c r="A77" s="1316"/>
      <c r="B77" s="1401"/>
      <c r="C77" s="1402">
        <f>'LV Bestandesbegründung (m.Pfl.)'!C77</f>
        <v>0</v>
      </c>
      <c r="D77" s="1402"/>
      <c r="E77" s="1402"/>
      <c r="F77" s="1402"/>
      <c r="G77" s="196">
        <f>'LV Bestandesbegründung (m.Pfl.)'!G77</f>
        <v>0</v>
      </c>
      <c r="H77" s="561"/>
      <c r="I77" s="581"/>
      <c r="J77" s="581"/>
      <c r="K77" s="581"/>
      <c r="L77" s="131"/>
      <c r="M77" s="575"/>
      <c r="N77" s="107">
        <f t="shared" si="1"/>
        <v>0</v>
      </c>
      <c r="O77" s="108"/>
      <c r="P77" s="1396"/>
      <c r="Q77" s="584">
        <f>'LV Bestandesbegründung (m.Pfl.)'!Q77</f>
        <v>0</v>
      </c>
      <c r="R77" s="556">
        <f>'LV Bestandesbegründung (m.Pfl.)'!R77</f>
        <v>0</v>
      </c>
      <c r="S77" s="1398"/>
      <c r="T77" s="575"/>
      <c r="U77" s="110">
        <f t="shared" si="0"/>
        <v>0</v>
      </c>
      <c r="V77" s="1346"/>
    </row>
    <row r="78" spans="1:22" ht="27" hidden="1" customHeight="1" thickBot="1" x14ac:dyDescent="0.35">
      <c r="A78" s="1327">
        <v>8</v>
      </c>
      <c r="B78" s="1400">
        <f>'LV Bestandesbegründung (m.Pfl.)'!B78:B86</f>
        <v>0</v>
      </c>
      <c r="C78" s="1236">
        <f>'LV Bestandesbegründung (m.Pfl.)'!C78</f>
        <v>0</v>
      </c>
      <c r="D78" s="1236"/>
      <c r="E78" s="1236"/>
      <c r="F78" s="1236"/>
      <c r="G78" s="197">
        <f>'LV Bestandesbegründung (m.Pfl.)'!G78</f>
        <v>0</v>
      </c>
      <c r="H78" s="560"/>
      <c r="I78" s="121"/>
      <c r="J78" s="121"/>
      <c r="K78" s="121"/>
      <c r="L78" s="132"/>
      <c r="M78" s="115"/>
      <c r="N78" s="116">
        <f t="shared" si="1"/>
        <v>0</v>
      </c>
      <c r="O78" s="117"/>
      <c r="P78" s="1395"/>
      <c r="Q78" s="583">
        <f>'LV Bestandesbegründung (m.Pfl.)'!Q78</f>
        <v>0</v>
      </c>
      <c r="R78" s="557">
        <f>'LV Bestandesbegründung (m.Pfl.)'!R78</f>
        <v>0</v>
      </c>
      <c r="S78" s="1397">
        <f>'LV Bestandesbegründung (m.Pfl.)'!S78</f>
        <v>0</v>
      </c>
      <c r="T78" s="115"/>
      <c r="U78" s="119">
        <f t="shared" si="0"/>
        <v>0</v>
      </c>
      <c r="V78" s="1381">
        <f>SUBTOTAL(109,N78:N86)+SUBTOTAL(109,U78:U86)</f>
        <v>0</v>
      </c>
    </row>
    <row r="79" spans="1:22" ht="27" hidden="1" customHeight="1" thickBot="1" x14ac:dyDescent="0.35">
      <c r="A79" s="1314"/>
      <c r="B79" s="1401"/>
      <c r="C79" s="1211">
        <f>'LV Bestandesbegründung (m.Pfl.)'!C79</f>
        <v>0</v>
      </c>
      <c r="D79" s="1211"/>
      <c r="E79" s="1211"/>
      <c r="F79" s="1211"/>
      <c r="G79" s="195">
        <f>'LV Bestandesbegründung (m.Pfl.)'!G79</f>
        <v>0</v>
      </c>
      <c r="H79" s="558"/>
      <c r="I79" s="82"/>
      <c r="J79" s="82"/>
      <c r="K79" s="82"/>
      <c r="L79" s="129"/>
      <c r="M79" s="26"/>
      <c r="N79" s="27">
        <f t="shared" si="1"/>
        <v>0</v>
      </c>
      <c r="O79" s="28"/>
      <c r="P79" s="1396"/>
      <c r="Q79" s="582">
        <f>'LV Bestandesbegründung (m.Pfl.)'!Q79</f>
        <v>0</v>
      </c>
      <c r="R79" s="555">
        <f>'LV Bestandesbegründung (m.Pfl.)'!R79</f>
        <v>0</v>
      </c>
      <c r="S79" s="1398"/>
      <c r="T79" s="26"/>
      <c r="U79" s="29">
        <f t="shared" ref="U79:U104" si="2">T79*G79</f>
        <v>0</v>
      </c>
      <c r="V79" s="1346"/>
    </row>
    <row r="80" spans="1:22" ht="27" hidden="1" customHeight="1" thickBot="1" x14ac:dyDescent="0.35">
      <c r="A80" s="1314"/>
      <c r="B80" s="1401"/>
      <c r="C80" s="1211">
        <f>'LV Bestandesbegründung (m.Pfl.)'!C80</f>
        <v>0</v>
      </c>
      <c r="D80" s="1211"/>
      <c r="E80" s="1211"/>
      <c r="F80" s="1211"/>
      <c r="G80" s="195">
        <f>'LV Bestandesbegründung (m.Pfl.)'!G80</f>
        <v>0</v>
      </c>
      <c r="H80" s="558"/>
      <c r="I80" s="82"/>
      <c r="J80" s="82"/>
      <c r="K80" s="82"/>
      <c r="L80" s="129"/>
      <c r="M80" s="26"/>
      <c r="N80" s="27">
        <f t="shared" ref="N80:N104" si="3">G80*M80</f>
        <v>0</v>
      </c>
      <c r="O80" s="28"/>
      <c r="P80" s="1396"/>
      <c r="Q80" s="582">
        <f>'LV Bestandesbegründung (m.Pfl.)'!Q80</f>
        <v>0</v>
      </c>
      <c r="R80" s="555">
        <f>'LV Bestandesbegründung (m.Pfl.)'!R80</f>
        <v>0</v>
      </c>
      <c r="S80" s="1398"/>
      <c r="T80" s="26"/>
      <c r="U80" s="29">
        <f t="shared" si="2"/>
        <v>0</v>
      </c>
      <c r="V80" s="1346"/>
    </row>
    <row r="81" spans="1:22" ht="27" hidden="1" customHeight="1" thickBot="1" x14ac:dyDescent="0.35">
      <c r="A81" s="1314"/>
      <c r="B81" s="1401"/>
      <c r="C81" s="1211">
        <f>'LV Bestandesbegründung (m.Pfl.)'!C81</f>
        <v>0</v>
      </c>
      <c r="D81" s="1211"/>
      <c r="E81" s="1211"/>
      <c r="F81" s="1211"/>
      <c r="G81" s="195">
        <f>'LV Bestandesbegründung (m.Pfl.)'!G81</f>
        <v>0</v>
      </c>
      <c r="H81" s="558"/>
      <c r="I81" s="82"/>
      <c r="J81" s="82"/>
      <c r="K81" s="82"/>
      <c r="L81" s="129"/>
      <c r="M81" s="26"/>
      <c r="N81" s="27">
        <f t="shared" si="3"/>
        <v>0</v>
      </c>
      <c r="O81" s="28"/>
      <c r="P81" s="1396"/>
      <c r="Q81" s="582">
        <f>'LV Bestandesbegründung (m.Pfl.)'!Q81</f>
        <v>0</v>
      </c>
      <c r="R81" s="555">
        <f>'LV Bestandesbegründung (m.Pfl.)'!R81</f>
        <v>0</v>
      </c>
      <c r="S81" s="1398"/>
      <c r="T81" s="26"/>
      <c r="U81" s="29">
        <f t="shared" si="2"/>
        <v>0</v>
      </c>
      <c r="V81" s="1346"/>
    </row>
    <row r="82" spans="1:22" ht="27" hidden="1" customHeight="1" thickBot="1" x14ac:dyDescent="0.35">
      <c r="A82" s="1314"/>
      <c r="B82" s="1401"/>
      <c r="C82" s="1211">
        <f>'LV Bestandesbegründung (m.Pfl.)'!C82</f>
        <v>0</v>
      </c>
      <c r="D82" s="1211"/>
      <c r="E82" s="1211"/>
      <c r="F82" s="1211"/>
      <c r="G82" s="195">
        <f>'LV Bestandesbegründung (m.Pfl.)'!G82</f>
        <v>0</v>
      </c>
      <c r="H82" s="562"/>
      <c r="I82" s="120"/>
      <c r="J82" s="120"/>
      <c r="K82" s="120"/>
      <c r="L82" s="130"/>
      <c r="M82" s="26"/>
      <c r="N82" s="27">
        <f t="shared" si="3"/>
        <v>0</v>
      </c>
      <c r="O82" s="28"/>
      <c r="P82" s="1396"/>
      <c r="Q82" s="582">
        <f>'LV Bestandesbegründung (m.Pfl.)'!Q82</f>
        <v>0</v>
      </c>
      <c r="R82" s="555">
        <f>'LV Bestandesbegründung (m.Pfl.)'!R82</f>
        <v>0</v>
      </c>
      <c r="S82" s="1398"/>
      <c r="T82" s="26"/>
      <c r="U82" s="29">
        <f t="shared" si="2"/>
        <v>0</v>
      </c>
      <c r="V82" s="1346"/>
    </row>
    <row r="83" spans="1:22" ht="27" hidden="1" customHeight="1" thickBot="1" x14ac:dyDescent="0.35">
      <c r="A83" s="1315"/>
      <c r="B83" s="1401"/>
      <c r="C83" s="1211">
        <f>'LV Bestandesbegründung (m.Pfl.)'!C83</f>
        <v>0</v>
      </c>
      <c r="D83" s="1211"/>
      <c r="E83" s="1211"/>
      <c r="F83" s="1211"/>
      <c r="G83" s="195">
        <f>'LV Bestandesbegründung (m.Pfl.)'!G83</f>
        <v>0</v>
      </c>
      <c r="H83" s="558"/>
      <c r="I83" s="82"/>
      <c r="J83" s="82"/>
      <c r="K83" s="82"/>
      <c r="L83" s="129"/>
      <c r="M83" s="26"/>
      <c r="N83" s="27">
        <f t="shared" si="3"/>
        <v>0</v>
      </c>
      <c r="O83" s="30"/>
      <c r="P83" s="1396"/>
      <c r="Q83" s="582">
        <f>'LV Bestandesbegründung (m.Pfl.)'!Q83</f>
        <v>0</v>
      </c>
      <c r="R83" s="555">
        <f>'LV Bestandesbegründung (m.Pfl.)'!R83</f>
        <v>0</v>
      </c>
      <c r="S83" s="1398"/>
      <c r="T83" s="26"/>
      <c r="U83" s="29">
        <f t="shared" si="2"/>
        <v>0</v>
      </c>
      <c r="V83" s="1346"/>
    </row>
    <row r="84" spans="1:22" ht="27" hidden="1" customHeight="1" thickBot="1" x14ac:dyDescent="0.35">
      <c r="A84" s="1315"/>
      <c r="B84" s="1401"/>
      <c r="C84" s="1211">
        <f>'LV Bestandesbegründung (m.Pfl.)'!C84</f>
        <v>0</v>
      </c>
      <c r="D84" s="1211"/>
      <c r="E84" s="1211"/>
      <c r="F84" s="1211"/>
      <c r="G84" s="195">
        <f>'LV Bestandesbegründung (m.Pfl.)'!G84</f>
        <v>0</v>
      </c>
      <c r="H84" s="558"/>
      <c r="I84" s="82"/>
      <c r="J84" s="82"/>
      <c r="K84" s="82"/>
      <c r="L84" s="129"/>
      <c r="M84" s="26"/>
      <c r="N84" s="27">
        <f t="shared" si="3"/>
        <v>0</v>
      </c>
      <c r="O84" s="68"/>
      <c r="P84" s="1396"/>
      <c r="Q84" s="582">
        <f>'LV Bestandesbegründung (m.Pfl.)'!Q84</f>
        <v>0</v>
      </c>
      <c r="R84" s="555">
        <f>'LV Bestandesbegründung (m.Pfl.)'!R84</f>
        <v>0</v>
      </c>
      <c r="S84" s="1398"/>
      <c r="T84" s="26"/>
      <c r="U84" s="29">
        <f t="shared" si="2"/>
        <v>0</v>
      </c>
      <c r="V84" s="1346"/>
    </row>
    <row r="85" spans="1:22" ht="27" hidden="1" customHeight="1" thickBot="1" x14ac:dyDescent="0.35">
      <c r="A85" s="1315"/>
      <c r="B85" s="1401"/>
      <c r="C85" s="1211">
        <f>'LV Bestandesbegründung (m.Pfl.)'!C85</f>
        <v>0</v>
      </c>
      <c r="D85" s="1211"/>
      <c r="E85" s="1211"/>
      <c r="F85" s="1211"/>
      <c r="G85" s="195">
        <f>'LV Bestandesbegründung (m.Pfl.)'!G85</f>
        <v>0</v>
      </c>
      <c r="H85" s="561"/>
      <c r="I85" s="581"/>
      <c r="J85" s="581"/>
      <c r="K85" s="581"/>
      <c r="L85" s="131"/>
      <c r="M85" s="26"/>
      <c r="N85" s="27">
        <f t="shared" si="3"/>
        <v>0</v>
      </c>
      <c r="O85" s="68"/>
      <c r="P85" s="1396"/>
      <c r="Q85" s="582">
        <f>'LV Bestandesbegründung (m.Pfl.)'!Q85</f>
        <v>0</v>
      </c>
      <c r="R85" s="555">
        <f>'LV Bestandesbegründung (m.Pfl.)'!R85</f>
        <v>0</v>
      </c>
      <c r="S85" s="1398"/>
      <c r="T85" s="26"/>
      <c r="U85" s="29">
        <f t="shared" si="2"/>
        <v>0</v>
      </c>
      <c r="V85" s="1346"/>
    </row>
    <row r="86" spans="1:22" ht="27" hidden="1" customHeight="1" thickBot="1" x14ac:dyDescent="0.35">
      <c r="A86" s="1316"/>
      <c r="B86" s="1401"/>
      <c r="C86" s="1402">
        <f>'LV Bestandesbegründung (m.Pfl.)'!C86</f>
        <v>0</v>
      </c>
      <c r="D86" s="1402"/>
      <c r="E86" s="1402"/>
      <c r="F86" s="1402"/>
      <c r="G86" s="196">
        <f>'LV Bestandesbegründung (m.Pfl.)'!G86</f>
        <v>0</v>
      </c>
      <c r="H86" s="561"/>
      <c r="I86" s="581"/>
      <c r="J86" s="581"/>
      <c r="K86" s="581"/>
      <c r="L86" s="131"/>
      <c r="M86" s="575"/>
      <c r="N86" s="107">
        <f t="shared" si="3"/>
        <v>0</v>
      </c>
      <c r="O86" s="108"/>
      <c r="P86" s="1396"/>
      <c r="Q86" s="584">
        <f>'LV Bestandesbegründung (m.Pfl.)'!Q86</f>
        <v>0</v>
      </c>
      <c r="R86" s="556">
        <f>'LV Bestandesbegründung (m.Pfl.)'!R86</f>
        <v>0</v>
      </c>
      <c r="S86" s="1398"/>
      <c r="T86" s="575"/>
      <c r="U86" s="110">
        <f t="shared" si="2"/>
        <v>0</v>
      </c>
      <c r="V86" s="1346"/>
    </row>
    <row r="87" spans="1:22" ht="27" hidden="1" customHeight="1" thickBot="1" x14ac:dyDescent="0.35">
      <c r="A87" s="1327">
        <v>9</v>
      </c>
      <c r="B87" s="1400">
        <f>'LV Bestandesbegründung (m.Pfl.)'!B87:B95</f>
        <v>0</v>
      </c>
      <c r="C87" s="1236">
        <f>'LV Bestandesbegründung (m.Pfl.)'!C87</f>
        <v>0</v>
      </c>
      <c r="D87" s="1236"/>
      <c r="E87" s="1236"/>
      <c r="F87" s="1236"/>
      <c r="G87" s="197">
        <f>'LV Bestandesbegründung (m.Pfl.)'!G87</f>
        <v>0</v>
      </c>
      <c r="H87" s="560"/>
      <c r="I87" s="121"/>
      <c r="J87" s="121"/>
      <c r="K87" s="121"/>
      <c r="L87" s="132"/>
      <c r="M87" s="115"/>
      <c r="N87" s="116">
        <f t="shared" si="3"/>
        <v>0</v>
      </c>
      <c r="O87" s="117"/>
      <c r="P87" s="1395"/>
      <c r="Q87" s="583">
        <f>'LV Bestandesbegründung (m.Pfl.)'!Q87</f>
        <v>0</v>
      </c>
      <c r="R87" s="557">
        <f>'LV Bestandesbegründung (m.Pfl.)'!R87</f>
        <v>0</v>
      </c>
      <c r="S87" s="1397">
        <f>'LV Bestandesbegründung (m.Pfl.)'!S87</f>
        <v>0</v>
      </c>
      <c r="T87" s="115"/>
      <c r="U87" s="119">
        <f t="shared" si="2"/>
        <v>0</v>
      </c>
      <c r="V87" s="1381">
        <f>SUBTOTAL(109,N87:N95)+SUBTOTAL(109,U87:U95)</f>
        <v>0</v>
      </c>
    </row>
    <row r="88" spans="1:22" ht="27" hidden="1" customHeight="1" thickBot="1" x14ac:dyDescent="0.35">
      <c r="A88" s="1314"/>
      <c r="B88" s="1401"/>
      <c r="C88" s="1211">
        <f>'LV Bestandesbegründung (m.Pfl.)'!C88</f>
        <v>0</v>
      </c>
      <c r="D88" s="1211"/>
      <c r="E88" s="1211"/>
      <c r="F88" s="1211"/>
      <c r="G88" s="195">
        <f>'LV Bestandesbegründung (m.Pfl.)'!G88</f>
        <v>0</v>
      </c>
      <c r="H88" s="558"/>
      <c r="I88" s="82"/>
      <c r="J88" s="82"/>
      <c r="K88" s="82"/>
      <c r="L88" s="129"/>
      <c r="M88" s="26"/>
      <c r="N88" s="27">
        <f t="shared" si="3"/>
        <v>0</v>
      </c>
      <c r="O88" s="28"/>
      <c r="P88" s="1396"/>
      <c r="Q88" s="582">
        <f>'LV Bestandesbegründung (m.Pfl.)'!Q88</f>
        <v>0</v>
      </c>
      <c r="R88" s="555">
        <f>'LV Bestandesbegründung (m.Pfl.)'!R88</f>
        <v>0</v>
      </c>
      <c r="S88" s="1398"/>
      <c r="T88" s="26"/>
      <c r="U88" s="29">
        <f t="shared" si="2"/>
        <v>0</v>
      </c>
      <c r="V88" s="1346"/>
    </row>
    <row r="89" spans="1:22" ht="27" hidden="1" customHeight="1" thickBot="1" x14ac:dyDescent="0.35">
      <c r="A89" s="1314"/>
      <c r="B89" s="1401"/>
      <c r="C89" s="1211">
        <f>'LV Bestandesbegründung (m.Pfl.)'!C89</f>
        <v>0</v>
      </c>
      <c r="D89" s="1211"/>
      <c r="E89" s="1211"/>
      <c r="F89" s="1211"/>
      <c r="G89" s="195">
        <f>'LV Bestandesbegründung (m.Pfl.)'!G89</f>
        <v>0</v>
      </c>
      <c r="H89" s="558"/>
      <c r="I89" s="82"/>
      <c r="J89" s="82"/>
      <c r="K89" s="82"/>
      <c r="L89" s="129"/>
      <c r="M89" s="26"/>
      <c r="N89" s="27">
        <f t="shared" si="3"/>
        <v>0</v>
      </c>
      <c r="O89" s="28"/>
      <c r="P89" s="1396"/>
      <c r="Q89" s="582">
        <f>'LV Bestandesbegründung (m.Pfl.)'!Q89</f>
        <v>0</v>
      </c>
      <c r="R89" s="555">
        <f>'LV Bestandesbegründung (m.Pfl.)'!R89</f>
        <v>0</v>
      </c>
      <c r="S89" s="1398"/>
      <c r="T89" s="26"/>
      <c r="U89" s="29">
        <f t="shared" si="2"/>
        <v>0</v>
      </c>
      <c r="V89" s="1346"/>
    </row>
    <row r="90" spans="1:22" ht="27" hidden="1" customHeight="1" thickBot="1" x14ac:dyDescent="0.35">
      <c r="A90" s="1314"/>
      <c r="B90" s="1401"/>
      <c r="C90" s="1211">
        <f>'LV Bestandesbegründung (m.Pfl.)'!C90</f>
        <v>0</v>
      </c>
      <c r="D90" s="1211"/>
      <c r="E90" s="1211"/>
      <c r="F90" s="1211"/>
      <c r="G90" s="195">
        <f>'LV Bestandesbegründung (m.Pfl.)'!G90</f>
        <v>0</v>
      </c>
      <c r="H90" s="558"/>
      <c r="I90" s="82"/>
      <c r="J90" s="82"/>
      <c r="K90" s="82"/>
      <c r="L90" s="129"/>
      <c r="M90" s="26"/>
      <c r="N90" s="27">
        <f t="shared" si="3"/>
        <v>0</v>
      </c>
      <c r="O90" s="28"/>
      <c r="P90" s="1396"/>
      <c r="Q90" s="582">
        <f>'LV Bestandesbegründung (m.Pfl.)'!Q90</f>
        <v>0</v>
      </c>
      <c r="R90" s="555">
        <f>'LV Bestandesbegründung (m.Pfl.)'!R90</f>
        <v>0</v>
      </c>
      <c r="S90" s="1398"/>
      <c r="T90" s="26"/>
      <c r="U90" s="29">
        <f t="shared" si="2"/>
        <v>0</v>
      </c>
      <c r="V90" s="1346"/>
    </row>
    <row r="91" spans="1:22" ht="27" hidden="1" customHeight="1" thickBot="1" x14ac:dyDescent="0.35">
      <c r="A91" s="1314"/>
      <c r="B91" s="1401"/>
      <c r="C91" s="1211">
        <f>'LV Bestandesbegründung (m.Pfl.)'!C91</f>
        <v>0</v>
      </c>
      <c r="D91" s="1211"/>
      <c r="E91" s="1211"/>
      <c r="F91" s="1211"/>
      <c r="G91" s="195">
        <f>'LV Bestandesbegründung (m.Pfl.)'!G91</f>
        <v>0</v>
      </c>
      <c r="H91" s="562"/>
      <c r="I91" s="120"/>
      <c r="J91" s="120"/>
      <c r="K91" s="120"/>
      <c r="L91" s="130"/>
      <c r="M91" s="26"/>
      <c r="N91" s="27">
        <f t="shared" si="3"/>
        <v>0</v>
      </c>
      <c r="O91" s="28"/>
      <c r="P91" s="1396"/>
      <c r="Q91" s="582">
        <f>'LV Bestandesbegründung (m.Pfl.)'!Q91</f>
        <v>0</v>
      </c>
      <c r="R91" s="555">
        <f>'LV Bestandesbegründung (m.Pfl.)'!R91</f>
        <v>0</v>
      </c>
      <c r="S91" s="1398"/>
      <c r="T91" s="26"/>
      <c r="U91" s="29">
        <f t="shared" si="2"/>
        <v>0</v>
      </c>
      <c r="V91" s="1346"/>
    </row>
    <row r="92" spans="1:22" ht="27" hidden="1" customHeight="1" thickBot="1" x14ac:dyDescent="0.35">
      <c r="A92" s="1315"/>
      <c r="B92" s="1401"/>
      <c r="C92" s="1211">
        <f>'LV Bestandesbegründung (m.Pfl.)'!C92</f>
        <v>0</v>
      </c>
      <c r="D92" s="1211"/>
      <c r="E92" s="1211"/>
      <c r="F92" s="1211"/>
      <c r="G92" s="195">
        <f>'LV Bestandesbegründung (m.Pfl.)'!G92</f>
        <v>0</v>
      </c>
      <c r="H92" s="558"/>
      <c r="I92" s="82"/>
      <c r="J92" s="82"/>
      <c r="K92" s="82"/>
      <c r="L92" s="129"/>
      <c r="M92" s="26"/>
      <c r="N92" s="27">
        <f t="shared" si="3"/>
        <v>0</v>
      </c>
      <c r="O92" s="30"/>
      <c r="P92" s="1396"/>
      <c r="Q92" s="582">
        <f>'LV Bestandesbegründung (m.Pfl.)'!Q92</f>
        <v>0</v>
      </c>
      <c r="R92" s="555">
        <f>'LV Bestandesbegründung (m.Pfl.)'!R92</f>
        <v>0</v>
      </c>
      <c r="S92" s="1398"/>
      <c r="T92" s="26"/>
      <c r="U92" s="29">
        <f t="shared" si="2"/>
        <v>0</v>
      </c>
      <c r="V92" s="1346"/>
    </row>
    <row r="93" spans="1:22" ht="27" hidden="1" customHeight="1" thickBot="1" x14ac:dyDescent="0.35">
      <c r="A93" s="1315"/>
      <c r="B93" s="1401"/>
      <c r="C93" s="1211">
        <f>'LV Bestandesbegründung (m.Pfl.)'!C93</f>
        <v>0</v>
      </c>
      <c r="D93" s="1211"/>
      <c r="E93" s="1211"/>
      <c r="F93" s="1211"/>
      <c r="G93" s="195">
        <f>'LV Bestandesbegründung (m.Pfl.)'!G93</f>
        <v>0</v>
      </c>
      <c r="H93" s="558"/>
      <c r="I93" s="82"/>
      <c r="J93" s="82"/>
      <c r="K93" s="82"/>
      <c r="L93" s="129"/>
      <c r="M93" s="26"/>
      <c r="N93" s="27">
        <f t="shared" si="3"/>
        <v>0</v>
      </c>
      <c r="O93" s="68"/>
      <c r="P93" s="1396"/>
      <c r="Q93" s="582">
        <f>'LV Bestandesbegründung (m.Pfl.)'!Q93</f>
        <v>0</v>
      </c>
      <c r="R93" s="555">
        <f>'LV Bestandesbegründung (m.Pfl.)'!R93</f>
        <v>0</v>
      </c>
      <c r="S93" s="1398"/>
      <c r="T93" s="26"/>
      <c r="U93" s="29">
        <f t="shared" si="2"/>
        <v>0</v>
      </c>
      <c r="V93" s="1346"/>
    </row>
    <row r="94" spans="1:22" ht="27" hidden="1" customHeight="1" thickBot="1" x14ac:dyDescent="0.35">
      <c r="A94" s="1315"/>
      <c r="B94" s="1401"/>
      <c r="C94" s="1211">
        <f>'LV Bestandesbegründung (m.Pfl.)'!C94</f>
        <v>0</v>
      </c>
      <c r="D94" s="1211"/>
      <c r="E94" s="1211"/>
      <c r="F94" s="1211"/>
      <c r="G94" s="195">
        <f>'LV Bestandesbegründung (m.Pfl.)'!G94</f>
        <v>0</v>
      </c>
      <c r="H94" s="561"/>
      <c r="I94" s="581"/>
      <c r="J94" s="581"/>
      <c r="K94" s="581"/>
      <c r="L94" s="131"/>
      <c r="M94" s="26"/>
      <c r="N94" s="27">
        <f t="shared" si="3"/>
        <v>0</v>
      </c>
      <c r="O94" s="68"/>
      <c r="P94" s="1396"/>
      <c r="Q94" s="582">
        <f>'LV Bestandesbegründung (m.Pfl.)'!Q94</f>
        <v>0</v>
      </c>
      <c r="R94" s="555">
        <f>'LV Bestandesbegründung (m.Pfl.)'!R94</f>
        <v>0</v>
      </c>
      <c r="S94" s="1398"/>
      <c r="T94" s="26"/>
      <c r="U94" s="29">
        <f t="shared" si="2"/>
        <v>0</v>
      </c>
      <c r="V94" s="1346"/>
    </row>
    <row r="95" spans="1:22" ht="27" hidden="1" customHeight="1" thickBot="1" x14ac:dyDescent="0.35">
      <c r="A95" s="1316"/>
      <c r="B95" s="1401"/>
      <c r="C95" s="1402">
        <f>'LV Bestandesbegründung (m.Pfl.)'!C95</f>
        <v>0</v>
      </c>
      <c r="D95" s="1402"/>
      <c r="E95" s="1402"/>
      <c r="F95" s="1402"/>
      <c r="G95" s="196">
        <f>'LV Bestandesbegründung (m.Pfl.)'!G95</f>
        <v>0</v>
      </c>
      <c r="H95" s="561"/>
      <c r="I95" s="581"/>
      <c r="J95" s="581"/>
      <c r="K95" s="581"/>
      <c r="L95" s="131"/>
      <c r="M95" s="575"/>
      <c r="N95" s="107">
        <f t="shared" si="3"/>
        <v>0</v>
      </c>
      <c r="O95" s="108"/>
      <c r="P95" s="1396"/>
      <c r="Q95" s="584">
        <f>'LV Bestandesbegründung (m.Pfl.)'!Q95</f>
        <v>0</v>
      </c>
      <c r="R95" s="556">
        <f>'LV Bestandesbegründung (m.Pfl.)'!R95</f>
        <v>0</v>
      </c>
      <c r="S95" s="1398"/>
      <c r="T95" s="575"/>
      <c r="U95" s="110">
        <f t="shared" si="2"/>
        <v>0</v>
      </c>
      <c r="V95" s="1346"/>
    </row>
    <row r="96" spans="1:22" ht="27" hidden="1" customHeight="1" thickBot="1" x14ac:dyDescent="0.35">
      <c r="A96" s="1327">
        <v>10</v>
      </c>
      <c r="B96" s="1400">
        <f>'LV Bestandesbegründung (m.Pfl.)'!B96:B104</f>
        <v>0</v>
      </c>
      <c r="C96" s="1236">
        <f>'LV Bestandesbegründung (m.Pfl.)'!C96</f>
        <v>0</v>
      </c>
      <c r="D96" s="1236"/>
      <c r="E96" s="1236"/>
      <c r="F96" s="1236"/>
      <c r="G96" s="197">
        <f>'LV Bestandesbegründung (m.Pfl.)'!G96</f>
        <v>0</v>
      </c>
      <c r="H96" s="560"/>
      <c r="I96" s="121"/>
      <c r="J96" s="121"/>
      <c r="K96" s="121"/>
      <c r="L96" s="132"/>
      <c r="M96" s="115"/>
      <c r="N96" s="116">
        <f t="shared" si="3"/>
        <v>0</v>
      </c>
      <c r="O96" s="117"/>
      <c r="P96" s="1395"/>
      <c r="Q96" s="583">
        <f>'LV Bestandesbegründung (m.Pfl.)'!Q96</f>
        <v>0</v>
      </c>
      <c r="R96" s="557">
        <f>'LV Bestandesbegründung (m.Pfl.)'!R96</f>
        <v>0</v>
      </c>
      <c r="S96" s="1397">
        <f>'LV Bestandesbegründung (m.Pfl.)'!S96</f>
        <v>0</v>
      </c>
      <c r="T96" s="115"/>
      <c r="U96" s="119">
        <f t="shared" si="2"/>
        <v>0</v>
      </c>
      <c r="V96" s="1381">
        <f>SUBTOTAL(109,N96:N104)+SUBTOTAL(109,U96:U104)</f>
        <v>0</v>
      </c>
    </row>
    <row r="97" spans="1:22" ht="27" hidden="1" customHeight="1" thickBot="1" x14ac:dyDescent="0.35">
      <c r="A97" s="1314"/>
      <c r="B97" s="1401"/>
      <c r="C97" s="1211">
        <f>'LV Bestandesbegründung (m.Pfl.)'!C97</f>
        <v>0</v>
      </c>
      <c r="D97" s="1211"/>
      <c r="E97" s="1211"/>
      <c r="F97" s="1211"/>
      <c r="G97" s="195">
        <f>'LV Bestandesbegründung (m.Pfl.)'!G97</f>
        <v>0</v>
      </c>
      <c r="H97" s="558"/>
      <c r="I97" s="82"/>
      <c r="J97" s="82"/>
      <c r="K97" s="82"/>
      <c r="L97" s="129"/>
      <c r="M97" s="26"/>
      <c r="N97" s="27">
        <f t="shared" si="3"/>
        <v>0</v>
      </c>
      <c r="O97" s="28"/>
      <c r="P97" s="1396"/>
      <c r="Q97" s="582">
        <f>'LV Bestandesbegründung (m.Pfl.)'!Q97</f>
        <v>0</v>
      </c>
      <c r="R97" s="555">
        <f>'LV Bestandesbegründung (m.Pfl.)'!R97</f>
        <v>0</v>
      </c>
      <c r="S97" s="1398"/>
      <c r="T97" s="26"/>
      <c r="U97" s="29">
        <f t="shared" si="2"/>
        <v>0</v>
      </c>
      <c r="V97" s="1346"/>
    </row>
    <row r="98" spans="1:22" ht="27" hidden="1" customHeight="1" thickBot="1" x14ac:dyDescent="0.35">
      <c r="A98" s="1314"/>
      <c r="B98" s="1401"/>
      <c r="C98" s="1211">
        <f>'LV Bestandesbegründung (m.Pfl.)'!C98</f>
        <v>0</v>
      </c>
      <c r="D98" s="1211"/>
      <c r="E98" s="1211"/>
      <c r="F98" s="1211"/>
      <c r="G98" s="195">
        <f>'LV Bestandesbegründung (m.Pfl.)'!G98</f>
        <v>0</v>
      </c>
      <c r="H98" s="558"/>
      <c r="I98" s="82"/>
      <c r="J98" s="82"/>
      <c r="K98" s="82"/>
      <c r="L98" s="129"/>
      <c r="M98" s="26"/>
      <c r="N98" s="27">
        <f t="shared" si="3"/>
        <v>0</v>
      </c>
      <c r="O98" s="28"/>
      <c r="P98" s="1396"/>
      <c r="Q98" s="582">
        <f>'LV Bestandesbegründung (m.Pfl.)'!Q98</f>
        <v>0</v>
      </c>
      <c r="R98" s="555">
        <f>'LV Bestandesbegründung (m.Pfl.)'!R98</f>
        <v>0</v>
      </c>
      <c r="S98" s="1398"/>
      <c r="T98" s="26"/>
      <c r="U98" s="29">
        <f t="shared" si="2"/>
        <v>0</v>
      </c>
      <c r="V98" s="1346"/>
    </row>
    <row r="99" spans="1:22" ht="27" hidden="1" customHeight="1" thickBot="1" x14ac:dyDescent="0.35">
      <c r="A99" s="1314"/>
      <c r="B99" s="1401"/>
      <c r="C99" s="1211">
        <f>'LV Bestandesbegründung (m.Pfl.)'!C99</f>
        <v>0</v>
      </c>
      <c r="D99" s="1211"/>
      <c r="E99" s="1211"/>
      <c r="F99" s="1211"/>
      <c r="G99" s="195">
        <f>'LV Bestandesbegründung (m.Pfl.)'!G99</f>
        <v>0</v>
      </c>
      <c r="H99" s="558"/>
      <c r="I99" s="82"/>
      <c r="J99" s="82"/>
      <c r="K99" s="82"/>
      <c r="L99" s="129"/>
      <c r="M99" s="26"/>
      <c r="N99" s="27">
        <f t="shared" si="3"/>
        <v>0</v>
      </c>
      <c r="O99" s="28"/>
      <c r="P99" s="1396"/>
      <c r="Q99" s="582">
        <f>'LV Bestandesbegründung (m.Pfl.)'!Q99</f>
        <v>0</v>
      </c>
      <c r="R99" s="555">
        <f>'LV Bestandesbegründung (m.Pfl.)'!R99</f>
        <v>0</v>
      </c>
      <c r="S99" s="1398"/>
      <c r="T99" s="26"/>
      <c r="U99" s="29">
        <f t="shared" si="2"/>
        <v>0</v>
      </c>
      <c r="V99" s="1346"/>
    </row>
    <row r="100" spans="1:22" ht="27" hidden="1" customHeight="1" thickBot="1" x14ac:dyDescent="0.35">
      <c r="A100" s="1314"/>
      <c r="B100" s="1401"/>
      <c r="C100" s="1211">
        <f>'LV Bestandesbegründung (m.Pfl.)'!C100</f>
        <v>0</v>
      </c>
      <c r="D100" s="1211"/>
      <c r="E100" s="1211"/>
      <c r="F100" s="1211"/>
      <c r="G100" s="195">
        <f>'LV Bestandesbegründung (m.Pfl.)'!G100</f>
        <v>0</v>
      </c>
      <c r="H100" s="562"/>
      <c r="I100" s="120"/>
      <c r="J100" s="120"/>
      <c r="K100" s="120"/>
      <c r="L100" s="130"/>
      <c r="M100" s="26"/>
      <c r="N100" s="27">
        <f t="shared" si="3"/>
        <v>0</v>
      </c>
      <c r="O100" s="28"/>
      <c r="P100" s="1396"/>
      <c r="Q100" s="582">
        <f>'LV Bestandesbegründung (m.Pfl.)'!Q100</f>
        <v>0</v>
      </c>
      <c r="R100" s="555">
        <f>'LV Bestandesbegründung (m.Pfl.)'!R100</f>
        <v>0</v>
      </c>
      <c r="S100" s="1398"/>
      <c r="T100" s="26"/>
      <c r="U100" s="29">
        <f t="shared" si="2"/>
        <v>0</v>
      </c>
      <c r="V100" s="1346"/>
    </row>
    <row r="101" spans="1:22" ht="27" hidden="1" customHeight="1" thickBot="1" x14ac:dyDescent="0.35">
      <c r="A101" s="1315"/>
      <c r="B101" s="1401"/>
      <c r="C101" s="1211">
        <f>'LV Bestandesbegründung (m.Pfl.)'!C101</f>
        <v>0</v>
      </c>
      <c r="D101" s="1211"/>
      <c r="E101" s="1211"/>
      <c r="F101" s="1211"/>
      <c r="G101" s="195">
        <f>'LV Bestandesbegründung (m.Pfl.)'!G101</f>
        <v>0</v>
      </c>
      <c r="H101" s="558"/>
      <c r="I101" s="82"/>
      <c r="J101" s="82"/>
      <c r="K101" s="82"/>
      <c r="L101" s="129"/>
      <c r="M101" s="26"/>
      <c r="N101" s="27">
        <f t="shared" si="3"/>
        <v>0</v>
      </c>
      <c r="O101" s="30"/>
      <c r="P101" s="1396"/>
      <c r="Q101" s="582">
        <f>'LV Bestandesbegründung (m.Pfl.)'!Q101</f>
        <v>0</v>
      </c>
      <c r="R101" s="555">
        <f>'LV Bestandesbegründung (m.Pfl.)'!R101</f>
        <v>0</v>
      </c>
      <c r="S101" s="1398"/>
      <c r="T101" s="26"/>
      <c r="U101" s="29">
        <f t="shared" si="2"/>
        <v>0</v>
      </c>
      <c r="V101" s="1346"/>
    </row>
    <row r="102" spans="1:22" ht="27" hidden="1" customHeight="1" thickBot="1" x14ac:dyDescent="0.35">
      <c r="A102" s="1315"/>
      <c r="B102" s="1401"/>
      <c r="C102" s="1211">
        <f>'LV Bestandesbegründung (m.Pfl.)'!C102</f>
        <v>0</v>
      </c>
      <c r="D102" s="1211"/>
      <c r="E102" s="1211"/>
      <c r="F102" s="1211"/>
      <c r="G102" s="195">
        <f>'LV Bestandesbegründung (m.Pfl.)'!G102</f>
        <v>0</v>
      </c>
      <c r="H102" s="558"/>
      <c r="I102" s="82"/>
      <c r="J102" s="82"/>
      <c r="K102" s="82"/>
      <c r="L102" s="129"/>
      <c r="M102" s="26"/>
      <c r="N102" s="27">
        <f t="shared" si="3"/>
        <v>0</v>
      </c>
      <c r="O102" s="68"/>
      <c r="P102" s="1396"/>
      <c r="Q102" s="582">
        <f>'LV Bestandesbegründung (m.Pfl.)'!Q102</f>
        <v>0</v>
      </c>
      <c r="R102" s="555">
        <f>'LV Bestandesbegründung (m.Pfl.)'!R102</f>
        <v>0</v>
      </c>
      <c r="S102" s="1398"/>
      <c r="T102" s="26"/>
      <c r="U102" s="29">
        <f t="shared" si="2"/>
        <v>0</v>
      </c>
      <c r="V102" s="1346"/>
    </row>
    <row r="103" spans="1:22" ht="27" hidden="1" customHeight="1" thickBot="1" x14ac:dyDescent="0.35">
      <c r="A103" s="1315"/>
      <c r="B103" s="1401"/>
      <c r="C103" s="1211">
        <f>'LV Bestandesbegründung (m.Pfl.)'!C103</f>
        <v>0</v>
      </c>
      <c r="D103" s="1211"/>
      <c r="E103" s="1211"/>
      <c r="F103" s="1211"/>
      <c r="G103" s="195">
        <f>'LV Bestandesbegründung (m.Pfl.)'!G103</f>
        <v>0</v>
      </c>
      <c r="H103" s="561"/>
      <c r="I103" s="581"/>
      <c r="J103" s="581"/>
      <c r="K103" s="581"/>
      <c r="L103" s="131"/>
      <c r="M103" s="26"/>
      <c r="N103" s="27">
        <f t="shared" si="3"/>
        <v>0</v>
      </c>
      <c r="O103" s="68"/>
      <c r="P103" s="1396"/>
      <c r="Q103" s="582">
        <f>'LV Bestandesbegründung (m.Pfl.)'!Q103</f>
        <v>0</v>
      </c>
      <c r="R103" s="555">
        <f>'LV Bestandesbegründung (m.Pfl.)'!R103</f>
        <v>0</v>
      </c>
      <c r="S103" s="1398"/>
      <c r="T103" s="26"/>
      <c r="U103" s="29">
        <f t="shared" si="2"/>
        <v>0</v>
      </c>
      <c r="V103" s="1346"/>
    </row>
    <row r="104" spans="1:22" ht="27" hidden="1" customHeight="1" x14ac:dyDescent="0.3">
      <c r="A104" s="1316"/>
      <c r="B104" s="1401"/>
      <c r="C104" s="1211">
        <f>'LV Bestandesbegründung (m.Pfl.)'!C104</f>
        <v>0</v>
      </c>
      <c r="D104" s="1211"/>
      <c r="E104" s="1211"/>
      <c r="F104" s="1211"/>
      <c r="G104" s="196">
        <f>'LV Bestandesbegründung (m.Pfl.)'!G104</f>
        <v>0</v>
      </c>
      <c r="H104" s="561"/>
      <c r="I104" s="581"/>
      <c r="J104" s="581"/>
      <c r="K104" s="581"/>
      <c r="L104" s="131"/>
      <c r="M104" s="575"/>
      <c r="N104" s="107">
        <f t="shared" si="3"/>
        <v>0</v>
      </c>
      <c r="O104" s="108"/>
      <c r="P104" s="1396"/>
      <c r="Q104" s="584">
        <f>'LV Bestandesbegründung (m.Pfl.)'!Q104</f>
        <v>0</v>
      </c>
      <c r="R104" s="556">
        <f>'LV Bestandesbegründung (m.Pfl.)'!R104</f>
        <v>0</v>
      </c>
      <c r="S104" s="1399"/>
      <c r="T104" s="575"/>
      <c r="U104" s="110">
        <f t="shared" si="2"/>
        <v>0</v>
      </c>
      <c r="V104" s="1346"/>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6" customHeight="1" thickTop="1" x14ac:dyDescent="0.3">
      <c r="A106" s="1112" t="s">
        <v>41</v>
      </c>
      <c r="B106" s="1112"/>
      <c r="C106" s="1112"/>
      <c r="D106" s="1112"/>
      <c r="E106" s="104"/>
      <c r="F106" s="1391">
        <f>SUBTOTAL(109,G15:G105)</f>
        <v>0</v>
      </c>
      <c r="G106" s="1391"/>
      <c r="I106" s="31"/>
      <c r="J106" s="5"/>
      <c r="K106" s="5"/>
      <c r="L106" s="5"/>
      <c r="M106" s="31"/>
      <c r="N106" s="1354">
        <f>SUBTOTAL(109,N15:N105)</f>
        <v>0</v>
      </c>
      <c r="O106" s="105"/>
      <c r="U106" s="1354">
        <f>SUBTOTAL(109,U15:U105)</f>
        <v>0</v>
      </c>
    </row>
    <row r="107" spans="1:22" ht="12.9" customHeight="1" x14ac:dyDescent="0.35">
      <c r="A107" s="1112"/>
      <c r="B107" s="1112"/>
      <c r="C107" s="1112"/>
      <c r="D107" s="1112"/>
      <c r="E107" s="104"/>
      <c r="F107" s="1392"/>
      <c r="G107" s="1392"/>
      <c r="I107" s="16"/>
      <c r="J107" s="35"/>
      <c r="K107" s="5"/>
      <c r="L107" s="5"/>
      <c r="M107" s="33"/>
      <c r="N107" s="1355"/>
      <c r="O107" s="103"/>
      <c r="P107" s="2"/>
      <c r="Q107" s="2"/>
      <c r="R107" s="101"/>
      <c r="S107" s="101"/>
      <c r="U107" s="1355"/>
    </row>
    <row r="108" spans="1:22" ht="4.95" customHeight="1" x14ac:dyDescent="0.3"/>
    <row r="109" spans="1:22" ht="16.2" customHeight="1" x14ac:dyDescent="0.3">
      <c r="L109" s="1186" t="s">
        <v>576</v>
      </c>
      <c r="M109" s="1186"/>
      <c r="N109" s="1186"/>
      <c r="O109" s="1390">
        <f>N106+U106</f>
        <v>0</v>
      </c>
      <c r="P109" s="1393"/>
      <c r="Q109" s="1393"/>
    </row>
    <row r="110" spans="1:22" ht="16.2" customHeight="1" x14ac:dyDescent="0.3">
      <c r="L110" s="553"/>
      <c r="M110" s="553"/>
      <c r="N110" s="553"/>
      <c r="O110" s="554"/>
      <c r="P110" s="552"/>
      <c r="Q110" s="552"/>
    </row>
    <row r="111" spans="1:22" ht="16.2" customHeight="1" x14ac:dyDescent="0.3">
      <c r="A111" s="1385" t="s">
        <v>659</v>
      </c>
      <c r="B111" s="1385"/>
      <c r="C111" s="1385"/>
      <c r="D111" s="1385"/>
      <c r="E111" s="1385"/>
      <c r="F111" s="1385"/>
      <c r="G111" s="1385"/>
      <c r="H111" s="1385"/>
      <c r="I111" s="1385"/>
      <c r="J111" s="1385"/>
      <c r="K111" s="1385"/>
      <c r="L111" s="1383" t="s">
        <v>639</v>
      </c>
      <c r="M111" s="1384"/>
      <c r="N111" s="1394">
        <f>'LV Bestandesbegründung (m.Pfl.)'!N111:Q111</f>
        <v>0</v>
      </c>
      <c r="O111" s="1394"/>
      <c r="P111" s="1394"/>
      <c r="Q111" s="1394"/>
      <c r="R111" s="1394">
        <f>'LV Bestandesbegründung (m.Pfl.)'!R111:S111</f>
        <v>0</v>
      </c>
      <c r="S111" s="1394"/>
    </row>
    <row r="112" spans="1:22" ht="16.2"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row r="114" spans="1:23" x14ac:dyDescent="0.3">
      <c r="A114" s="1261"/>
      <c r="B114" s="1261"/>
      <c r="C114" s="1261"/>
      <c r="D114" s="1261"/>
      <c r="E114" s="1261"/>
      <c r="F114" s="102"/>
      <c r="G114" s="1261"/>
      <c r="H114" s="1261"/>
      <c r="I114" s="1261"/>
      <c r="J114" s="1261"/>
      <c r="K114" s="1261"/>
    </row>
    <row r="115" spans="1:23" ht="15" customHeight="1" x14ac:dyDescent="0.3">
      <c r="A115" s="1295" t="s">
        <v>22</v>
      </c>
      <c r="B115" s="1295"/>
      <c r="C115" s="1295"/>
      <c r="D115" s="1295"/>
      <c r="E115" s="1295"/>
      <c r="F115" s="102"/>
      <c r="G115" s="1295" t="s">
        <v>23</v>
      </c>
      <c r="H115" s="1295"/>
      <c r="I115" s="1295"/>
      <c r="J115" s="1295"/>
      <c r="K115" s="1295"/>
      <c r="O115" s="1186" t="s">
        <v>82</v>
      </c>
      <c r="P115" s="1186"/>
      <c r="Q115" s="1356"/>
      <c r="R115" s="1213" t="s">
        <v>47</v>
      </c>
      <c r="S115" s="1214"/>
      <c r="T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58" customWidth="1"/>
    <col min="2" max="4" width="12.33203125" style="658" customWidth="1"/>
    <col min="5" max="5" width="8.6640625" style="658" customWidth="1"/>
    <col min="6" max="6" width="12.6640625" style="658" customWidth="1"/>
    <col min="7" max="7" width="18" style="658" customWidth="1"/>
    <col min="8" max="16384" width="11.5546875" style="658"/>
  </cols>
  <sheetData>
    <row r="1" spans="1:7" ht="34.950000000000003" customHeight="1" x14ac:dyDescent="0.3">
      <c r="A1" s="898" t="s">
        <v>796</v>
      </c>
      <c r="B1" s="899"/>
      <c r="C1" s="899"/>
      <c r="D1" s="899"/>
      <c r="E1" s="899"/>
      <c r="F1" s="663"/>
      <c r="G1" s="663"/>
    </row>
    <row r="2" spans="1:7" x14ac:dyDescent="0.3">
      <c r="A2" s="662" t="s">
        <v>340</v>
      </c>
      <c r="B2" s="900"/>
      <c r="C2" s="901"/>
      <c r="D2" s="902"/>
      <c r="E2" s="662" t="s">
        <v>795</v>
      </c>
      <c r="F2" s="903"/>
      <c r="G2" s="902"/>
    </row>
    <row r="3" spans="1:7" ht="3" customHeight="1" x14ac:dyDescent="0.3">
      <c r="A3" s="660"/>
      <c r="B3" s="660"/>
      <c r="C3" s="660"/>
      <c r="D3" s="660"/>
      <c r="E3" s="660"/>
      <c r="F3" s="660"/>
      <c r="G3" s="660"/>
    </row>
    <row r="4" spans="1:7" x14ac:dyDescent="0.3">
      <c r="A4" s="662" t="s">
        <v>627</v>
      </c>
      <c r="B4" s="904"/>
      <c r="C4" s="901"/>
      <c r="D4" s="902"/>
      <c r="E4"/>
      <c r="F4"/>
      <c r="G4"/>
    </row>
    <row r="5" spans="1:7" ht="3" customHeight="1" x14ac:dyDescent="0.3">
      <c r="A5" s="660"/>
      <c r="B5" s="660"/>
      <c r="C5" s="660"/>
      <c r="D5" s="660"/>
      <c r="E5"/>
      <c r="F5"/>
      <c r="G5"/>
    </row>
    <row r="6" spans="1:7" x14ac:dyDescent="0.3">
      <c r="A6" s="662" t="s">
        <v>353</v>
      </c>
      <c r="B6" s="913"/>
      <c r="C6" s="914"/>
      <c r="D6" s="915"/>
      <c r="E6"/>
      <c r="F6"/>
      <c r="G6"/>
    </row>
    <row r="7" spans="1:7" ht="3" customHeight="1" thickBot="1" x14ac:dyDescent="0.35">
      <c r="A7" s="662"/>
      <c r="B7" s="659"/>
      <c r="C7" s="659"/>
      <c r="D7" s="659"/>
      <c r="E7" s="659"/>
      <c r="F7" s="659"/>
      <c r="G7" s="659"/>
    </row>
    <row r="8" spans="1:7" ht="3" customHeight="1" x14ac:dyDescent="0.3">
      <c r="A8" s="661"/>
      <c r="B8" s="661"/>
      <c r="C8" s="661"/>
      <c r="D8" s="661"/>
      <c r="E8" s="661"/>
      <c r="F8" s="661"/>
      <c r="G8" s="661"/>
    </row>
    <row r="9" spans="1:7" ht="14.4" customHeight="1" x14ac:dyDescent="0.3">
      <c r="A9" s="662" t="s">
        <v>207</v>
      </c>
      <c r="B9" s="916"/>
      <c r="C9" s="917"/>
      <c r="D9" s="918"/>
      <c r="E9" s="662" t="s">
        <v>611</v>
      </c>
      <c r="F9" s="904"/>
      <c r="G9" s="919"/>
    </row>
    <row r="10" spans="1:7" ht="3" customHeight="1" thickBot="1" x14ac:dyDescent="0.35">
      <c r="A10" s="660"/>
      <c r="B10" s="660"/>
      <c r="C10" s="660"/>
      <c r="D10" s="660"/>
      <c r="E10" s="660"/>
      <c r="F10" s="660"/>
      <c r="G10" s="660"/>
    </row>
    <row r="11" spans="1:7" ht="3" customHeight="1" x14ac:dyDescent="0.3">
      <c r="A11" s="661"/>
      <c r="B11" s="661"/>
      <c r="C11" s="661"/>
      <c r="D11" s="661"/>
      <c r="E11" s="661"/>
      <c r="F11" s="661"/>
      <c r="G11" s="661"/>
    </row>
    <row r="12" spans="1:7" ht="15" customHeight="1" x14ac:dyDescent="0.3">
      <c r="A12" s="889" t="s">
        <v>285</v>
      </c>
      <c r="B12" s="889"/>
      <c r="C12" s="889"/>
      <c r="D12" s="889"/>
      <c r="E12" s="889"/>
      <c r="F12" s="889"/>
      <c r="G12" s="889"/>
    </row>
    <row r="13" spans="1:7" ht="27.9" customHeight="1" x14ac:dyDescent="0.3">
      <c r="A13" s="920" t="s">
        <v>979</v>
      </c>
      <c r="B13" s="921"/>
      <c r="C13" s="921"/>
      <c r="D13" s="921"/>
      <c r="E13" s="922"/>
      <c r="F13" s="339"/>
      <c r="G13" s="340" t="s">
        <v>354</v>
      </c>
    </row>
    <row r="14" spans="1:7" ht="3" customHeight="1" x14ac:dyDescent="0.3">
      <c r="A14" s="845"/>
      <c r="B14" s="845"/>
      <c r="C14" s="845"/>
      <c r="D14" s="845"/>
      <c r="E14" s="835"/>
      <c r="F14" s="77"/>
      <c r="G14" s="340"/>
    </row>
    <row r="15" spans="1:7" ht="27.9" customHeight="1" x14ac:dyDescent="0.3">
      <c r="A15" s="920" t="s">
        <v>980</v>
      </c>
      <c r="B15" s="920"/>
      <c r="C15" s="920"/>
      <c r="D15" s="920"/>
      <c r="E15" s="923"/>
      <c r="F15" s="339"/>
      <c r="G15" s="340" t="s">
        <v>354</v>
      </c>
    </row>
    <row r="16" spans="1:7" ht="3" customHeight="1" thickBot="1" x14ac:dyDescent="0.35">
      <c r="A16" s="836"/>
      <c r="B16" s="836"/>
      <c r="C16" s="836"/>
      <c r="D16" s="836"/>
      <c r="E16" s="836"/>
      <c r="F16" s="836"/>
      <c r="G16" s="836"/>
    </row>
    <row r="17" spans="1:8" ht="15" customHeight="1" thickTop="1" x14ac:dyDescent="0.3">
      <c r="A17" s="837" t="s">
        <v>977</v>
      </c>
      <c r="B17" s="454"/>
      <c r="C17" s="454"/>
      <c r="D17" s="454"/>
      <c r="E17" s="454"/>
      <c r="F17" s="838">
        <f>IF(D27="ja",(F13*2)+F15*2,F13+F15)</f>
        <v>0</v>
      </c>
      <c r="G17" s="839" t="s">
        <v>354</v>
      </c>
      <c r="H17" s="831" t="s">
        <v>982</v>
      </c>
    </row>
    <row r="18" spans="1:8" ht="3" customHeight="1" x14ac:dyDescent="0.3">
      <c r="A18" s="837"/>
      <c r="B18" s="454"/>
      <c r="C18" s="454"/>
      <c r="D18" s="454"/>
      <c r="E18" s="454"/>
      <c r="F18" s="838"/>
      <c r="G18" s="839"/>
    </row>
    <row r="19" spans="1:8" ht="3" customHeight="1" thickBot="1" x14ac:dyDescent="0.35">
      <c r="A19" s="840"/>
      <c r="B19" s="840"/>
      <c r="C19" s="840"/>
      <c r="D19" s="840"/>
      <c r="E19" s="840"/>
      <c r="F19" s="840"/>
      <c r="G19" s="840"/>
    </row>
    <row r="20" spans="1:8" ht="3" customHeight="1" x14ac:dyDescent="0.3">
      <c r="A20" s="454"/>
      <c r="B20" s="454"/>
      <c r="C20" s="454"/>
      <c r="D20" s="454"/>
      <c r="E20" s="454"/>
      <c r="F20" s="454"/>
      <c r="G20" s="454"/>
    </row>
    <row r="21" spans="1:8" ht="15" customHeight="1" x14ac:dyDescent="0.3">
      <c r="A21" s="889" t="s">
        <v>972</v>
      </c>
      <c r="B21" s="889"/>
      <c r="C21" s="889"/>
      <c r="D21" s="889"/>
      <c r="E21" s="889"/>
      <c r="F21" s="889"/>
      <c r="G21" s="889"/>
    </row>
    <row r="22" spans="1:8" ht="15" customHeight="1" x14ac:dyDescent="0.3">
      <c r="A22" s="841" t="s">
        <v>969</v>
      </c>
      <c r="B22" s="528"/>
      <c r="C22" s="924" t="s">
        <v>970</v>
      </c>
      <c r="D22" s="924"/>
      <c r="E22" s="830"/>
      <c r="F22" s="886" t="s">
        <v>971</v>
      </c>
      <c r="G22" s="887"/>
    </row>
    <row r="23" spans="1:8" ht="3" customHeight="1" x14ac:dyDescent="0.3">
      <c r="A23" s="454"/>
      <c r="B23" s="842"/>
      <c r="C23" s="846"/>
      <c r="D23" s="77"/>
      <c r="E23" s="77"/>
      <c r="F23" s="77"/>
      <c r="G23" s="454"/>
    </row>
    <row r="24" spans="1:8" ht="15" customHeight="1" x14ac:dyDescent="0.3">
      <c r="A24" s="905" t="s">
        <v>355</v>
      </c>
      <c r="B24" s="906"/>
      <c r="C24" s="907"/>
      <c r="D24" s="908"/>
      <c r="E24" s="908"/>
      <c r="F24" s="908"/>
      <c r="G24" s="909"/>
    </row>
    <row r="25" spans="1:8" ht="15" customHeight="1" x14ac:dyDescent="0.3">
      <c r="A25" s="905"/>
      <c r="B25" s="906"/>
      <c r="C25" s="910"/>
      <c r="D25" s="911"/>
      <c r="E25" s="911"/>
      <c r="F25" s="911"/>
      <c r="G25" s="912"/>
    </row>
    <row r="26" spans="1:8" ht="3" customHeight="1" x14ac:dyDescent="0.3">
      <c r="A26" s="454"/>
      <c r="B26" s="340"/>
      <c r="C26" s="340"/>
      <c r="D26" s="340"/>
      <c r="E26" s="340"/>
      <c r="F26" s="340"/>
      <c r="G26" s="340"/>
    </row>
    <row r="27" spans="1:8" ht="15" customHeight="1" x14ac:dyDescent="0.3">
      <c r="A27" s="837" t="s">
        <v>978</v>
      </c>
      <c r="B27" s="340"/>
      <c r="C27" s="340"/>
      <c r="D27" s="528"/>
      <c r="E27" s="340"/>
      <c r="F27" s="340"/>
      <c r="G27" s="340"/>
    </row>
    <row r="28" spans="1:8" ht="3" customHeight="1" x14ac:dyDescent="0.3">
      <c r="A28" s="454"/>
      <c r="B28" s="454"/>
      <c r="C28" s="454"/>
      <c r="D28" s="454"/>
      <c r="E28" s="454"/>
      <c r="F28" s="454"/>
      <c r="G28" s="454"/>
    </row>
    <row r="29" spans="1:8" ht="48.75" customHeight="1" x14ac:dyDescent="0.3">
      <c r="A29" s="893" t="s">
        <v>985</v>
      </c>
      <c r="B29" s="894"/>
      <c r="C29" s="894"/>
      <c r="D29" s="894"/>
      <c r="E29" s="894"/>
      <c r="F29" s="894"/>
      <c r="G29" s="894"/>
    </row>
    <row r="30" spans="1:8" ht="3" customHeight="1" thickBot="1" x14ac:dyDescent="0.35">
      <c r="A30" s="840"/>
      <c r="B30" s="840"/>
      <c r="C30" s="840"/>
      <c r="D30" s="840"/>
      <c r="E30" s="840"/>
      <c r="F30" s="840"/>
      <c r="G30" s="840"/>
    </row>
    <row r="31" spans="1:8" ht="15" customHeight="1" x14ac:dyDescent="0.3">
      <c r="A31" s="889" t="s">
        <v>973</v>
      </c>
      <c r="B31" s="889"/>
      <c r="C31" s="889"/>
      <c r="D31" s="889"/>
      <c r="E31" s="889"/>
      <c r="F31" s="889"/>
      <c r="G31" s="889"/>
    </row>
    <row r="32" spans="1:8"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986</v>
      </c>
      <c r="B34" s="889"/>
      <c r="C34" s="889"/>
      <c r="D34" s="889"/>
      <c r="E34" s="889"/>
      <c r="F34" s="889"/>
      <c r="G34" s="889"/>
    </row>
    <row r="35" spans="1:7" ht="30" customHeight="1" x14ac:dyDescent="0.3">
      <c r="A35" s="890"/>
      <c r="B35" s="891"/>
      <c r="C35" s="891"/>
      <c r="D35" s="891"/>
      <c r="E35" s="891"/>
      <c r="F35" s="891"/>
      <c r="G35" s="892"/>
    </row>
    <row r="36" spans="1:7" ht="3" customHeight="1" x14ac:dyDescent="0.3">
      <c r="A36" s="340"/>
      <c r="B36" s="340"/>
      <c r="C36" s="340"/>
      <c r="D36" s="340"/>
      <c r="E36" s="340"/>
      <c r="F36" s="340"/>
      <c r="G36" s="340"/>
    </row>
    <row r="37" spans="1:7" ht="15" customHeight="1" x14ac:dyDescent="0.3">
      <c r="A37" s="889" t="s">
        <v>167</v>
      </c>
      <c r="B37" s="889"/>
      <c r="C37" s="889"/>
      <c r="D37" s="889"/>
      <c r="E37" s="889"/>
      <c r="F37" s="889"/>
      <c r="G37" s="889"/>
    </row>
    <row r="38" spans="1:7" ht="30" customHeight="1" x14ac:dyDescent="0.3">
      <c r="A38" s="890"/>
      <c r="B38" s="891"/>
      <c r="C38" s="891"/>
      <c r="D38" s="891"/>
      <c r="E38" s="891"/>
      <c r="F38" s="891"/>
      <c r="G38" s="892"/>
    </row>
    <row r="39" spans="1:7" ht="3" customHeight="1" thickBot="1" x14ac:dyDescent="0.35">
      <c r="A39" s="844"/>
      <c r="B39" s="844"/>
      <c r="C39" s="844"/>
      <c r="D39" s="844"/>
      <c r="E39" s="844"/>
      <c r="F39" s="844"/>
      <c r="G39" s="844"/>
    </row>
    <row r="40" spans="1:7" ht="50.25" customHeight="1" x14ac:dyDescent="0.3">
      <c r="A40" s="888" t="s">
        <v>992</v>
      </c>
      <c r="B40" s="888"/>
      <c r="C40" s="888"/>
      <c r="D40" s="888"/>
      <c r="E40" s="888"/>
      <c r="F40" s="888"/>
      <c r="G40" s="888"/>
    </row>
    <row r="41" spans="1:7" ht="3" customHeight="1" thickBot="1" x14ac:dyDescent="0.35">
      <c r="A41" s="659"/>
      <c r="B41" s="659"/>
      <c r="C41" s="659"/>
      <c r="D41" s="659"/>
      <c r="E41" s="659"/>
      <c r="F41" s="659"/>
      <c r="G41" s="659"/>
    </row>
    <row r="42" spans="1:7" ht="15" customHeight="1" x14ac:dyDescent="0.3">
      <c r="A42" s="895" t="s">
        <v>984</v>
      </c>
      <c r="B42" s="895"/>
      <c r="C42" s="895"/>
      <c r="D42" s="895"/>
      <c r="E42" s="895"/>
      <c r="F42" s="895"/>
      <c r="G42" s="895"/>
    </row>
    <row r="43" spans="1:7" ht="15" customHeight="1" x14ac:dyDescent="0.3">
      <c r="A43" s="896"/>
      <c r="B43" s="896"/>
      <c r="C43" s="896"/>
      <c r="D43" s="896"/>
      <c r="E43" s="896"/>
      <c r="F43" s="896"/>
      <c r="G43" s="896"/>
    </row>
    <row r="44" spans="1:7" ht="15" customHeight="1" x14ac:dyDescent="0.3">
      <c r="A44" s="896"/>
      <c r="B44" s="896"/>
      <c r="C44" s="896"/>
      <c r="D44" s="896"/>
      <c r="E44" s="896"/>
      <c r="F44" s="896"/>
      <c r="G44" s="896"/>
    </row>
    <row r="45" spans="1:7" ht="15" customHeight="1" x14ac:dyDescent="0.3">
      <c r="A45" s="896"/>
      <c r="B45" s="896"/>
      <c r="C45" s="896"/>
      <c r="D45" s="896"/>
      <c r="E45" s="896"/>
      <c r="F45" s="896"/>
      <c r="G45" s="896"/>
    </row>
    <row r="46" spans="1:7" ht="15" customHeight="1" x14ac:dyDescent="0.3">
      <c r="A46" s="896"/>
      <c r="B46" s="896"/>
      <c r="C46" s="896"/>
      <c r="D46" s="896"/>
      <c r="E46" s="896"/>
      <c r="F46" s="896"/>
      <c r="G46" s="896"/>
    </row>
    <row r="47" spans="1:7" ht="15" customHeight="1" x14ac:dyDescent="0.3">
      <c r="A47" s="896"/>
      <c r="B47" s="896"/>
      <c r="C47" s="896"/>
      <c r="D47" s="896"/>
      <c r="E47" s="896"/>
      <c r="F47" s="896"/>
      <c r="G47" s="896"/>
    </row>
    <row r="48" spans="1:7" ht="15" customHeight="1" x14ac:dyDescent="0.3">
      <c r="A48" s="896"/>
      <c r="B48" s="896"/>
      <c r="C48" s="896"/>
      <c r="D48" s="896"/>
      <c r="E48" s="896"/>
      <c r="F48" s="896"/>
      <c r="G48" s="896"/>
    </row>
    <row r="49" spans="1:7" ht="15" customHeight="1" x14ac:dyDescent="0.3">
      <c r="A49" s="896"/>
      <c r="B49" s="896"/>
      <c r="C49" s="896"/>
      <c r="D49" s="896"/>
      <c r="E49" s="896"/>
      <c r="F49" s="896"/>
      <c r="G49" s="896"/>
    </row>
    <row r="50" spans="1:7" ht="15" customHeight="1" x14ac:dyDescent="0.3">
      <c r="A50" s="896"/>
      <c r="B50" s="896"/>
      <c r="C50" s="896"/>
      <c r="D50" s="896"/>
      <c r="E50" s="896"/>
      <c r="F50" s="896"/>
      <c r="G50" s="896"/>
    </row>
    <row r="51" spans="1:7" ht="15" customHeight="1" x14ac:dyDescent="0.3">
      <c r="A51" s="896"/>
      <c r="B51" s="896"/>
      <c r="C51" s="896"/>
      <c r="D51" s="896"/>
      <c r="E51" s="896"/>
      <c r="F51" s="896"/>
      <c r="G51" s="896"/>
    </row>
    <row r="52" spans="1:7" ht="15" customHeight="1" x14ac:dyDescent="0.3">
      <c r="A52" s="896"/>
      <c r="B52" s="896"/>
      <c r="C52" s="896"/>
      <c r="D52" s="896"/>
      <c r="E52" s="896"/>
      <c r="F52" s="896"/>
      <c r="G52" s="896"/>
    </row>
    <row r="53" spans="1:7" ht="15" customHeight="1" x14ac:dyDescent="0.3">
      <c r="A53" s="896"/>
      <c r="B53" s="896"/>
      <c r="C53" s="896"/>
      <c r="D53" s="896"/>
      <c r="E53" s="896"/>
      <c r="F53" s="896"/>
      <c r="G53" s="896"/>
    </row>
    <row r="54" spans="1:7" ht="15" customHeight="1" x14ac:dyDescent="0.3">
      <c r="A54" s="896"/>
      <c r="B54" s="896"/>
      <c r="C54" s="896"/>
      <c r="D54" s="896"/>
      <c r="E54" s="896"/>
      <c r="F54" s="896"/>
      <c r="G54" s="896"/>
    </row>
    <row r="55" spans="1:7" ht="15" customHeight="1" x14ac:dyDescent="0.3">
      <c r="A55" s="896"/>
      <c r="B55" s="896"/>
      <c r="C55" s="896"/>
      <c r="D55" s="896"/>
      <c r="E55" s="896"/>
      <c r="F55" s="896"/>
      <c r="G55" s="896"/>
    </row>
    <row r="56" spans="1:7" ht="15" customHeight="1" x14ac:dyDescent="0.3">
      <c r="A56" s="896"/>
      <c r="B56" s="896"/>
      <c r="C56" s="896"/>
      <c r="D56" s="896"/>
      <c r="E56" s="896"/>
      <c r="F56" s="896"/>
      <c r="G56" s="896"/>
    </row>
    <row r="57" spans="1:7" ht="15" customHeight="1" x14ac:dyDescent="0.3">
      <c r="A57" s="896"/>
      <c r="B57" s="896"/>
      <c r="C57" s="896"/>
      <c r="D57" s="896"/>
      <c r="E57" s="896"/>
      <c r="F57" s="896"/>
      <c r="G57" s="896"/>
    </row>
    <row r="58" spans="1:7" ht="15" customHeight="1" x14ac:dyDescent="0.3">
      <c r="A58" s="896"/>
      <c r="B58" s="896"/>
      <c r="C58" s="896"/>
      <c r="D58" s="896"/>
      <c r="E58" s="896"/>
      <c r="F58" s="896"/>
      <c r="G58" s="896"/>
    </row>
    <row r="59" spans="1:7" ht="15" customHeight="1" x14ac:dyDescent="0.3">
      <c r="A59" s="896"/>
      <c r="B59" s="896"/>
      <c r="C59" s="896"/>
      <c r="D59" s="896"/>
      <c r="E59" s="896"/>
      <c r="F59" s="896"/>
      <c r="G59" s="896"/>
    </row>
    <row r="60" spans="1:7" ht="15" customHeight="1" x14ac:dyDescent="0.3">
      <c r="A60" s="896"/>
      <c r="B60" s="896"/>
      <c r="C60" s="896"/>
      <c r="D60" s="896"/>
      <c r="E60" s="896"/>
      <c r="F60" s="896"/>
      <c r="G60" s="896"/>
    </row>
    <row r="61" spans="1:7" ht="15" customHeight="1" x14ac:dyDescent="0.3">
      <c r="A61" s="896"/>
      <c r="B61" s="896"/>
      <c r="C61" s="896"/>
      <c r="D61" s="896"/>
      <c r="E61" s="896"/>
      <c r="F61" s="896"/>
      <c r="G61" s="896"/>
    </row>
    <row r="62" spans="1:7" ht="15" customHeight="1" x14ac:dyDescent="0.3">
      <c r="A62" s="896"/>
      <c r="B62" s="896"/>
      <c r="C62" s="896"/>
      <c r="D62" s="896"/>
      <c r="E62" s="896"/>
      <c r="F62" s="896"/>
      <c r="G62" s="896"/>
    </row>
    <row r="63" spans="1:7" ht="15" customHeight="1" x14ac:dyDescent="0.3">
      <c r="A63" s="896"/>
      <c r="B63" s="896"/>
      <c r="C63" s="896"/>
      <c r="D63" s="896"/>
      <c r="E63" s="896"/>
      <c r="F63" s="896"/>
      <c r="G63" s="896"/>
    </row>
    <row r="64" spans="1:7" ht="15" customHeight="1" x14ac:dyDescent="0.3">
      <c r="A64" s="896"/>
      <c r="B64" s="896"/>
      <c r="C64" s="896"/>
      <c r="D64" s="896"/>
      <c r="E64" s="896"/>
      <c r="F64" s="896"/>
      <c r="G64" s="896"/>
    </row>
    <row r="65" spans="1:7" ht="15" customHeight="1" x14ac:dyDescent="0.3">
      <c r="A65" s="896"/>
      <c r="B65" s="896"/>
      <c r="C65" s="896"/>
      <c r="D65" s="896"/>
      <c r="E65" s="896"/>
      <c r="F65" s="896"/>
      <c r="G65" s="896"/>
    </row>
    <row r="66" spans="1:7" ht="15" customHeight="1" x14ac:dyDescent="0.3">
      <c r="A66" s="896"/>
      <c r="B66" s="896"/>
      <c r="C66" s="896"/>
      <c r="D66" s="896"/>
      <c r="E66" s="896"/>
      <c r="F66" s="896"/>
      <c r="G66" s="896"/>
    </row>
    <row r="67" spans="1:7" ht="15" customHeight="1" x14ac:dyDescent="0.3">
      <c r="A67" s="896"/>
      <c r="B67" s="896"/>
      <c r="C67" s="896"/>
      <c r="D67" s="896"/>
      <c r="E67" s="896"/>
      <c r="F67" s="896"/>
      <c r="G67" s="896"/>
    </row>
    <row r="68" spans="1:7" ht="15" customHeight="1" x14ac:dyDescent="0.3">
      <c r="A68" s="896"/>
      <c r="B68" s="896"/>
      <c r="C68" s="896"/>
      <c r="D68" s="896"/>
      <c r="E68" s="896"/>
      <c r="F68" s="896"/>
      <c r="G68" s="896"/>
    </row>
    <row r="69" spans="1:7" ht="255" customHeight="1" x14ac:dyDescent="0.3">
      <c r="A69" s="896"/>
      <c r="B69" s="896"/>
      <c r="C69" s="896"/>
      <c r="D69" s="896"/>
      <c r="E69" s="896"/>
      <c r="F69" s="896"/>
      <c r="G69" s="896"/>
    </row>
    <row r="70" spans="1:7" ht="7.2" customHeight="1" x14ac:dyDescent="0.3">
      <c r="A70" s="897" t="str">
        <f>Startseite!A4</f>
        <v>Version 16.03.2023</v>
      </c>
      <c r="B70" s="897"/>
      <c r="C70" s="897"/>
      <c r="D70" s="897"/>
      <c r="E70" s="897"/>
      <c r="F70" s="897"/>
      <c r="G70" s="897"/>
    </row>
    <row r="71" spans="1:7" x14ac:dyDescent="0.3">
      <c r="A71" s="659"/>
      <c r="B71" s="659"/>
      <c r="C71" s="659"/>
      <c r="D71" s="659"/>
      <c r="E71" s="659"/>
      <c r="F71" s="659"/>
      <c r="G71" s="659"/>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83" t="s">
        <v>207</v>
      </c>
      <c r="B1" s="1283"/>
      <c r="C1" s="1284">
        <f>'LB Bestandesbegründung (m.Pfl.)'!C2:D2</f>
        <v>0</v>
      </c>
      <c r="D1" s="1284"/>
    </row>
    <row r="2" spans="1:14" ht="15" customHeight="1" x14ac:dyDescent="0.3">
      <c r="A2" s="1416" t="s">
        <v>1000</v>
      </c>
      <c r="B2" s="1416"/>
      <c r="C2" s="1416"/>
      <c r="D2" s="1416"/>
      <c r="E2" s="1416"/>
      <c r="F2" s="1416"/>
      <c r="G2" s="1416"/>
      <c r="H2" s="76"/>
      <c r="I2" s="76"/>
      <c r="J2" s="76"/>
      <c r="K2" s="76"/>
      <c r="L2" s="76"/>
      <c r="M2" s="76"/>
      <c r="N2" s="76"/>
    </row>
    <row r="3" spans="1:14" x14ac:dyDescent="0.3">
      <c r="A3" s="1416"/>
      <c r="B3" s="1416"/>
      <c r="C3" s="1416"/>
      <c r="D3" s="1416"/>
      <c r="E3" s="1416"/>
      <c r="F3" s="1416"/>
      <c r="G3" s="1416"/>
      <c r="H3" s="76"/>
      <c r="I3" s="76"/>
      <c r="J3" s="76"/>
      <c r="K3" s="76"/>
      <c r="L3" s="76"/>
      <c r="M3" s="76"/>
      <c r="N3" s="76"/>
    </row>
    <row r="4" spans="1:14" x14ac:dyDescent="0.3">
      <c r="A4" s="1416"/>
      <c r="B4" s="1416"/>
      <c r="C4" s="1416"/>
      <c r="D4" s="1416"/>
      <c r="E4" s="1416"/>
      <c r="F4" s="1416"/>
      <c r="G4" s="1416"/>
      <c r="H4" s="76"/>
      <c r="I4" s="76"/>
      <c r="J4" s="76"/>
      <c r="K4" s="76"/>
      <c r="L4" s="76"/>
      <c r="M4" s="76"/>
      <c r="N4" s="76"/>
    </row>
    <row r="5" spans="1:14" x14ac:dyDescent="0.3">
      <c r="A5" s="1416"/>
      <c r="B5" s="1416"/>
      <c r="C5" s="1416"/>
      <c r="D5" s="1416"/>
      <c r="E5" s="1416"/>
      <c r="F5" s="1416"/>
      <c r="G5" s="1416"/>
      <c r="H5" s="76"/>
      <c r="I5" s="76"/>
      <c r="J5" s="76"/>
      <c r="K5" s="76"/>
      <c r="L5" s="76"/>
      <c r="M5" s="76"/>
      <c r="N5" s="76"/>
    </row>
    <row r="6" spans="1:14" x14ac:dyDescent="0.3">
      <c r="A6" s="1416"/>
      <c r="B6" s="1416"/>
      <c r="C6" s="1416"/>
      <c r="D6" s="1416"/>
      <c r="E6" s="1416"/>
      <c r="F6" s="1416"/>
      <c r="G6" s="1416"/>
      <c r="H6" s="76"/>
      <c r="I6" s="76"/>
      <c r="J6" s="76"/>
      <c r="K6" s="76"/>
      <c r="L6" s="76"/>
      <c r="M6" s="76"/>
      <c r="N6" s="76"/>
    </row>
    <row r="7" spans="1:14" x14ac:dyDescent="0.3">
      <c r="A7" s="1416"/>
      <c r="B7" s="1416"/>
      <c r="C7" s="1416"/>
      <c r="D7" s="1416"/>
      <c r="E7" s="1416"/>
      <c r="F7" s="1416"/>
      <c r="G7" s="1416"/>
      <c r="H7" s="76"/>
      <c r="I7" s="76"/>
      <c r="J7" s="76"/>
      <c r="K7" s="76"/>
      <c r="L7" s="76"/>
      <c r="M7" s="76"/>
      <c r="N7" s="76"/>
    </row>
    <row r="8" spans="1:14" x14ac:dyDescent="0.3">
      <c r="A8" s="1416"/>
      <c r="B8" s="1416"/>
      <c r="C8" s="1416"/>
      <c r="D8" s="1416"/>
      <c r="E8" s="1416"/>
      <c r="F8" s="1416"/>
      <c r="G8" s="1416"/>
      <c r="H8" s="76"/>
      <c r="I8" s="76"/>
      <c r="J8" s="76"/>
      <c r="K8" s="76"/>
      <c r="L8" s="76"/>
      <c r="M8" s="76"/>
      <c r="N8" s="76"/>
    </row>
    <row r="9" spans="1:14" x14ac:dyDescent="0.3">
      <c r="A9" s="1416"/>
      <c r="B9" s="1416"/>
      <c r="C9" s="1416"/>
      <c r="D9" s="1416"/>
      <c r="E9" s="1416"/>
      <c r="F9" s="1416"/>
      <c r="G9" s="1416"/>
      <c r="H9" s="76"/>
      <c r="I9" s="76"/>
      <c r="J9" s="76"/>
      <c r="K9" s="76"/>
      <c r="L9" s="76"/>
      <c r="M9" s="76"/>
      <c r="N9" s="76"/>
    </row>
    <row r="10" spans="1:14" x14ac:dyDescent="0.3">
      <c r="A10" s="1416"/>
      <c r="B10" s="1416"/>
      <c r="C10" s="1416"/>
      <c r="D10" s="1416"/>
      <c r="E10" s="1416"/>
      <c r="F10" s="1416"/>
      <c r="G10" s="1416"/>
      <c r="H10" s="76"/>
      <c r="I10" s="76"/>
      <c r="J10" s="76"/>
      <c r="K10" s="76"/>
      <c r="L10" s="76"/>
      <c r="M10" s="76"/>
      <c r="N10" s="76"/>
    </row>
    <row r="11" spans="1:14" x14ac:dyDescent="0.3">
      <c r="A11" s="1416"/>
      <c r="B11" s="1416"/>
      <c r="C11" s="1416"/>
      <c r="D11" s="1416"/>
      <c r="E11" s="1416"/>
      <c r="F11" s="1416"/>
      <c r="G11" s="1416"/>
      <c r="H11" s="76"/>
      <c r="I11" s="76"/>
      <c r="J11" s="76"/>
      <c r="K11" s="76"/>
      <c r="L11" s="76"/>
      <c r="M11" s="76"/>
      <c r="N11" s="76"/>
    </row>
    <row r="12" spans="1:14" x14ac:dyDescent="0.3">
      <c r="A12" s="1416"/>
      <c r="B12" s="1416"/>
      <c r="C12" s="1416"/>
      <c r="D12" s="1416"/>
      <c r="E12" s="1416"/>
      <c r="F12" s="1416"/>
      <c r="G12" s="1416"/>
      <c r="H12" s="76"/>
      <c r="I12" s="76"/>
      <c r="J12" s="76"/>
      <c r="K12" s="76"/>
      <c r="L12" s="76"/>
      <c r="M12" s="76"/>
      <c r="N12" s="76"/>
    </row>
    <row r="13" spans="1:14" x14ac:dyDescent="0.3">
      <c r="A13" s="1416"/>
      <c r="B13" s="1416"/>
      <c r="C13" s="1416"/>
      <c r="D13" s="1416"/>
      <c r="E13" s="1416"/>
      <c r="F13" s="1416"/>
      <c r="G13" s="1416"/>
      <c r="H13" s="76"/>
      <c r="I13" s="76"/>
      <c r="J13" s="76"/>
      <c r="K13" s="76"/>
      <c r="L13" s="76"/>
      <c r="M13" s="76"/>
      <c r="N13" s="76"/>
    </row>
    <row r="14" spans="1:14" x14ac:dyDescent="0.3">
      <c r="A14" s="1416"/>
      <c r="B14" s="1416"/>
      <c r="C14" s="1416"/>
      <c r="D14" s="1416"/>
      <c r="E14" s="1416"/>
      <c r="F14" s="1416"/>
      <c r="G14" s="1416"/>
      <c r="H14" s="76"/>
      <c r="I14" s="76"/>
      <c r="J14" s="76"/>
      <c r="K14" s="76"/>
      <c r="L14" s="76"/>
      <c r="M14" s="76"/>
      <c r="N14" s="76"/>
    </row>
    <row r="15" spans="1:14" x14ac:dyDescent="0.3">
      <c r="A15" s="1416"/>
      <c r="B15" s="1416"/>
      <c r="C15" s="1416"/>
      <c r="D15" s="1416"/>
      <c r="E15" s="1416"/>
      <c r="F15" s="1416"/>
      <c r="G15" s="1416"/>
      <c r="H15" s="76"/>
      <c r="I15" s="76"/>
      <c r="J15" s="76"/>
      <c r="K15" s="76"/>
      <c r="L15" s="76"/>
      <c r="M15" s="76"/>
      <c r="N15" s="76"/>
    </row>
    <row r="16" spans="1:14" x14ac:dyDescent="0.3">
      <c r="A16" s="1416"/>
      <c r="B16" s="1416"/>
      <c r="C16" s="1416"/>
      <c r="D16" s="1416"/>
      <c r="E16" s="1416"/>
      <c r="F16" s="1416"/>
      <c r="G16" s="1416"/>
      <c r="H16" s="76"/>
      <c r="I16" s="76"/>
      <c r="J16" s="76"/>
      <c r="K16" s="76"/>
      <c r="L16" s="76"/>
      <c r="M16" s="76"/>
      <c r="N16" s="76"/>
    </row>
    <row r="17" spans="1:14" x14ac:dyDescent="0.3">
      <c r="A17" s="1416"/>
      <c r="B17" s="1416"/>
      <c r="C17" s="1416"/>
      <c r="D17" s="1416"/>
      <c r="E17" s="1416"/>
      <c r="F17" s="1416"/>
      <c r="G17" s="1416"/>
      <c r="H17" s="76"/>
      <c r="I17" s="76"/>
      <c r="J17" s="76"/>
      <c r="K17" s="76"/>
      <c r="L17" s="76"/>
      <c r="M17" s="76"/>
      <c r="N17" s="76"/>
    </row>
    <row r="18" spans="1:14" x14ac:dyDescent="0.3">
      <c r="A18" s="1416"/>
      <c r="B18" s="1416"/>
      <c r="C18" s="1416"/>
      <c r="D18" s="1416"/>
      <c r="E18" s="1416"/>
      <c r="F18" s="1416"/>
      <c r="G18" s="1416"/>
      <c r="H18" s="76"/>
      <c r="I18" s="76"/>
      <c r="J18" s="76"/>
      <c r="K18" s="76"/>
      <c r="L18" s="76"/>
      <c r="M18" s="76"/>
      <c r="N18" s="76"/>
    </row>
    <row r="19" spans="1:14" x14ac:dyDescent="0.3">
      <c r="A19" s="1416"/>
      <c r="B19" s="1416"/>
      <c r="C19" s="1416"/>
      <c r="D19" s="1416"/>
      <c r="E19" s="1416"/>
      <c r="F19" s="1416"/>
      <c r="G19" s="1416"/>
      <c r="H19" s="76"/>
      <c r="I19" s="76"/>
      <c r="J19" s="76"/>
      <c r="K19" s="76"/>
      <c r="L19" s="76"/>
      <c r="M19" s="76"/>
      <c r="N19" s="76"/>
    </row>
    <row r="20" spans="1:14" x14ac:dyDescent="0.3">
      <c r="A20" s="1416"/>
      <c r="B20" s="1416"/>
      <c r="C20" s="1416"/>
      <c r="D20" s="1416"/>
      <c r="E20" s="1416"/>
      <c r="F20" s="1416"/>
      <c r="G20" s="1416"/>
      <c r="H20" s="76"/>
      <c r="I20" s="76"/>
      <c r="J20" s="76"/>
      <c r="K20" s="76"/>
      <c r="L20" s="76"/>
      <c r="M20" s="76"/>
      <c r="N20" s="76"/>
    </row>
    <row r="21" spans="1:14" x14ac:dyDescent="0.3">
      <c r="A21" s="1416"/>
      <c r="B21" s="1416"/>
      <c r="C21" s="1416"/>
      <c r="D21" s="1416"/>
      <c r="E21" s="1416"/>
      <c r="F21" s="1416"/>
      <c r="G21" s="1416"/>
      <c r="H21" s="76"/>
      <c r="I21" s="76"/>
      <c r="J21" s="76"/>
      <c r="K21" s="76"/>
      <c r="L21" s="76"/>
      <c r="M21" s="76"/>
      <c r="N21" s="76"/>
    </row>
    <row r="22" spans="1:14" x14ac:dyDescent="0.3">
      <c r="A22" s="1416"/>
      <c r="B22" s="1416"/>
      <c r="C22" s="1416"/>
      <c r="D22" s="1416"/>
      <c r="E22" s="1416"/>
      <c r="F22" s="1416"/>
      <c r="G22" s="1416"/>
      <c r="H22" s="76"/>
      <c r="I22" s="76"/>
      <c r="J22" s="76"/>
      <c r="K22" s="76"/>
      <c r="L22" s="76"/>
      <c r="M22" s="76"/>
      <c r="N22" s="76"/>
    </row>
    <row r="23" spans="1:14" x14ac:dyDescent="0.3">
      <c r="A23" s="1416"/>
      <c r="B23" s="1416"/>
      <c r="C23" s="1416"/>
      <c r="D23" s="1416"/>
      <c r="E23" s="1416"/>
      <c r="F23" s="1416"/>
      <c r="G23" s="1416"/>
      <c r="H23" s="76"/>
      <c r="I23" s="76"/>
      <c r="J23" s="76"/>
      <c r="K23" s="76"/>
      <c r="L23" s="76"/>
      <c r="M23" s="76"/>
      <c r="N23" s="76"/>
    </row>
    <row r="24" spans="1:14" x14ac:dyDescent="0.3">
      <c r="A24" s="1416"/>
      <c r="B24" s="1416"/>
      <c r="C24" s="1416"/>
      <c r="D24" s="1416"/>
      <c r="E24" s="1416"/>
      <c r="F24" s="1416"/>
      <c r="G24" s="1416"/>
      <c r="H24" s="76"/>
      <c r="I24" s="76"/>
      <c r="J24" s="76"/>
      <c r="K24" s="76"/>
      <c r="L24" s="76"/>
      <c r="M24" s="76"/>
      <c r="N24" s="76"/>
    </row>
    <row r="25" spans="1:14" x14ac:dyDescent="0.3">
      <c r="A25" s="1416"/>
      <c r="B25" s="1416"/>
      <c r="C25" s="1416"/>
      <c r="D25" s="1416"/>
      <c r="E25" s="1416"/>
      <c r="F25" s="1416"/>
      <c r="G25" s="1416"/>
      <c r="H25" s="76"/>
      <c r="I25" s="76"/>
      <c r="J25" s="76"/>
      <c r="K25" s="76"/>
      <c r="L25" s="76"/>
      <c r="M25" s="76"/>
      <c r="N25" s="76"/>
    </row>
    <row r="26" spans="1:14" x14ac:dyDescent="0.3">
      <c r="A26" s="1416"/>
      <c r="B26" s="1416"/>
      <c r="C26" s="1416"/>
      <c r="D26" s="1416"/>
      <c r="E26" s="1416"/>
      <c r="F26" s="1416"/>
      <c r="G26" s="1416"/>
      <c r="H26" s="76"/>
      <c r="I26" s="76"/>
      <c r="J26" s="76"/>
      <c r="K26" s="76"/>
      <c r="L26" s="76"/>
      <c r="M26" s="76"/>
      <c r="N26" s="76"/>
    </row>
    <row r="27" spans="1:14" x14ac:dyDescent="0.3">
      <c r="A27" s="1416"/>
      <c r="B27" s="1416"/>
      <c r="C27" s="1416"/>
      <c r="D27" s="1416"/>
      <c r="E27" s="1416"/>
      <c r="F27" s="1416"/>
      <c r="G27" s="1416"/>
      <c r="H27" s="76"/>
      <c r="I27" s="76"/>
      <c r="J27" s="76"/>
      <c r="K27" s="76"/>
      <c r="L27" s="76"/>
      <c r="M27" s="76"/>
      <c r="N27" s="76"/>
    </row>
    <row r="28" spans="1:14" x14ac:dyDescent="0.3">
      <c r="A28" s="1416"/>
      <c r="B28" s="1416"/>
      <c r="C28" s="1416"/>
      <c r="D28" s="1416"/>
      <c r="E28" s="1416"/>
      <c r="F28" s="1416"/>
      <c r="G28" s="1416"/>
      <c r="H28" s="76"/>
      <c r="I28" s="76"/>
      <c r="J28" s="76"/>
      <c r="K28" s="76"/>
      <c r="L28" s="76"/>
      <c r="M28" s="76"/>
      <c r="N28" s="76"/>
    </row>
    <row r="29" spans="1:14" x14ac:dyDescent="0.3">
      <c r="A29" s="1416"/>
      <c r="B29" s="1416"/>
      <c r="C29" s="1416"/>
      <c r="D29" s="1416"/>
      <c r="E29" s="1416"/>
      <c r="F29" s="1416"/>
      <c r="G29" s="1416"/>
      <c r="H29" s="76"/>
      <c r="I29" s="76"/>
      <c r="J29" s="76"/>
      <c r="K29" s="76"/>
      <c r="L29" s="76"/>
      <c r="M29" s="76"/>
      <c r="N29" s="76"/>
    </row>
    <row r="30" spans="1:14" x14ac:dyDescent="0.3">
      <c r="A30" s="1416"/>
      <c r="B30" s="1416"/>
      <c r="C30" s="1416"/>
      <c r="D30" s="1416"/>
      <c r="E30" s="1416"/>
      <c r="F30" s="1416"/>
      <c r="G30" s="1416"/>
      <c r="H30" s="76"/>
      <c r="I30" s="76"/>
      <c r="J30" s="76"/>
      <c r="K30" s="76"/>
      <c r="L30" s="76"/>
      <c r="M30" s="76"/>
      <c r="N30" s="76"/>
    </row>
    <row r="31" spans="1:14" x14ac:dyDescent="0.3">
      <c r="A31" s="1416"/>
      <c r="B31" s="1416"/>
      <c r="C31" s="1416"/>
      <c r="D31" s="1416"/>
      <c r="E31" s="1416"/>
      <c r="F31" s="1416"/>
      <c r="G31" s="1416"/>
      <c r="H31" s="76"/>
      <c r="I31" s="76"/>
      <c r="J31" s="76"/>
      <c r="K31" s="76"/>
      <c r="L31" s="76"/>
      <c r="M31" s="76"/>
      <c r="N31" s="76"/>
    </row>
    <row r="32" spans="1:14" x14ac:dyDescent="0.3">
      <c r="A32" s="1416"/>
      <c r="B32" s="1416"/>
      <c r="C32" s="1416"/>
      <c r="D32" s="1416"/>
      <c r="E32" s="1416"/>
      <c r="F32" s="1416"/>
      <c r="G32" s="1416"/>
      <c r="H32" s="76"/>
      <c r="I32" s="76"/>
      <c r="J32" s="76"/>
      <c r="K32" s="76"/>
      <c r="L32" s="76"/>
      <c r="M32" s="76"/>
      <c r="N32" s="76"/>
    </row>
    <row r="33" spans="1:14" x14ac:dyDescent="0.3">
      <c r="A33" s="1416"/>
      <c r="B33" s="1416"/>
      <c r="C33" s="1416"/>
      <c r="D33" s="1416"/>
      <c r="E33" s="1416"/>
      <c r="F33" s="1416"/>
      <c r="G33" s="1416"/>
      <c r="H33" s="76"/>
      <c r="I33" s="76"/>
      <c r="J33" s="76"/>
      <c r="K33" s="76"/>
      <c r="L33" s="76"/>
      <c r="M33" s="76"/>
      <c r="N33" s="76"/>
    </row>
    <row r="34" spans="1:14" x14ac:dyDescent="0.3">
      <c r="A34" s="1416"/>
      <c r="B34" s="1416"/>
      <c r="C34" s="1416"/>
      <c r="D34" s="1416"/>
      <c r="E34" s="1416"/>
      <c r="F34" s="1416"/>
      <c r="G34" s="1416"/>
      <c r="H34" s="76"/>
      <c r="I34" s="76"/>
      <c r="J34" s="76"/>
      <c r="K34" s="76"/>
      <c r="L34" s="76"/>
      <c r="M34" s="76"/>
      <c r="N34" s="76"/>
    </row>
    <row r="35" spans="1:14" x14ac:dyDescent="0.3">
      <c r="A35" s="1416"/>
      <c r="B35" s="1416"/>
      <c r="C35" s="1416"/>
      <c r="D35" s="1416"/>
      <c r="E35" s="1416"/>
      <c r="F35" s="1416"/>
      <c r="G35" s="1416"/>
      <c r="H35" s="76"/>
      <c r="I35" s="76"/>
      <c r="J35" s="76"/>
      <c r="K35" s="76"/>
      <c r="L35" s="76"/>
      <c r="M35" s="76"/>
      <c r="N35" s="76"/>
    </row>
    <row r="36" spans="1:14" x14ac:dyDescent="0.3">
      <c r="A36" s="1416"/>
      <c r="B36" s="1416"/>
      <c r="C36" s="1416"/>
      <c r="D36" s="1416"/>
      <c r="E36" s="1416"/>
      <c r="F36" s="1416"/>
      <c r="G36" s="1416"/>
      <c r="H36" s="76"/>
      <c r="I36" s="76"/>
      <c r="J36" s="76"/>
      <c r="K36" s="76"/>
      <c r="L36" s="76"/>
      <c r="M36" s="76"/>
      <c r="N36" s="76"/>
    </row>
    <row r="37" spans="1:14" x14ac:dyDescent="0.3">
      <c r="A37" s="1416"/>
      <c r="B37" s="1416"/>
      <c r="C37" s="1416"/>
      <c r="D37" s="1416"/>
      <c r="E37" s="1416"/>
      <c r="F37" s="1416"/>
      <c r="G37" s="1416"/>
      <c r="H37" s="76"/>
      <c r="I37" s="76"/>
      <c r="J37" s="76"/>
      <c r="K37" s="76"/>
      <c r="L37" s="76"/>
      <c r="M37" s="76"/>
      <c r="N37" s="76"/>
    </row>
    <row r="38" spans="1:14" x14ac:dyDescent="0.3">
      <c r="A38" s="1416"/>
      <c r="B38" s="1416"/>
      <c r="C38" s="1416"/>
      <c r="D38" s="1416"/>
      <c r="E38" s="1416"/>
      <c r="F38" s="1416"/>
      <c r="G38" s="1416"/>
      <c r="H38" s="76"/>
      <c r="I38" s="76"/>
      <c r="J38" s="76"/>
      <c r="K38" s="76"/>
      <c r="L38" s="76"/>
      <c r="M38" s="76"/>
      <c r="N38" s="76"/>
    </row>
    <row r="39" spans="1:14" x14ac:dyDescent="0.3">
      <c r="A39" s="1416"/>
      <c r="B39" s="1416"/>
      <c r="C39" s="1416"/>
      <c r="D39" s="1416"/>
      <c r="E39" s="1416"/>
      <c r="F39" s="1416"/>
      <c r="G39" s="1416"/>
      <c r="H39" s="76"/>
      <c r="I39" s="76"/>
      <c r="J39" s="76"/>
      <c r="K39" s="76"/>
      <c r="L39" s="76"/>
      <c r="M39" s="76"/>
      <c r="N39" s="76"/>
    </row>
    <row r="40" spans="1:14" x14ac:dyDescent="0.3">
      <c r="A40" s="1416"/>
      <c r="B40" s="1416"/>
      <c r="C40" s="1416"/>
      <c r="D40" s="1416"/>
      <c r="E40" s="1416"/>
      <c r="F40" s="1416"/>
      <c r="G40" s="1416"/>
      <c r="H40" s="76"/>
      <c r="I40" s="76"/>
      <c r="J40" s="76"/>
      <c r="K40" s="76"/>
      <c r="L40" s="76"/>
      <c r="M40" s="76"/>
      <c r="N40" s="76"/>
    </row>
    <row r="41" spans="1:14" x14ac:dyDescent="0.3">
      <c r="A41" s="1416"/>
      <c r="B41" s="1416"/>
      <c r="C41" s="1416"/>
      <c r="D41" s="1416"/>
      <c r="E41" s="1416"/>
      <c r="F41" s="1416"/>
      <c r="G41" s="1416"/>
      <c r="H41" s="76"/>
      <c r="I41" s="76"/>
      <c r="J41" s="76"/>
      <c r="K41" s="76"/>
      <c r="L41" s="76"/>
      <c r="M41" s="76"/>
      <c r="N41" s="76"/>
    </row>
    <row r="42" spans="1:14" x14ac:dyDescent="0.3">
      <c r="A42" s="1416"/>
      <c r="B42" s="1416"/>
      <c r="C42" s="1416"/>
      <c r="D42" s="1416"/>
      <c r="E42" s="1416"/>
      <c r="F42" s="1416"/>
      <c r="G42" s="1416"/>
      <c r="H42" s="76"/>
      <c r="I42" s="76"/>
      <c r="J42" s="76"/>
      <c r="K42" s="76"/>
      <c r="L42" s="76"/>
      <c r="M42" s="76"/>
      <c r="N42" s="76"/>
    </row>
    <row r="43" spans="1:14" x14ac:dyDescent="0.3">
      <c r="A43" s="1416"/>
      <c r="B43" s="1416"/>
      <c r="C43" s="1416"/>
      <c r="D43" s="1416"/>
      <c r="E43" s="1416"/>
      <c r="F43" s="1416"/>
      <c r="G43" s="1416"/>
      <c r="H43" s="76"/>
      <c r="I43" s="76"/>
      <c r="J43" s="76"/>
      <c r="K43" s="76"/>
      <c r="L43" s="76"/>
      <c r="M43" s="76"/>
      <c r="N43" s="76"/>
    </row>
    <row r="44" spans="1:14" x14ac:dyDescent="0.3">
      <c r="A44" s="1416"/>
      <c r="B44" s="1416"/>
      <c r="C44" s="1416"/>
      <c r="D44" s="1416"/>
      <c r="E44" s="1416"/>
      <c r="F44" s="1416"/>
      <c r="G44" s="1416"/>
      <c r="H44" s="76"/>
      <c r="I44" s="76"/>
      <c r="J44" s="76"/>
      <c r="K44" s="76"/>
      <c r="L44" s="76"/>
      <c r="M44" s="76"/>
      <c r="N44" s="76"/>
    </row>
    <row r="45" spans="1:14" x14ac:dyDescent="0.3">
      <c r="A45" s="1416"/>
      <c r="B45" s="1416"/>
      <c r="C45" s="1416"/>
      <c r="D45" s="1416"/>
      <c r="E45" s="1416"/>
      <c r="F45" s="1416"/>
      <c r="G45" s="1416"/>
      <c r="H45" s="76"/>
      <c r="I45" s="76"/>
      <c r="J45" s="76"/>
      <c r="K45" s="76"/>
      <c r="L45" s="76"/>
      <c r="M45" s="76"/>
      <c r="N45" s="76"/>
    </row>
    <row r="46" spans="1:14" x14ac:dyDescent="0.3">
      <c r="A46" s="1416"/>
      <c r="B46" s="1416"/>
      <c r="C46" s="1416"/>
      <c r="D46" s="1416"/>
      <c r="E46" s="1416"/>
      <c r="F46" s="1416"/>
      <c r="G46" s="1416"/>
      <c r="H46" s="76"/>
      <c r="I46" s="76"/>
      <c r="J46" s="76"/>
      <c r="K46" s="76"/>
      <c r="L46" s="76"/>
      <c r="M46" s="76"/>
      <c r="N46" s="76"/>
    </row>
    <row r="47" spans="1:14" x14ac:dyDescent="0.3">
      <c r="A47" s="1416"/>
      <c r="B47" s="1416"/>
      <c r="C47" s="1416"/>
      <c r="D47" s="1416"/>
      <c r="E47" s="1416"/>
      <c r="F47" s="1416"/>
      <c r="G47" s="1416"/>
      <c r="H47" s="76"/>
      <c r="I47" s="76"/>
      <c r="J47" s="76"/>
      <c r="K47" s="76"/>
      <c r="L47" s="76"/>
      <c r="M47" s="76"/>
      <c r="N47" s="76"/>
    </row>
    <row r="48" spans="1:14" x14ac:dyDescent="0.3">
      <c r="A48" s="1416"/>
      <c r="B48" s="1416"/>
      <c r="C48" s="1416"/>
      <c r="D48" s="1416"/>
      <c r="E48" s="1416"/>
      <c r="F48" s="1416"/>
      <c r="G48" s="1416"/>
      <c r="H48" s="76"/>
      <c r="I48" s="76"/>
      <c r="J48" s="76"/>
      <c r="K48" s="76"/>
      <c r="L48" s="76"/>
      <c r="M48" s="76"/>
      <c r="N48" s="76"/>
    </row>
    <row r="49" spans="1:14" x14ac:dyDescent="0.3">
      <c r="A49" s="1416"/>
      <c r="B49" s="1416"/>
      <c r="C49" s="1416"/>
      <c r="D49" s="1416"/>
      <c r="E49" s="1416"/>
      <c r="F49" s="1416"/>
      <c r="G49" s="1416"/>
      <c r="H49" s="76"/>
      <c r="I49" s="76"/>
      <c r="J49" s="76"/>
      <c r="K49" s="76"/>
      <c r="L49" s="76"/>
      <c r="M49" s="76"/>
      <c r="N49" s="76"/>
    </row>
    <row r="50" spans="1:14" x14ac:dyDescent="0.3">
      <c r="A50" s="1416"/>
      <c r="B50" s="1416"/>
      <c r="C50" s="1416"/>
      <c r="D50" s="1416"/>
      <c r="E50" s="1416"/>
      <c r="F50" s="1416"/>
      <c r="G50" s="1416"/>
      <c r="H50" s="76"/>
      <c r="I50" s="76"/>
      <c r="J50" s="76"/>
      <c r="K50" s="76"/>
      <c r="L50" s="76"/>
      <c r="M50" s="76"/>
      <c r="N50" s="76"/>
    </row>
    <row r="51" spans="1:14" x14ac:dyDescent="0.3">
      <c r="A51" s="1416"/>
      <c r="B51" s="1416"/>
      <c r="C51" s="1416"/>
      <c r="D51" s="1416"/>
      <c r="E51" s="1416"/>
      <c r="F51" s="1416"/>
      <c r="G51" s="1416"/>
      <c r="H51" s="76"/>
      <c r="I51" s="76"/>
      <c r="J51" s="76"/>
      <c r="K51" s="76"/>
      <c r="L51" s="76"/>
      <c r="M51" s="76"/>
      <c r="N51" s="76"/>
    </row>
    <row r="52" spans="1:14" x14ac:dyDescent="0.3">
      <c r="A52" s="1416"/>
      <c r="B52" s="1416"/>
      <c r="C52" s="1416"/>
      <c r="D52" s="1416"/>
      <c r="E52" s="1416"/>
      <c r="F52" s="1416"/>
      <c r="G52" s="1416"/>
      <c r="H52" s="76"/>
      <c r="I52" s="76"/>
      <c r="J52" s="76"/>
      <c r="K52" s="76"/>
      <c r="L52" s="76"/>
      <c r="M52" s="76"/>
      <c r="N52" s="76"/>
    </row>
    <row r="53" spans="1:14" x14ac:dyDescent="0.3">
      <c r="A53" s="1416"/>
      <c r="B53" s="1416"/>
      <c r="C53" s="1416"/>
      <c r="D53" s="1416"/>
      <c r="E53" s="1416"/>
      <c r="F53" s="1416"/>
      <c r="G53" s="1416"/>
      <c r="H53" s="76"/>
      <c r="I53" s="76"/>
      <c r="J53" s="76"/>
      <c r="K53" s="76"/>
      <c r="L53" s="76"/>
      <c r="M53" s="76"/>
      <c r="N53" s="76"/>
    </row>
    <row r="54" spans="1:14" x14ac:dyDescent="0.3">
      <c r="A54" s="1416"/>
      <c r="B54" s="1416"/>
      <c r="C54" s="1416"/>
      <c r="D54" s="1416"/>
      <c r="E54" s="1416"/>
      <c r="F54" s="1416"/>
      <c r="G54" s="1416"/>
      <c r="H54" s="76"/>
      <c r="I54" s="76"/>
      <c r="J54" s="76"/>
      <c r="K54" s="76"/>
      <c r="L54" s="76"/>
      <c r="M54" s="76"/>
      <c r="N54" s="76"/>
    </row>
    <row r="55" spans="1:14" x14ac:dyDescent="0.3">
      <c r="A55" s="1416"/>
      <c r="B55" s="1416"/>
      <c r="C55" s="1416"/>
      <c r="D55" s="1416"/>
      <c r="E55" s="1416"/>
      <c r="F55" s="1416"/>
      <c r="G55" s="1416"/>
      <c r="H55" s="76"/>
      <c r="I55" s="76"/>
      <c r="J55" s="76"/>
      <c r="K55" s="76"/>
      <c r="L55" s="76"/>
      <c r="M55" s="76"/>
      <c r="N55" s="76"/>
    </row>
    <row r="56" spans="1:14" x14ac:dyDescent="0.3">
      <c r="A56" s="1416"/>
      <c r="B56" s="1416"/>
      <c r="C56" s="1416"/>
      <c r="D56" s="1416"/>
      <c r="E56" s="1416"/>
      <c r="F56" s="1416"/>
      <c r="G56" s="1416"/>
      <c r="H56" s="76"/>
      <c r="I56" s="76"/>
      <c r="J56" s="76"/>
      <c r="K56" s="76"/>
      <c r="L56" s="76"/>
      <c r="M56" s="76"/>
      <c r="N56" s="76"/>
    </row>
    <row r="57" spans="1:14" x14ac:dyDescent="0.3">
      <c r="A57" s="1416"/>
      <c r="B57" s="1416"/>
      <c r="C57" s="1416"/>
      <c r="D57" s="1416"/>
      <c r="E57" s="1416"/>
      <c r="F57" s="1416"/>
      <c r="G57" s="1416"/>
      <c r="H57" s="76"/>
      <c r="I57" s="76"/>
      <c r="J57" s="76"/>
      <c r="K57" s="76"/>
      <c r="L57" s="76"/>
      <c r="M57" s="76"/>
      <c r="N57" s="76"/>
    </row>
    <row r="58" spans="1:14" x14ac:dyDescent="0.3">
      <c r="A58" s="1416"/>
      <c r="B58" s="1416"/>
      <c r="C58" s="1416"/>
      <c r="D58" s="1416"/>
      <c r="E58" s="1416"/>
      <c r="F58" s="1416"/>
      <c r="G58" s="1416"/>
      <c r="H58" s="76"/>
      <c r="I58" s="76"/>
      <c r="J58" s="76"/>
      <c r="K58" s="76"/>
      <c r="L58" s="76"/>
      <c r="M58" s="76"/>
      <c r="N58" s="76"/>
    </row>
    <row r="59" spans="1:14" x14ac:dyDescent="0.3">
      <c r="A59" s="1416"/>
      <c r="B59" s="1416"/>
      <c r="C59" s="1416"/>
      <c r="D59" s="1416"/>
      <c r="E59" s="1416"/>
      <c r="F59" s="1416"/>
      <c r="G59" s="1416"/>
      <c r="H59" s="76"/>
      <c r="I59" s="76"/>
      <c r="J59" s="76"/>
      <c r="K59" s="76"/>
      <c r="L59" s="76"/>
      <c r="M59" s="76"/>
      <c r="N59" s="76"/>
    </row>
    <row r="60" spans="1:14" x14ac:dyDescent="0.3">
      <c r="A60" s="1416"/>
      <c r="B60" s="1416"/>
      <c r="C60" s="1416"/>
      <c r="D60" s="1416"/>
      <c r="E60" s="1416"/>
      <c r="F60" s="1416"/>
      <c r="G60" s="1416"/>
      <c r="H60" s="76"/>
      <c r="I60" s="76"/>
      <c r="J60" s="76"/>
      <c r="K60" s="76"/>
      <c r="L60" s="76"/>
      <c r="M60" s="76"/>
      <c r="N60" s="76"/>
    </row>
    <row r="61" spans="1:14" x14ac:dyDescent="0.3">
      <c r="A61" s="1416"/>
      <c r="B61" s="1416"/>
      <c r="C61" s="1416"/>
      <c r="D61" s="1416"/>
      <c r="E61" s="1416"/>
      <c r="F61" s="1416"/>
      <c r="G61" s="1416"/>
      <c r="H61" s="76"/>
      <c r="I61" s="76"/>
      <c r="J61" s="76"/>
      <c r="K61" s="76"/>
      <c r="L61" s="76"/>
      <c r="M61" s="76"/>
      <c r="N61" s="76"/>
    </row>
    <row r="62" spans="1:14" x14ac:dyDescent="0.3">
      <c r="A62" s="1416"/>
      <c r="B62" s="1416"/>
      <c r="C62" s="1416"/>
      <c r="D62" s="1416"/>
      <c r="E62" s="1416"/>
      <c r="F62" s="1416"/>
      <c r="G62" s="1416"/>
      <c r="H62" s="76"/>
      <c r="I62" s="76"/>
      <c r="J62" s="76"/>
      <c r="K62" s="76"/>
      <c r="L62" s="76"/>
      <c r="M62" s="76"/>
      <c r="N62" s="76"/>
    </row>
    <row r="63" spans="1:14" x14ac:dyDescent="0.3">
      <c r="A63" s="1416"/>
      <c r="B63" s="1416"/>
      <c r="C63" s="1416"/>
      <c r="D63" s="1416"/>
      <c r="E63" s="1416"/>
      <c r="F63" s="1416"/>
      <c r="G63" s="1416"/>
      <c r="H63" s="76"/>
      <c r="I63" s="76"/>
      <c r="J63" s="76"/>
      <c r="K63" s="76"/>
      <c r="L63" s="76"/>
      <c r="M63" s="76"/>
      <c r="N63" s="76"/>
    </row>
    <row r="64" spans="1:14" x14ac:dyDescent="0.3">
      <c r="A64" s="1416"/>
      <c r="B64" s="1416"/>
      <c r="C64" s="1416"/>
      <c r="D64" s="1416"/>
      <c r="E64" s="1416"/>
      <c r="F64" s="1416"/>
      <c r="G64" s="1416"/>
      <c r="H64" s="76"/>
      <c r="I64" s="76"/>
      <c r="J64" s="76"/>
      <c r="K64" s="76"/>
      <c r="L64" s="76"/>
      <c r="M64" s="76"/>
      <c r="N64" s="76"/>
    </row>
    <row r="65" spans="1:14" x14ac:dyDescent="0.3">
      <c r="A65" s="1416"/>
      <c r="B65" s="1416"/>
      <c r="C65" s="1416"/>
      <c r="D65" s="1416"/>
      <c r="E65" s="1416"/>
      <c r="F65" s="1416"/>
      <c r="G65" s="1416"/>
      <c r="H65" s="76"/>
      <c r="I65" s="76"/>
      <c r="J65" s="76"/>
      <c r="K65" s="76"/>
      <c r="L65" s="76"/>
      <c r="M65" s="76"/>
      <c r="N65" s="76"/>
    </row>
    <row r="66" spans="1:14" x14ac:dyDescent="0.3">
      <c r="A66" s="1416"/>
      <c r="B66" s="1416"/>
      <c r="C66" s="1416"/>
      <c r="D66" s="1416"/>
      <c r="E66" s="1416"/>
      <c r="F66" s="1416"/>
      <c r="G66" s="1416"/>
      <c r="H66" s="76"/>
      <c r="I66" s="76"/>
      <c r="J66" s="76"/>
      <c r="K66" s="76"/>
      <c r="L66" s="76"/>
      <c r="M66" s="76"/>
      <c r="N66" s="76"/>
    </row>
    <row r="67" spans="1:14" x14ac:dyDescent="0.3">
      <c r="A67" s="1416"/>
      <c r="B67" s="1416"/>
      <c r="C67" s="1416"/>
      <c r="D67" s="1416"/>
      <c r="E67" s="1416"/>
      <c r="F67" s="1416"/>
      <c r="G67" s="1416"/>
      <c r="H67" s="76"/>
      <c r="I67" s="76"/>
      <c r="J67" s="76"/>
      <c r="K67" s="76"/>
      <c r="L67" s="76"/>
      <c r="M67" s="76"/>
      <c r="N67" s="76"/>
    </row>
    <row r="68" spans="1:14" x14ac:dyDescent="0.3">
      <c r="A68" s="1416"/>
      <c r="B68" s="1416"/>
      <c r="C68" s="1416"/>
      <c r="D68" s="1416"/>
      <c r="E68" s="1416"/>
      <c r="F68" s="1416"/>
      <c r="G68" s="1416"/>
      <c r="H68" s="76"/>
      <c r="I68" s="76"/>
      <c r="J68" s="76"/>
      <c r="K68" s="76"/>
      <c r="L68" s="76"/>
      <c r="M68" s="76"/>
      <c r="N68" s="76"/>
    </row>
    <row r="69" spans="1:14" x14ac:dyDescent="0.3">
      <c r="A69" s="1416"/>
      <c r="B69" s="1416"/>
      <c r="C69" s="1416"/>
      <c r="D69" s="1416"/>
      <c r="E69" s="1416"/>
      <c r="F69" s="1416"/>
      <c r="G69" s="1416"/>
      <c r="H69" s="76"/>
      <c r="I69" s="76"/>
      <c r="J69" s="76"/>
      <c r="K69" s="76"/>
      <c r="L69" s="76"/>
      <c r="M69" s="76"/>
      <c r="N69" s="76"/>
    </row>
    <row r="70" spans="1:14" x14ac:dyDescent="0.3">
      <c r="A70" s="1416"/>
      <c r="B70" s="1416"/>
      <c r="C70" s="1416"/>
      <c r="D70" s="1416"/>
      <c r="E70" s="1416"/>
      <c r="F70" s="1416"/>
      <c r="G70" s="1416"/>
      <c r="H70" s="76"/>
      <c r="I70" s="76"/>
      <c r="J70" s="76"/>
      <c r="K70" s="76"/>
      <c r="L70" s="76"/>
      <c r="M70" s="76"/>
      <c r="N70" s="76"/>
    </row>
    <row r="71" spans="1:14" x14ac:dyDescent="0.3">
      <c r="A71" s="1416"/>
      <c r="B71" s="1416"/>
      <c r="C71" s="1416"/>
      <c r="D71" s="1416"/>
      <c r="E71" s="1416"/>
      <c r="F71" s="1416"/>
      <c r="G71" s="1416"/>
      <c r="H71" s="76"/>
      <c r="I71" s="76"/>
      <c r="J71" s="76"/>
      <c r="K71" s="76"/>
      <c r="L71" s="76"/>
      <c r="M71" s="76"/>
      <c r="N71" s="76"/>
    </row>
    <row r="72" spans="1:14" x14ac:dyDescent="0.3">
      <c r="A72" s="1416"/>
      <c r="B72" s="1416"/>
      <c r="C72" s="1416"/>
      <c r="D72" s="1416"/>
      <c r="E72" s="1416"/>
      <c r="F72" s="1416"/>
      <c r="G72" s="1416"/>
      <c r="H72" s="76"/>
      <c r="I72" s="76"/>
      <c r="J72" s="76"/>
      <c r="K72" s="76"/>
      <c r="L72" s="76"/>
      <c r="M72" s="76"/>
      <c r="N72" s="76"/>
    </row>
    <row r="73" spans="1:14" x14ac:dyDescent="0.3">
      <c r="A73" s="1416"/>
      <c r="B73" s="1416"/>
      <c r="C73" s="1416"/>
      <c r="D73" s="1416"/>
      <c r="E73" s="1416"/>
      <c r="F73" s="1416"/>
      <c r="G73" s="1416"/>
      <c r="H73" s="76"/>
      <c r="I73" s="76"/>
      <c r="J73" s="76"/>
      <c r="K73" s="76"/>
      <c r="L73" s="76"/>
      <c r="M73" s="76"/>
      <c r="N73" s="76"/>
    </row>
    <row r="74" spans="1:14" x14ac:dyDescent="0.3">
      <c r="A74" s="1416"/>
      <c r="B74" s="1416"/>
      <c r="C74" s="1416"/>
      <c r="D74" s="1416"/>
      <c r="E74" s="1416"/>
      <c r="F74" s="1416"/>
      <c r="G74" s="1416"/>
      <c r="H74" s="76"/>
      <c r="I74" s="76"/>
      <c r="J74" s="76"/>
      <c r="K74" s="76"/>
      <c r="L74" s="76"/>
      <c r="M74" s="76"/>
      <c r="N74" s="76"/>
    </row>
    <row r="75" spans="1:14" x14ac:dyDescent="0.3">
      <c r="A75" s="1416"/>
      <c r="B75" s="1416"/>
      <c r="C75" s="1416"/>
      <c r="D75" s="1416"/>
      <c r="E75" s="1416"/>
      <c r="F75" s="1416"/>
      <c r="G75" s="1416"/>
      <c r="H75" s="76"/>
      <c r="I75" s="76"/>
      <c r="J75" s="76"/>
      <c r="K75" s="76"/>
      <c r="L75" s="76"/>
      <c r="M75" s="76"/>
      <c r="N75" s="76"/>
    </row>
    <row r="76" spans="1:14" x14ac:dyDescent="0.3">
      <c r="A76" s="1416"/>
      <c r="B76" s="1416"/>
      <c r="C76" s="1416"/>
      <c r="D76" s="1416"/>
      <c r="E76" s="1416"/>
      <c r="F76" s="1416"/>
      <c r="G76" s="1416"/>
      <c r="H76" s="76"/>
      <c r="I76" s="76"/>
      <c r="J76" s="76"/>
      <c r="K76" s="76"/>
      <c r="L76" s="76"/>
      <c r="M76" s="76"/>
      <c r="N76" s="76"/>
    </row>
    <row r="77" spans="1:14" x14ac:dyDescent="0.3">
      <c r="A77" s="1416"/>
      <c r="B77" s="1416"/>
      <c r="C77" s="1416"/>
      <c r="D77" s="1416"/>
      <c r="E77" s="1416"/>
      <c r="F77" s="1416"/>
      <c r="G77" s="1416"/>
      <c r="H77" s="76"/>
      <c r="I77" s="76"/>
      <c r="J77" s="76"/>
      <c r="K77" s="76"/>
      <c r="L77" s="76"/>
      <c r="M77" s="76"/>
      <c r="N77" s="76"/>
    </row>
    <row r="78" spans="1:14" x14ac:dyDescent="0.3">
      <c r="A78" s="1416"/>
      <c r="B78" s="1416"/>
      <c r="C78" s="1416"/>
      <c r="D78" s="1416"/>
      <c r="E78" s="1416"/>
      <c r="F78" s="1416"/>
      <c r="G78" s="1416"/>
      <c r="H78" s="76"/>
      <c r="I78" s="76"/>
      <c r="J78" s="76"/>
      <c r="K78" s="76"/>
      <c r="L78" s="76"/>
      <c r="M78" s="76"/>
      <c r="N78" s="76"/>
    </row>
    <row r="79" spans="1:14" x14ac:dyDescent="0.3">
      <c r="A79" s="1416"/>
      <c r="B79" s="1416"/>
      <c r="C79" s="1416"/>
      <c r="D79" s="1416"/>
      <c r="E79" s="1416"/>
      <c r="F79" s="1416"/>
      <c r="G79" s="1416"/>
      <c r="H79" s="76"/>
      <c r="I79" s="76"/>
      <c r="J79" s="76"/>
      <c r="K79" s="76"/>
      <c r="L79" s="76"/>
      <c r="M79" s="76"/>
      <c r="N79" s="76"/>
    </row>
    <row r="80" spans="1:14" x14ac:dyDescent="0.3">
      <c r="A80" s="1416"/>
      <c r="B80" s="1416"/>
      <c r="C80" s="1416"/>
      <c r="D80" s="1416"/>
      <c r="E80" s="1416"/>
      <c r="F80" s="1416"/>
      <c r="G80" s="1416"/>
      <c r="H80" s="76"/>
      <c r="I80" s="76"/>
      <c r="J80" s="76"/>
      <c r="K80" s="76"/>
      <c r="L80" s="76"/>
      <c r="M80" s="76"/>
      <c r="N80" s="76"/>
    </row>
    <row r="81" spans="1:14" x14ac:dyDescent="0.3">
      <c r="A81" s="1416"/>
      <c r="B81" s="1416"/>
      <c r="C81" s="1416"/>
      <c r="D81" s="1416"/>
      <c r="E81" s="1416"/>
      <c r="F81" s="1416"/>
      <c r="G81" s="1416"/>
      <c r="H81" s="76"/>
      <c r="I81" s="76"/>
      <c r="J81" s="76"/>
      <c r="K81" s="76"/>
      <c r="L81" s="76"/>
      <c r="M81" s="76"/>
      <c r="N81" s="76"/>
    </row>
    <row r="82" spans="1:14" x14ac:dyDescent="0.3">
      <c r="A82" s="1416"/>
      <c r="B82" s="1416"/>
      <c r="C82" s="1416"/>
      <c r="D82" s="1416"/>
      <c r="E82" s="1416"/>
      <c r="F82" s="1416"/>
      <c r="G82" s="1416"/>
      <c r="H82" s="76"/>
      <c r="I82" s="76"/>
      <c r="J82" s="76"/>
      <c r="K82" s="76"/>
      <c r="L82" s="76"/>
      <c r="M82" s="76"/>
      <c r="N82" s="76"/>
    </row>
    <row r="83" spans="1:14" x14ac:dyDescent="0.3">
      <c r="A83" s="1416"/>
      <c r="B83" s="1416"/>
      <c r="C83" s="1416"/>
      <c r="D83" s="1416"/>
      <c r="E83" s="1416"/>
      <c r="F83" s="1416"/>
      <c r="G83" s="1416"/>
      <c r="H83" s="76"/>
      <c r="I83" s="76"/>
      <c r="J83" s="76"/>
      <c r="K83" s="76"/>
      <c r="L83" s="76"/>
      <c r="M83" s="76"/>
      <c r="N83" s="76"/>
    </row>
    <row r="84" spans="1:14" x14ac:dyDescent="0.3">
      <c r="A84" s="1416"/>
      <c r="B84" s="1416"/>
      <c r="C84" s="1416"/>
      <c r="D84" s="1416"/>
      <c r="E84" s="1416"/>
      <c r="F84" s="1416"/>
      <c r="G84" s="1416"/>
      <c r="H84" s="76"/>
      <c r="I84" s="76"/>
      <c r="J84" s="76"/>
      <c r="K84" s="76"/>
      <c r="L84" s="76"/>
      <c r="M84" s="76"/>
      <c r="N84" s="76"/>
    </row>
    <row r="85" spans="1:14" x14ac:dyDescent="0.3">
      <c r="A85" s="1416"/>
      <c r="B85" s="1416"/>
      <c r="C85" s="1416"/>
      <c r="D85" s="1416"/>
      <c r="E85" s="1416"/>
      <c r="F85" s="1416"/>
      <c r="G85" s="1416"/>
      <c r="H85" s="76"/>
      <c r="I85" s="76"/>
      <c r="J85" s="76"/>
      <c r="K85" s="76"/>
      <c r="L85" s="76"/>
      <c r="M85" s="76"/>
      <c r="N85" s="76"/>
    </row>
    <row r="86" spans="1:14" x14ac:dyDescent="0.3">
      <c r="A86" s="1416"/>
      <c r="B86" s="1416"/>
      <c r="C86" s="1416"/>
      <c r="D86" s="1416"/>
      <c r="E86" s="1416"/>
      <c r="F86" s="1416"/>
      <c r="G86" s="1416"/>
      <c r="H86" s="76"/>
      <c r="I86" s="76"/>
      <c r="J86" s="76"/>
      <c r="K86" s="76"/>
      <c r="L86" s="76"/>
      <c r="M86" s="76"/>
      <c r="N86" s="76"/>
    </row>
    <row r="87" spans="1:14" x14ac:dyDescent="0.3">
      <c r="A87" s="1416"/>
      <c r="B87" s="1416"/>
      <c r="C87" s="1416"/>
      <c r="D87" s="1416"/>
      <c r="E87" s="1416"/>
      <c r="F87" s="1416"/>
      <c r="G87" s="1416"/>
      <c r="H87" s="76"/>
      <c r="I87" s="76"/>
      <c r="J87" s="76"/>
      <c r="K87" s="76"/>
      <c r="L87" s="76"/>
      <c r="M87" s="76"/>
      <c r="N87" s="76"/>
    </row>
    <row r="88" spans="1:14" x14ac:dyDescent="0.3">
      <c r="A88" s="1416"/>
      <c r="B88" s="1416"/>
      <c r="C88" s="1416"/>
      <c r="D88" s="1416"/>
      <c r="E88" s="1416"/>
      <c r="F88" s="1416"/>
      <c r="G88" s="1416"/>
      <c r="H88" s="76"/>
      <c r="I88" s="76"/>
      <c r="J88" s="76"/>
      <c r="K88" s="76"/>
      <c r="L88" s="76"/>
      <c r="M88" s="76"/>
      <c r="N88" s="76"/>
    </row>
    <row r="89" spans="1:14" x14ac:dyDescent="0.3">
      <c r="A89" s="1416"/>
      <c r="B89" s="1416"/>
      <c r="C89" s="1416"/>
      <c r="D89" s="1416"/>
      <c r="E89" s="1416"/>
      <c r="F89" s="1416"/>
      <c r="G89" s="1416"/>
      <c r="H89" s="76"/>
      <c r="I89" s="76"/>
      <c r="J89" s="76"/>
      <c r="K89" s="76"/>
      <c r="L89" s="76"/>
      <c r="M89" s="76"/>
      <c r="N89" s="76"/>
    </row>
    <row r="90" spans="1:14" x14ac:dyDescent="0.3">
      <c r="A90" s="1416"/>
      <c r="B90" s="1416"/>
      <c r="C90" s="1416"/>
      <c r="D90" s="1416"/>
      <c r="E90" s="1416"/>
      <c r="F90" s="1416"/>
      <c r="G90" s="1416"/>
      <c r="H90" s="76"/>
      <c r="I90" s="76"/>
      <c r="J90" s="76"/>
      <c r="K90" s="76"/>
      <c r="L90" s="76"/>
      <c r="M90" s="76"/>
      <c r="N90" s="76"/>
    </row>
    <row r="91" spans="1:14" x14ac:dyDescent="0.3">
      <c r="A91" s="1416"/>
      <c r="B91" s="1416"/>
      <c r="C91" s="1416"/>
      <c r="D91" s="1416"/>
      <c r="E91" s="1416"/>
      <c r="F91" s="1416"/>
      <c r="G91" s="1416"/>
      <c r="H91" s="76"/>
      <c r="I91" s="76"/>
      <c r="J91" s="76"/>
      <c r="K91" s="76"/>
      <c r="L91" s="76"/>
      <c r="M91" s="76"/>
      <c r="N91" s="76"/>
    </row>
    <row r="92" spans="1:14" x14ac:dyDescent="0.3">
      <c r="A92" s="1416"/>
      <c r="B92" s="1416"/>
      <c r="C92" s="1416"/>
      <c r="D92" s="1416"/>
      <c r="E92" s="1416"/>
      <c r="F92" s="1416"/>
      <c r="G92" s="1416"/>
      <c r="H92" s="76"/>
      <c r="I92" s="76"/>
      <c r="J92" s="76"/>
      <c r="K92" s="76"/>
      <c r="L92" s="76"/>
      <c r="M92" s="76"/>
      <c r="N92" s="76"/>
    </row>
    <row r="93" spans="1:14" x14ac:dyDescent="0.3">
      <c r="A93" s="1416"/>
      <c r="B93" s="1416"/>
      <c r="C93" s="1416"/>
      <c r="D93" s="1416"/>
      <c r="E93" s="1416"/>
      <c r="F93" s="1416"/>
      <c r="G93" s="1416"/>
      <c r="H93" s="76"/>
      <c r="I93" s="76"/>
      <c r="J93" s="76"/>
      <c r="K93" s="76"/>
      <c r="L93" s="76"/>
      <c r="M93" s="76"/>
      <c r="N93" s="76"/>
    </row>
    <row r="94" spans="1:14" x14ac:dyDescent="0.3">
      <c r="A94" s="1416"/>
      <c r="B94" s="1416"/>
      <c r="C94" s="1416"/>
      <c r="D94" s="1416"/>
      <c r="E94" s="1416"/>
      <c r="F94" s="1416"/>
      <c r="G94" s="1416"/>
      <c r="H94" s="76"/>
      <c r="I94" s="76"/>
      <c r="J94" s="76"/>
      <c r="K94" s="76"/>
      <c r="L94" s="76"/>
      <c r="M94" s="76"/>
      <c r="N94" s="76"/>
    </row>
    <row r="95" spans="1:14" x14ac:dyDescent="0.3">
      <c r="A95" s="1416"/>
      <c r="B95" s="1416"/>
      <c r="C95" s="1416"/>
      <c r="D95" s="1416"/>
      <c r="E95" s="1416"/>
      <c r="F95" s="1416"/>
      <c r="G95" s="1416"/>
      <c r="H95" s="76"/>
      <c r="I95" s="76"/>
      <c r="J95" s="76"/>
      <c r="K95" s="76"/>
      <c r="L95" s="76"/>
      <c r="M95" s="76"/>
      <c r="N95" s="76"/>
    </row>
    <row r="96" spans="1:14" x14ac:dyDescent="0.3">
      <c r="A96" s="1416"/>
      <c r="B96" s="1416"/>
      <c r="C96" s="1416"/>
      <c r="D96" s="1416"/>
      <c r="E96" s="1416"/>
      <c r="F96" s="1416"/>
      <c r="G96" s="1416"/>
      <c r="H96" s="76"/>
      <c r="I96" s="76"/>
      <c r="J96" s="76"/>
      <c r="K96" s="76"/>
      <c r="L96" s="76"/>
      <c r="M96" s="76"/>
      <c r="N96" s="76"/>
    </row>
    <row r="97" spans="1:14" x14ac:dyDescent="0.3">
      <c r="A97" s="1416"/>
      <c r="B97" s="1416"/>
      <c r="C97" s="1416"/>
      <c r="D97" s="1416"/>
      <c r="E97" s="1416"/>
      <c r="F97" s="1416"/>
      <c r="G97" s="1416"/>
      <c r="H97" s="76"/>
      <c r="I97" s="76"/>
      <c r="J97" s="76"/>
      <c r="K97" s="76"/>
      <c r="L97" s="76"/>
      <c r="M97" s="76"/>
      <c r="N97" s="76"/>
    </row>
    <row r="98" spans="1:14" x14ac:dyDescent="0.3">
      <c r="A98" s="1416"/>
      <c r="B98" s="1416"/>
      <c r="C98" s="1416"/>
      <c r="D98" s="1416"/>
      <c r="E98" s="1416"/>
      <c r="F98" s="1416"/>
      <c r="G98" s="1416"/>
      <c r="H98" s="76"/>
      <c r="I98" s="76"/>
      <c r="J98" s="76"/>
      <c r="K98" s="76"/>
      <c r="L98" s="76"/>
      <c r="M98" s="76"/>
      <c r="N98" s="76"/>
    </row>
    <row r="99" spans="1:14" x14ac:dyDescent="0.3">
      <c r="A99" s="1416"/>
      <c r="B99" s="1416"/>
      <c r="C99" s="1416"/>
      <c r="D99" s="1416"/>
      <c r="E99" s="1416"/>
      <c r="F99" s="1416"/>
      <c r="G99" s="1416"/>
      <c r="H99" s="76"/>
      <c r="I99" s="76"/>
      <c r="J99" s="76"/>
      <c r="K99" s="76"/>
      <c r="L99" s="76"/>
      <c r="M99" s="76"/>
      <c r="N99" s="76"/>
    </row>
    <row r="100" spans="1:14" x14ac:dyDescent="0.3">
      <c r="A100" s="1416"/>
      <c r="B100" s="1416"/>
      <c r="C100" s="1416"/>
      <c r="D100" s="1416"/>
      <c r="E100" s="1416"/>
      <c r="F100" s="1416"/>
      <c r="G100" s="1416"/>
      <c r="H100" s="76"/>
      <c r="I100" s="76"/>
      <c r="J100" s="76"/>
      <c r="K100" s="76"/>
      <c r="L100" s="76"/>
      <c r="M100" s="76"/>
      <c r="N100" s="76"/>
    </row>
    <row r="101" spans="1:14" x14ac:dyDescent="0.3">
      <c r="A101" s="1416"/>
      <c r="B101" s="1416"/>
      <c r="C101" s="1416"/>
      <c r="D101" s="1416"/>
      <c r="E101" s="1416"/>
      <c r="F101" s="1416"/>
      <c r="G101" s="1416"/>
      <c r="H101" s="76"/>
      <c r="I101" s="76"/>
      <c r="J101" s="76"/>
      <c r="K101" s="76"/>
      <c r="L101" s="76"/>
      <c r="M101" s="76"/>
      <c r="N101" s="76"/>
    </row>
    <row r="102" spans="1:14" x14ac:dyDescent="0.3">
      <c r="A102" s="1416"/>
      <c r="B102" s="1416"/>
      <c r="C102" s="1416"/>
      <c r="D102" s="1416"/>
      <c r="E102" s="1416"/>
      <c r="F102" s="1416"/>
      <c r="G102" s="1416"/>
      <c r="H102" s="76"/>
      <c r="I102" s="76"/>
      <c r="J102" s="76"/>
      <c r="K102" s="76"/>
      <c r="L102" s="76"/>
      <c r="M102" s="76"/>
      <c r="N102" s="76"/>
    </row>
    <row r="103" spans="1:14" x14ac:dyDescent="0.3">
      <c r="A103" s="1416"/>
      <c r="B103" s="1416"/>
      <c r="C103" s="1416"/>
      <c r="D103" s="1416"/>
      <c r="E103" s="1416"/>
      <c r="F103" s="1416"/>
      <c r="G103" s="1416"/>
      <c r="H103" s="76"/>
      <c r="I103" s="76"/>
      <c r="J103" s="76"/>
      <c r="K103" s="76"/>
      <c r="L103" s="76"/>
      <c r="M103" s="76"/>
      <c r="N103" s="76"/>
    </row>
    <row r="104" spans="1:14" x14ac:dyDescent="0.3">
      <c r="A104" s="1416"/>
      <c r="B104" s="1416"/>
      <c r="C104" s="1416"/>
      <c r="D104" s="1416"/>
      <c r="E104" s="1416"/>
      <c r="F104" s="1416"/>
      <c r="G104" s="1416"/>
      <c r="H104" s="76"/>
      <c r="I104" s="76"/>
      <c r="J104" s="76"/>
      <c r="K104" s="76"/>
      <c r="L104" s="76"/>
      <c r="M104" s="76"/>
      <c r="N104" s="76"/>
    </row>
    <row r="105" spans="1:14" x14ac:dyDescent="0.3">
      <c r="A105" s="1416"/>
      <c r="B105" s="1416"/>
      <c r="C105" s="1416"/>
      <c r="D105" s="1416"/>
      <c r="E105" s="1416"/>
      <c r="F105" s="1416"/>
      <c r="G105" s="1416"/>
      <c r="H105" s="76"/>
      <c r="I105" s="76"/>
      <c r="J105" s="76"/>
      <c r="K105" s="76"/>
      <c r="L105" s="76"/>
      <c r="M105" s="76"/>
      <c r="N105" s="76"/>
    </row>
    <row r="106" spans="1:14" x14ac:dyDescent="0.3">
      <c r="A106" s="1416"/>
      <c r="B106" s="1416"/>
      <c r="C106" s="1416"/>
      <c r="D106" s="1416"/>
      <c r="E106" s="1416"/>
      <c r="F106" s="1416"/>
      <c r="G106" s="1416"/>
      <c r="H106" s="76"/>
      <c r="I106" s="76"/>
      <c r="J106" s="76"/>
      <c r="K106" s="76"/>
      <c r="L106" s="76"/>
      <c r="M106" s="76"/>
      <c r="N106" s="76"/>
    </row>
    <row r="107" spans="1:14" x14ac:dyDescent="0.3">
      <c r="A107" s="1416"/>
      <c r="B107" s="1416"/>
      <c r="C107" s="1416"/>
      <c r="D107" s="1416"/>
      <c r="E107" s="1416"/>
      <c r="F107" s="1416"/>
      <c r="G107" s="1416"/>
      <c r="H107" s="76"/>
      <c r="I107" s="76"/>
      <c r="J107" s="76"/>
      <c r="K107" s="76"/>
      <c r="L107" s="76"/>
      <c r="M107" s="76"/>
      <c r="N107" s="76"/>
    </row>
    <row r="108" spans="1:14" x14ac:dyDescent="0.3">
      <c r="A108" s="1416"/>
      <c r="B108" s="1416"/>
      <c r="C108" s="1416"/>
      <c r="D108" s="1416"/>
      <c r="E108" s="1416"/>
      <c r="F108" s="1416"/>
      <c r="G108" s="1416"/>
      <c r="H108" s="76"/>
      <c r="I108" s="76"/>
      <c r="J108" s="76"/>
      <c r="K108" s="76"/>
      <c r="L108" s="76"/>
      <c r="M108" s="76"/>
      <c r="N108" s="76"/>
    </row>
    <row r="109" spans="1:14" x14ac:dyDescent="0.3">
      <c r="A109" s="1416"/>
      <c r="B109" s="1416"/>
      <c r="C109" s="1416"/>
      <c r="D109" s="1416"/>
      <c r="E109" s="1416"/>
      <c r="F109" s="1416"/>
      <c r="G109" s="1416"/>
      <c r="H109" s="76"/>
      <c r="I109" s="76"/>
      <c r="J109" s="76"/>
      <c r="K109" s="76"/>
      <c r="L109" s="76"/>
      <c r="M109" s="76"/>
      <c r="N109" s="76"/>
    </row>
    <row r="110" spans="1:14" x14ac:dyDescent="0.3">
      <c r="A110" s="1416"/>
      <c r="B110" s="1416"/>
      <c r="C110" s="1416"/>
      <c r="D110" s="1416"/>
      <c r="E110" s="1416"/>
      <c r="F110" s="1416"/>
      <c r="G110" s="1416"/>
      <c r="H110" s="76"/>
      <c r="I110" s="76"/>
      <c r="J110" s="76"/>
      <c r="K110" s="76"/>
      <c r="L110" s="76"/>
      <c r="M110" s="76"/>
      <c r="N110" s="76"/>
    </row>
    <row r="111" spans="1:14" x14ac:dyDescent="0.3">
      <c r="A111" s="1416"/>
      <c r="B111" s="1416"/>
      <c r="C111" s="1416"/>
      <c r="D111" s="1416"/>
      <c r="E111" s="1416"/>
      <c r="F111" s="1416"/>
      <c r="G111" s="1416"/>
      <c r="H111" s="76"/>
      <c r="I111" s="76"/>
      <c r="J111" s="76"/>
      <c r="K111" s="76"/>
      <c r="L111" s="76"/>
      <c r="M111" s="76"/>
      <c r="N111" s="76"/>
    </row>
    <row r="112" spans="1:14" x14ac:dyDescent="0.3">
      <c r="A112" s="1416"/>
      <c r="B112" s="1416"/>
      <c r="C112" s="1416"/>
      <c r="D112" s="1416"/>
      <c r="E112" s="1416"/>
      <c r="F112" s="1416"/>
      <c r="G112" s="1416"/>
      <c r="H112" s="76"/>
      <c r="I112" s="76"/>
      <c r="J112" s="76"/>
      <c r="K112" s="76"/>
      <c r="L112" s="76"/>
      <c r="M112" s="76"/>
      <c r="N112" s="76"/>
    </row>
    <row r="113" spans="1:14" x14ac:dyDescent="0.3">
      <c r="A113" s="1416"/>
      <c r="B113" s="1416"/>
      <c r="C113" s="1416"/>
      <c r="D113" s="1416"/>
      <c r="E113" s="1416"/>
      <c r="F113" s="1416"/>
      <c r="G113" s="1416"/>
      <c r="H113" s="76"/>
      <c r="I113" s="76"/>
      <c r="J113" s="76"/>
      <c r="K113" s="76"/>
      <c r="L113" s="76"/>
      <c r="M113" s="76"/>
      <c r="N113" s="76"/>
    </row>
    <row r="114" spans="1:14" x14ac:dyDescent="0.3">
      <c r="A114" s="1416"/>
      <c r="B114" s="1416"/>
      <c r="C114" s="1416"/>
      <c r="D114" s="1416"/>
      <c r="E114" s="1416"/>
      <c r="F114" s="1416"/>
      <c r="G114" s="1416"/>
      <c r="H114" s="76"/>
      <c r="I114" s="76"/>
      <c r="J114" s="76"/>
      <c r="K114" s="76"/>
      <c r="L114" s="76"/>
      <c r="M114" s="76"/>
      <c r="N114" s="76"/>
    </row>
    <row r="115" spans="1:14" x14ac:dyDescent="0.3">
      <c r="A115" s="1416"/>
      <c r="B115" s="1416"/>
      <c r="C115" s="1416"/>
      <c r="D115" s="1416"/>
      <c r="E115" s="1416"/>
      <c r="F115" s="1416"/>
      <c r="G115" s="1416"/>
      <c r="H115" s="76"/>
      <c r="I115" s="76"/>
      <c r="J115" s="76"/>
      <c r="K115" s="76"/>
      <c r="L115" s="76"/>
      <c r="M115" s="76"/>
      <c r="N115" s="76"/>
    </row>
    <row r="116" spans="1:14" x14ac:dyDescent="0.3">
      <c r="A116" s="1416"/>
      <c r="B116" s="1416"/>
      <c r="C116" s="1416"/>
      <c r="D116" s="1416"/>
      <c r="E116" s="1416"/>
      <c r="F116" s="1416"/>
      <c r="G116" s="1416"/>
      <c r="H116" s="76"/>
      <c r="I116" s="76"/>
      <c r="J116" s="76"/>
      <c r="K116" s="76"/>
      <c r="L116" s="76"/>
      <c r="M116" s="76"/>
      <c r="N116" s="76"/>
    </row>
    <row r="117" spans="1:14" x14ac:dyDescent="0.3">
      <c r="A117" s="1416"/>
      <c r="B117" s="1416"/>
      <c r="C117" s="1416"/>
      <c r="D117" s="1416"/>
      <c r="E117" s="1416"/>
      <c r="F117" s="1416"/>
      <c r="G117" s="1416"/>
      <c r="H117" s="76"/>
      <c r="I117" s="76"/>
      <c r="J117" s="76"/>
      <c r="K117" s="76"/>
      <c r="L117" s="76"/>
      <c r="M117" s="76"/>
      <c r="N117" s="76"/>
    </row>
    <row r="118" spans="1:14" x14ac:dyDescent="0.3">
      <c r="A118" s="1416"/>
      <c r="B118" s="1416"/>
      <c r="C118" s="1416"/>
      <c r="D118" s="1416"/>
      <c r="E118" s="1416"/>
      <c r="F118" s="1416"/>
      <c r="G118" s="1416"/>
      <c r="H118" s="76"/>
      <c r="I118" s="76"/>
      <c r="J118" s="76"/>
      <c r="K118" s="76"/>
      <c r="L118" s="76"/>
      <c r="M118" s="76"/>
      <c r="N118" s="76"/>
    </row>
    <row r="119" spans="1:14" x14ac:dyDescent="0.3">
      <c r="A119" s="1416"/>
      <c r="B119" s="1416"/>
      <c r="C119" s="1416"/>
      <c r="D119" s="1416"/>
      <c r="E119" s="1416"/>
      <c r="F119" s="1416"/>
      <c r="G119" s="1416"/>
      <c r="H119" s="76"/>
      <c r="I119" s="76"/>
      <c r="J119" s="76"/>
      <c r="K119" s="76"/>
      <c r="L119" s="76"/>
      <c r="M119" s="76"/>
      <c r="N119" s="76"/>
    </row>
    <row r="120" spans="1:14" x14ac:dyDescent="0.3">
      <c r="A120" s="1416"/>
      <c r="B120" s="1416"/>
      <c r="C120" s="1416"/>
      <c r="D120" s="1416"/>
      <c r="E120" s="1416"/>
      <c r="F120" s="1416"/>
      <c r="G120" s="1416"/>
      <c r="H120" s="76"/>
      <c r="I120" s="76"/>
      <c r="J120" s="76"/>
      <c r="K120" s="76"/>
      <c r="L120" s="76"/>
      <c r="M120" s="76"/>
      <c r="N120" s="76"/>
    </row>
    <row r="121" spans="1:14" x14ac:dyDescent="0.3">
      <c r="A121" s="1416"/>
      <c r="B121" s="1416"/>
      <c r="C121" s="1416"/>
      <c r="D121" s="1416"/>
      <c r="E121" s="1416"/>
      <c r="F121" s="1416"/>
      <c r="G121" s="1416"/>
      <c r="H121" s="76"/>
      <c r="I121" s="76"/>
      <c r="J121" s="76"/>
      <c r="K121" s="76"/>
      <c r="L121" s="76"/>
      <c r="M121" s="76"/>
      <c r="N121" s="76"/>
    </row>
    <row r="122" spans="1:14" x14ac:dyDescent="0.3">
      <c r="A122" s="1416"/>
      <c r="B122" s="1416"/>
      <c r="C122" s="1416"/>
      <c r="D122" s="1416"/>
      <c r="E122" s="1416"/>
      <c r="F122" s="1416"/>
      <c r="G122" s="1416"/>
      <c r="H122" s="76"/>
      <c r="I122" s="76"/>
      <c r="J122" s="76"/>
      <c r="K122" s="76"/>
      <c r="L122" s="76"/>
      <c r="M122" s="76"/>
      <c r="N122" s="76"/>
    </row>
    <row r="123" spans="1:14" x14ac:dyDescent="0.3">
      <c r="A123" s="1416"/>
      <c r="B123" s="1416"/>
      <c r="C123" s="1416"/>
      <c r="D123" s="1416"/>
      <c r="E123" s="1416"/>
      <c r="F123" s="1416"/>
      <c r="G123" s="1416"/>
      <c r="H123" s="76"/>
      <c r="I123" s="76"/>
      <c r="J123" s="76"/>
      <c r="K123" s="76"/>
      <c r="L123" s="76"/>
      <c r="M123" s="76"/>
      <c r="N123" s="76"/>
    </row>
    <row r="124" spans="1:14" x14ac:dyDescent="0.3">
      <c r="A124" s="1416"/>
      <c r="B124" s="1416"/>
      <c r="C124" s="1416"/>
      <c r="D124" s="1416"/>
      <c r="E124" s="1416"/>
      <c r="F124" s="1416"/>
      <c r="G124" s="1416"/>
      <c r="H124" s="76"/>
      <c r="I124" s="76"/>
      <c r="J124" s="76"/>
      <c r="K124" s="76"/>
      <c r="L124" s="76"/>
      <c r="M124" s="76"/>
      <c r="N124" s="76"/>
    </row>
    <row r="125" spans="1:14" x14ac:dyDescent="0.3">
      <c r="A125" s="1416"/>
      <c r="B125" s="1416"/>
      <c r="C125" s="1416"/>
      <c r="D125" s="1416"/>
      <c r="E125" s="1416"/>
      <c r="F125" s="1416"/>
      <c r="G125" s="1416"/>
      <c r="H125" s="76"/>
      <c r="I125" s="76"/>
      <c r="J125" s="76"/>
      <c r="K125" s="76"/>
      <c r="L125" s="76"/>
      <c r="M125" s="76"/>
      <c r="N125" s="76"/>
    </row>
    <row r="126" spans="1:14" x14ac:dyDescent="0.3">
      <c r="A126" s="1416"/>
      <c r="B126" s="1416"/>
      <c r="C126" s="1416"/>
      <c r="D126" s="1416"/>
      <c r="E126" s="1416"/>
      <c r="F126" s="1416"/>
      <c r="G126" s="1416"/>
      <c r="H126" s="76"/>
      <c r="I126" s="76"/>
      <c r="J126" s="76"/>
      <c r="K126" s="76"/>
      <c r="L126" s="76"/>
      <c r="M126" s="76"/>
      <c r="N126" s="76"/>
    </row>
    <row r="127" spans="1:14" x14ac:dyDescent="0.3">
      <c r="A127" s="1416"/>
      <c r="B127" s="1416"/>
      <c r="C127" s="1416"/>
      <c r="D127" s="1416"/>
      <c r="E127" s="1416"/>
      <c r="F127" s="1416"/>
      <c r="G127" s="1416"/>
      <c r="H127" s="76"/>
      <c r="I127" s="76"/>
      <c r="J127" s="76"/>
      <c r="K127" s="76"/>
      <c r="L127" s="76"/>
      <c r="M127" s="76"/>
      <c r="N127" s="76"/>
    </row>
    <row r="128" spans="1:14" x14ac:dyDescent="0.3">
      <c r="A128" s="1416"/>
      <c r="B128" s="1416"/>
      <c r="C128" s="1416"/>
      <c r="D128" s="1416"/>
      <c r="E128" s="1416"/>
      <c r="F128" s="1416"/>
      <c r="G128" s="1416"/>
      <c r="H128" s="76"/>
      <c r="I128" s="76"/>
      <c r="J128" s="76"/>
      <c r="K128" s="76"/>
      <c r="L128" s="76"/>
      <c r="M128" s="76"/>
      <c r="N128" s="76"/>
    </row>
    <row r="129" spans="1:14" x14ac:dyDescent="0.3">
      <c r="A129" s="1416"/>
      <c r="B129" s="1416"/>
      <c r="C129" s="1416"/>
      <c r="D129" s="1416"/>
      <c r="E129" s="1416"/>
      <c r="F129" s="1416"/>
      <c r="G129" s="1416"/>
      <c r="H129" s="76"/>
      <c r="I129" s="76"/>
      <c r="J129" s="76"/>
      <c r="K129" s="76"/>
      <c r="L129" s="76"/>
      <c r="M129" s="76"/>
      <c r="N129" s="76"/>
    </row>
    <row r="130" spans="1:14" x14ac:dyDescent="0.3">
      <c r="A130" s="1416"/>
      <c r="B130" s="1416"/>
      <c r="C130" s="1416"/>
      <c r="D130" s="1416"/>
      <c r="E130" s="1416"/>
      <c r="F130" s="1416"/>
      <c r="G130" s="1416"/>
      <c r="H130" s="76"/>
      <c r="I130" s="76"/>
      <c r="J130" s="76"/>
      <c r="K130" s="76"/>
      <c r="L130" s="76"/>
      <c r="M130" s="76"/>
      <c r="N130" s="76"/>
    </row>
    <row r="131" spans="1:14" x14ac:dyDescent="0.3">
      <c r="A131" s="1416"/>
      <c r="B131" s="1416"/>
      <c r="C131" s="1416"/>
      <c r="D131" s="1416"/>
      <c r="E131" s="1416"/>
      <c r="F131" s="1416"/>
      <c r="G131" s="1416"/>
      <c r="H131" s="76"/>
      <c r="I131" s="76"/>
      <c r="J131" s="76"/>
      <c r="K131" s="76"/>
      <c r="L131" s="76"/>
      <c r="M131" s="76"/>
      <c r="N131" s="76"/>
    </row>
    <row r="132" spans="1:14" x14ac:dyDescent="0.3">
      <c r="A132" s="1416"/>
      <c r="B132" s="1416"/>
      <c r="C132" s="1416"/>
      <c r="D132" s="1416"/>
      <c r="E132" s="1416"/>
      <c r="F132" s="1416"/>
      <c r="G132" s="1416"/>
      <c r="H132" s="76"/>
    </row>
    <row r="133" spans="1:14" x14ac:dyDescent="0.3">
      <c r="A133" s="1416"/>
      <c r="B133" s="1416"/>
      <c r="C133" s="1416"/>
      <c r="D133" s="1416"/>
      <c r="E133" s="1416"/>
      <c r="F133" s="1416"/>
      <c r="G133" s="1416"/>
      <c r="H133" s="76"/>
    </row>
    <row r="134" spans="1:14" x14ac:dyDescent="0.3">
      <c r="A134" s="1416"/>
      <c r="B134" s="1416"/>
      <c r="C134" s="1416"/>
      <c r="D134" s="1416"/>
      <c r="E134" s="1416"/>
      <c r="F134" s="1416"/>
      <c r="G134" s="1416"/>
      <c r="H134" s="76"/>
    </row>
    <row r="135" spans="1:14" x14ac:dyDescent="0.3">
      <c r="A135" s="1416"/>
      <c r="B135" s="1416"/>
      <c r="C135" s="1416"/>
      <c r="D135" s="1416"/>
      <c r="E135" s="1416"/>
      <c r="F135" s="1416"/>
      <c r="G135" s="1416"/>
      <c r="H135" s="76"/>
    </row>
    <row r="136" spans="1:14" x14ac:dyDescent="0.3">
      <c r="A136" s="1416"/>
      <c r="B136" s="1416"/>
      <c r="C136" s="1416"/>
      <c r="D136" s="1416"/>
      <c r="E136" s="1416"/>
      <c r="F136" s="1416"/>
      <c r="G136" s="1416"/>
      <c r="H136" s="76"/>
    </row>
    <row r="137" spans="1:14" x14ac:dyDescent="0.3">
      <c r="A137" s="1416"/>
      <c r="B137" s="1416"/>
      <c r="C137" s="1416"/>
      <c r="D137" s="1416"/>
      <c r="E137" s="1416"/>
      <c r="F137" s="1416"/>
      <c r="G137" s="1416"/>
      <c r="H137" s="76"/>
    </row>
    <row r="138" spans="1:14" x14ac:dyDescent="0.3">
      <c r="A138" s="1416"/>
      <c r="B138" s="1416"/>
      <c r="C138" s="1416"/>
      <c r="D138" s="1416"/>
      <c r="E138" s="1416"/>
      <c r="F138" s="1416"/>
      <c r="G138" s="1416"/>
      <c r="H138" s="76"/>
    </row>
    <row r="139" spans="1:14" x14ac:dyDescent="0.3">
      <c r="A139" s="1416"/>
      <c r="B139" s="1416"/>
      <c r="C139" s="1416"/>
      <c r="D139" s="1416"/>
      <c r="E139" s="1416"/>
      <c r="F139" s="1416"/>
      <c r="G139" s="1416"/>
      <c r="H139" s="76"/>
    </row>
    <row r="140" spans="1:14" x14ac:dyDescent="0.3">
      <c r="A140" s="1416"/>
      <c r="B140" s="1416"/>
      <c r="C140" s="1416"/>
      <c r="D140" s="1416"/>
      <c r="E140" s="1416"/>
      <c r="F140" s="1416"/>
      <c r="G140" s="1416"/>
      <c r="H140" s="76"/>
    </row>
    <row r="141" spans="1:14" x14ac:dyDescent="0.3">
      <c r="A141" s="1416"/>
      <c r="B141" s="1416"/>
      <c r="C141" s="1416"/>
      <c r="D141" s="1416"/>
      <c r="E141" s="1416"/>
      <c r="F141" s="1416"/>
      <c r="G141" s="1416"/>
      <c r="H141" s="76"/>
    </row>
    <row r="142" spans="1:14" x14ac:dyDescent="0.3">
      <c r="A142" s="1416"/>
      <c r="B142" s="1416"/>
      <c r="C142" s="1416"/>
      <c r="D142" s="1416"/>
      <c r="E142" s="1416"/>
      <c r="F142" s="1416"/>
      <c r="G142" s="1416"/>
      <c r="H142" s="76"/>
    </row>
    <row r="143" spans="1:14" x14ac:dyDescent="0.3">
      <c r="A143" s="1416"/>
      <c r="B143" s="1416"/>
      <c r="C143" s="1416"/>
      <c r="D143" s="1416"/>
      <c r="E143" s="1416"/>
      <c r="F143" s="1416"/>
      <c r="G143" s="1416"/>
      <c r="H143" s="76"/>
    </row>
    <row r="144" spans="1:14" x14ac:dyDescent="0.3">
      <c r="A144" s="1416"/>
      <c r="B144" s="1416"/>
      <c r="C144" s="1416"/>
      <c r="D144" s="1416"/>
      <c r="E144" s="1416"/>
      <c r="F144" s="1416"/>
      <c r="G144" s="1416"/>
      <c r="H144" s="76"/>
    </row>
    <row r="145" spans="1:8" x14ac:dyDescent="0.3">
      <c r="A145" s="1416"/>
      <c r="B145" s="1416"/>
      <c r="C145" s="1416"/>
      <c r="D145" s="1416"/>
      <c r="E145" s="1416"/>
      <c r="F145" s="1416"/>
      <c r="G145" s="1416"/>
      <c r="H145" s="76"/>
    </row>
    <row r="146" spans="1:8" x14ac:dyDescent="0.3">
      <c r="A146" s="1416"/>
      <c r="B146" s="1416"/>
      <c r="C146" s="1416"/>
      <c r="D146" s="1416"/>
      <c r="E146" s="1416"/>
      <c r="F146" s="1416"/>
      <c r="G146" s="1416"/>
      <c r="H146" s="76"/>
    </row>
    <row r="147" spans="1:8" x14ac:dyDescent="0.3">
      <c r="A147" s="1416"/>
      <c r="B147" s="1416"/>
      <c r="C147" s="1416"/>
      <c r="D147" s="1416"/>
      <c r="E147" s="1416"/>
      <c r="F147" s="1416"/>
      <c r="G147" s="1416"/>
      <c r="H147" s="76"/>
    </row>
    <row r="148" spans="1:8" x14ac:dyDescent="0.3">
      <c r="A148" s="1416"/>
      <c r="B148" s="1416"/>
      <c r="C148" s="1416"/>
      <c r="D148" s="1416"/>
      <c r="E148" s="1416"/>
      <c r="F148" s="1416"/>
      <c r="G148" s="1416"/>
      <c r="H148" s="76"/>
    </row>
    <row r="149" spans="1:8" x14ac:dyDescent="0.3">
      <c r="A149" s="1416"/>
      <c r="B149" s="1416"/>
      <c r="C149" s="1416"/>
      <c r="D149" s="1416"/>
      <c r="E149" s="1416"/>
      <c r="F149" s="1416"/>
      <c r="G149" s="1416"/>
      <c r="H149" s="76"/>
    </row>
    <row r="150" spans="1:8" x14ac:dyDescent="0.3">
      <c r="A150" s="1416"/>
      <c r="B150" s="1416"/>
      <c r="C150" s="1416"/>
      <c r="D150" s="1416"/>
      <c r="E150" s="1416"/>
      <c r="F150" s="1416"/>
      <c r="G150" s="1416"/>
      <c r="H150" s="76"/>
    </row>
    <row r="151" spans="1:8" x14ac:dyDescent="0.3">
      <c r="A151" s="1416"/>
      <c r="B151" s="1416"/>
      <c r="C151" s="1416"/>
      <c r="D151" s="1416"/>
      <c r="E151" s="1416"/>
      <c r="F151" s="1416"/>
      <c r="G151" s="1416"/>
      <c r="H151" s="76"/>
    </row>
    <row r="152" spans="1:8" x14ac:dyDescent="0.3">
      <c r="A152" s="1416"/>
      <c r="B152" s="1416"/>
      <c r="C152" s="1416"/>
      <c r="D152" s="1416"/>
      <c r="E152" s="1416"/>
      <c r="F152" s="1416"/>
      <c r="G152" s="1416"/>
      <c r="H152" s="76"/>
    </row>
    <row r="153" spans="1:8" x14ac:dyDescent="0.3">
      <c r="A153" s="1416"/>
      <c r="B153" s="1416"/>
      <c r="C153" s="1416"/>
      <c r="D153" s="1416"/>
      <c r="E153" s="1416"/>
      <c r="F153" s="1416"/>
      <c r="G153" s="1416"/>
      <c r="H153" s="76"/>
    </row>
    <row r="154" spans="1:8" x14ac:dyDescent="0.3">
      <c r="A154" s="1416"/>
      <c r="B154" s="1416"/>
      <c r="C154" s="1416"/>
      <c r="D154" s="1416"/>
      <c r="E154" s="1416"/>
      <c r="F154" s="1416"/>
      <c r="G154" s="1416"/>
      <c r="H154" s="76"/>
    </row>
    <row r="155" spans="1:8" x14ac:dyDescent="0.3">
      <c r="A155" s="1416"/>
      <c r="B155" s="1416"/>
      <c r="C155" s="1416"/>
      <c r="D155" s="1416"/>
      <c r="E155" s="1416"/>
      <c r="F155" s="1416"/>
      <c r="G155" s="1416"/>
      <c r="H155" s="76"/>
    </row>
    <row r="156" spans="1:8" x14ac:dyDescent="0.3">
      <c r="A156" s="1416"/>
      <c r="B156" s="1416"/>
      <c r="C156" s="1416"/>
      <c r="D156" s="1416"/>
      <c r="E156" s="1416"/>
      <c r="F156" s="1416"/>
      <c r="G156" s="1416"/>
      <c r="H156" s="76"/>
    </row>
    <row r="157" spans="1:8" x14ac:dyDescent="0.3">
      <c r="A157" s="1416"/>
      <c r="B157" s="1416"/>
      <c r="C157" s="1416"/>
      <c r="D157" s="1416"/>
      <c r="E157" s="1416"/>
      <c r="F157" s="1416"/>
      <c r="G157" s="1416"/>
      <c r="H157" s="76"/>
    </row>
    <row r="158" spans="1:8" x14ac:dyDescent="0.3">
      <c r="A158" s="1416"/>
      <c r="B158" s="1416"/>
      <c r="C158" s="1416"/>
      <c r="D158" s="1416"/>
      <c r="E158" s="1416"/>
      <c r="F158" s="1416"/>
      <c r="G158" s="1416"/>
      <c r="H158" s="76"/>
    </row>
    <row r="159" spans="1:8" x14ac:dyDescent="0.3">
      <c r="A159" s="1416"/>
      <c r="B159" s="1416"/>
      <c r="C159" s="1416"/>
      <c r="D159" s="1416"/>
      <c r="E159" s="1416"/>
      <c r="F159" s="1416"/>
      <c r="G159" s="1416"/>
      <c r="H159" s="76"/>
    </row>
    <row r="160" spans="1:8" x14ac:dyDescent="0.3">
      <c r="A160" s="1416"/>
      <c r="B160" s="1416"/>
      <c r="C160" s="1416"/>
      <c r="D160" s="1416"/>
      <c r="E160" s="1416"/>
      <c r="F160" s="1416"/>
      <c r="G160" s="1416"/>
      <c r="H160" s="76"/>
    </row>
    <row r="161" spans="1:8" x14ac:dyDescent="0.3">
      <c r="A161" s="1416"/>
      <c r="B161" s="1416"/>
      <c r="C161" s="1416"/>
      <c r="D161" s="1416"/>
      <c r="E161" s="1416"/>
      <c r="F161" s="1416"/>
      <c r="G161" s="1416"/>
      <c r="H161" s="76"/>
    </row>
    <row r="162" spans="1:8" x14ac:dyDescent="0.3">
      <c r="A162" s="1416"/>
      <c r="B162" s="1416"/>
      <c r="C162" s="1416"/>
      <c r="D162" s="1416"/>
      <c r="E162" s="1416"/>
      <c r="F162" s="1416"/>
      <c r="G162" s="1416"/>
      <c r="H162" s="76"/>
    </row>
    <row r="163" spans="1:8" x14ac:dyDescent="0.3">
      <c r="A163" s="1416"/>
      <c r="B163" s="1416"/>
      <c r="C163" s="1416"/>
      <c r="D163" s="1416"/>
      <c r="E163" s="1416"/>
      <c r="F163" s="1416"/>
      <c r="G163" s="1416"/>
      <c r="H163" s="76"/>
    </row>
    <row r="164" spans="1:8" x14ac:dyDescent="0.3">
      <c r="A164" s="1416"/>
      <c r="B164" s="1416"/>
      <c r="C164" s="1416"/>
      <c r="D164" s="1416"/>
      <c r="E164" s="1416"/>
      <c r="F164" s="1416"/>
      <c r="G164" s="1416"/>
      <c r="H164" s="76"/>
    </row>
    <row r="165" spans="1:8" x14ac:dyDescent="0.3">
      <c r="A165" s="1416"/>
      <c r="B165" s="1416"/>
      <c r="C165" s="1416"/>
      <c r="D165" s="1416"/>
      <c r="E165" s="1416"/>
      <c r="F165" s="1416"/>
      <c r="G165" s="1416"/>
      <c r="H165" s="76"/>
    </row>
    <row r="166" spans="1:8" x14ac:dyDescent="0.3">
      <c r="A166" s="1416"/>
      <c r="B166" s="1416"/>
      <c r="C166" s="1416"/>
      <c r="D166" s="1416"/>
      <c r="E166" s="1416"/>
      <c r="F166" s="1416"/>
      <c r="G166" s="1416"/>
      <c r="H166" s="76"/>
    </row>
    <row r="167" spans="1:8" x14ac:dyDescent="0.3">
      <c r="A167" s="1416"/>
      <c r="B167" s="1416"/>
      <c r="C167" s="1416"/>
      <c r="D167" s="1416"/>
      <c r="E167" s="1416"/>
      <c r="F167" s="1416"/>
      <c r="G167" s="1416"/>
      <c r="H167" s="76"/>
    </row>
    <row r="168" spans="1:8" x14ac:dyDescent="0.3">
      <c r="A168" s="1416"/>
      <c r="B168" s="1416"/>
      <c r="C168" s="1416"/>
      <c r="D168" s="1416"/>
      <c r="E168" s="1416"/>
      <c r="F168" s="1416"/>
      <c r="G168" s="1416"/>
      <c r="H168" s="76"/>
    </row>
    <row r="169" spans="1:8" x14ac:dyDescent="0.3">
      <c r="A169" s="1416"/>
      <c r="B169" s="1416"/>
      <c r="C169" s="1416"/>
      <c r="D169" s="1416"/>
      <c r="E169" s="1416"/>
      <c r="F169" s="1416"/>
      <c r="G169" s="1416"/>
      <c r="H169" s="76"/>
    </row>
    <row r="170" spans="1:8" x14ac:dyDescent="0.3">
      <c r="A170" s="1416"/>
      <c r="B170" s="1416"/>
      <c r="C170" s="1416"/>
      <c r="D170" s="1416"/>
      <c r="E170" s="1416"/>
      <c r="F170" s="1416"/>
      <c r="G170" s="1416"/>
      <c r="H170" s="76"/>
    </row>
    <row r="171" spans="1:8" x14ac:dyDescent="0.3">
      <c r="A171" s="1416"/>
      <c r="B171" s="1416"/>
      <c r="C171" s="1416"/>
      <c r="D171" s="1416"/>
      <c r="E171" s="1416"/>
      <c r="F171" s="1416"/>
      <c r="G171" s="1416"/>
      <c r="H171" s="76"/>
    </row>
    <row r="172" spans="1:8" x14ac:dyDescent="0.3">
      <c r="A172" s="1416"/>
      <c r="B172" s="1416"/>
      <c r="C172" s="1416"/>
      <c r="D172" s="1416"/>
      <c r="E172" s="1416"/>
      <c r="F172" s="1416"/>
      <c r="G172" s="1416"/>
      <c r="H172" s="76"/>
    </row>
    <row r="173" spans="1:8" x14ac:dyDescent="0.3">
      <c r="A173" s="1416"/>
      <c r="B173" s="1416"/>
      <c r="C173" s="1416"/>
      <c r="D173" s="1416"/>
      <c r="E173" s="1416"/>
      <c r="F173" s="1416"/>
      <c r="G173" s="1416"/>
      <c r="H173" s="76"/>
    </row>
    <row r="174" spans="1:8" x14ac:dyDescent="0.3">
      <c r="A174" s="1416"/>
      <c r="B174" s="1416"/>
      <c r="C174" s="1416"/>
      <c r="D174" s="1416"/>
      <c r="E174" s="1416"/>
      <c r="F174" s="1416"/>
      <c r="G174" s="1416"/>
      <c r="H174" s="76"/>
    </row>
    <row r="175" spans="1:8" x14ac:dyDescent="0.3">
      <c r="A175" s="1416"/>
      <c r="B175" s="1416"/>
      <c r="C175" s="1416"/>
      <c r="D175" s="1416"/>
      <c r="E175" s="1416"/>
      <c r="F175" s="1416"/>
      <c r="G175" s="1416"/>
      <c r="H175" s="76"/>
    </row>
    <row r="176" spans="1:8" x14ac:dyDescent="0.3">
      <c r="A176" s="1416"/>
      <c r="B176" s="1416"/>
      <c r="C176" s="1416"/>
      <c r="D176" s="1416"/>
      <c r="E176" s="1416"/>
      <c r="F176" s="1416"/>
      <c r="G176" s="1416"/>
      <c r="H176" s="76"/>
    </row>
    <row r="177" spans="1:8" x14ac:dyDescent="0.3">
      <c r="A177" s="1416"/>
      <c r="B177" s="1416"/>
      <c r="C177" s="1416"/>
      <c r="D177" s="1416"/>
      <c r="E177" s="1416"/>
      <c r="F177" s="1416"/>
      <c r="G177" s="1416"/>
      <c r="H177" s="76"/>
    </row>
    <row r="178" spans="1:8" x14ac:dyDescent="0.3">
      <c r="A178" s="1416"/>
      <c r="B178" s="1416"/>
      <c r="C178" s="1416"/>
      <c r="D178" s="1416"/>
      <c r="E178" s="1416"/>
      <c r="F178" s="1416"/>
      <c r="G178" s="1416"/>
      <c r="H178" s="76"/>
    </row>
    <row r="179" spans="1:8" x14ac:dyDescent="0.3">
      <c r="A179" s="1416"/>
      <c r="B179" s="1416"/>
      <c r="C179" s="1416"/>
      <c r="D179" s="1416"/>
      <c r="E179" s="1416"/>
      <c r="F179" s="1416"/>
      <c r="G179" s="1416"/>
      <c r="H179" s="76"/>
    </row>
    <row r="180" spans="1:8" x14ac:dyDescent="0.3">
      <c r="A180" s="1416"/>
      <c r="B180" s="1416"/>
      <c r="C180" s="1416"/>
      <c r="D180" s="1416"/>
      <c r="E180" s="1416"/>
      <c r="F180" s="1416"/>
      <c r="G180" s="1416"/>
      <c r="H180" s="76"/>
    </row>
    <row r="181" spans="1:8" x14ac:dyDescent="0.3">
      <c r="A181" s="1416"/>
      <c r="B181" s="1416"/>
      <c r="C181" s="1416"/>
      <c r="D181" s="1416"/>
      <c r="E181" s="1416"/>
      <c r="F181" s="1416"/>
      <c r="G181" s="1416"/>
      <c r="H181" s="76"/>
    </row>
    <row r="182" spans="1:8" x14ac:dyDescent="0.3">
      <c r="A182" s="1416"/>
      <c r="B182" s="1416"/>
      <c r="C182" s="1416"/>
      <c r="D182" s="1416"/>
      <c r="E182" s="1416"/>
      <c r="F182" s="1416"/>
      <c r="G182" s="1416"/>
      <c r="H182" s="76"/>
    </row>
    <row r="183" spans="1:8" x14ac:dyDescent="0.3">
      <c r="A183" s="1416"/>
      <c r="B183" s="1416"/>
      <c r="C183" s="1416"/>
      <c r="D183" s="1416"/>
      <c r="E183" s="1416"/>
      <c r="F183" s="1416"/>
      <c r="G183" s="1416"/>
      <c r="H183" s="76"/>
    </row>
    <row r="184" spans="1:8" x14ac:dyDescent="0.3">
      <c r="A184" s="1416"/>
      <c r="B184" s="1416"/>
      <c r="C184" s="1416"/>
      <c r="D184" s="1416"/>
      <c r="E184" s="1416"/>
      <c r="F184" s="1416"/>
      <c r="G184" s="1416"/>
      <c r="H184" s="76"/>
    </row>
    <row r="185" spans="1:8" x14ac:dyDescent="0.3">
      <c r="A185" s="1416"/>
      <c r="B185" s="1416"/>
      <c r="C185" s="1416"/>
      <c r="D185" s="1416"/>
      <c r="E185" s="1416"/>
      <c r="F185" s="1416"/>
      <c r="G185" s="1416"/>
      <c r="H185" s="76"/>
    </row>
    <row r="186" spans="1:8" x14ac:dyDescent="0.3">
      <c r="A186" s="1416"/>
      <c r="B186" s="1416"/>
      <c r="C186" s="1416"/>
      <c r="D186" s="1416"/>
      <c r="E186" s="1416"/>
      <c r="F186" s="1416"/>
      <c r="G186" s="1416"/>
      <c r="H186" s="76"/>
    </row>
    <row r="187" spans="1:8" x14ac:dyDescent="0.3">
      <c r="A187" s="1416"/>
      <c r="B187" s="1416"/>
      <c r="C187" s="1416"/>
      <c r="D187" s="1416"/>
      <c r="E187" s="1416"/>
      <c r="F187" s="1416"/>
      <c r="G187" s="1416"/>
      <c r="H187" s="76"/>
    </row>
    <row r="188" spans="1:8" x14ac:dyDescent="0.3">
      <c r="A188" s="1416"/>
      <c r="B188" s="1416"/>
      <c r="C188" s="1416"/>
      <c r="D188" s="1416"/>
      <c r="E188" s="1416"/>
      <c r="F188" s="1416"/>
      <c r="G188" s="1416"/>
      <c r="H188" s="76"/>
    </row>
    <row r="189" spans="1:8" x14ac:dyDescent="0.3">
      <c r="A189" s="1416"/>
      <c r="B189" s="1416"/>
      <c r="C189" s="1416"/>
      <c r="D189" s="1416"/>
      <c r="E189" s="1416"/>
      <c r="F189" s="1416"/>
      <c r="G189" s="1416"/>
      <c r="H189" s="76"/>
    </row>
    <row r="190" spans="1:8" x14ac:dyDescent="0.3">
      <c r="A190" s="1416"/>
      <c r="B190" s="1416"/>
      <c r="C190" s="1416"/>
      <c r="D190" s="1416"/>
      <c r="E190" s="1416"/>
      <c r="F190" s="1416"/>
      <c r="G190" s="1416"/>
      <c r="H190" s="76"/>
    </row>
    <row r="191" spans="1:8" x14ac:dyDescent="0.3">
      <c r="A191" s="1416"/>
      <c r="B191" s="1416"/>
      <c r="C191" s="1416"/>
      <c r="D191" s="1416"/>
      <c r="E191" s="1416"/>
      <c r="F191" s="1416"/>
      <c r="G191" s="1416"/>
      <c r="H191" s="76"/>
    </row>
    <row r="192" spans="1:8" x14ac:dyDescent="0.3">
      <c r="A192" s="1416"/>
      <c r="B192" s="1416"/>
      <c r="C192" s="1416"/>
      <c r="D192" s="1416"/>
      <c r="E192" s="1416"/>
      <c r="F192" s="1416"/>
      <c r="G192" s="1416"/>
      <c r="H192" s="76"/>
    </row>
    <row r="193" spans="1:8" x14ac:dyDescent="0.3">
      <c r="A193" s="1416"/>
      <c r="B193" s="1416"/>
      <c r="C193" s="1416"/>
      <c r="D193" s="1416"/>
      <c r="E193" s="1416"/>
      <c r="F193" s="1416"/>
      <c r="G193" s="1416"/>
      <c r="H193" s="76"/>
    </row>
    <row r="194" spans="1:8" x14ac:dyDescent="0.3">
      <c r="A194" s="1416"/>
      <c r="B194" s="1416"/>
      <c r="C194" s="1416"/>
      <c r="D194" s="1416"/>
      <c r="E194" s="1416"/>
      <c r="F194" s="1416"/>
      <c r="G194" s="1416"/>
      <c r="H194" s="76"/>
    </row>
    <row r="195" spans="1:8" x14ac:dyDescent="0.3">
      <c r="A195" s="1416"/>
      <c r="B195" s="1416"/>
      <c r="C195" s="1416"/>
      <c r="D195" s="1416"/>
      <c r="E195" s="1416"/>
      <c r="F195" s="1416"/>
      <c r="G195" s="1416"/>
      <c r="H195" s="76"/>
    </row>
    <row r="196" spans="1:8" x14ac:dyDescent="0.3">
      <c r="A196" s="1416"/>
      <c r="B196" s="1416"/>
      <c r="C196" s="1416"/>
      <c r="D196" s="1416"/>
      <c r="E196" s="1416"/>
      <c r="F196" s="1416"/>
      <c r="G196" s="1416"/>
      <c r="H196" s="76"/>
    </row>
    <row r="197" spans="1:8" x14ac:dyDescent="0.3">
      <c r="A197" s="1416"/>
      <c r="B197" s="1416"/>
      <c r="C197" s="1416"/>
      <c r="D197" s="1416"/>
      <c r="E197" s="1416"/>
      <c r="F197" s="1416"/>
      <c r="G197" s="1416"/>
      <c r="H197" s="76"/>
    </row>
    <row r="198" spans="1:8" x14ac:dyDescent="0.3">
      <c r="A198" s="1416"/>
      <c r="B198" s="1416"/>
      <c r="C198" s="1416"/>
      <c r="D198" s="1416"/>
      <c r="E198" s="1416"/>
      <c r="F198" s="1416"/>
      <c r="G198" s="1416"/>
      <c r="H198" s="76"/>
    </row>
    <row r="199" spans="1:8" x14ac:dyDescent="0.3">
      <c r="A199" s="1416"/>
      <c r="B199" s="1416"/>
      <c r="C199" s="1416"/>
      <c r="D199" s="1416"/>
      <c r="E199" s="1416"/>
      <c r="F199" s="1416"/>
      <c r="G199" s="1416"/>
      <c r="H199" s="76"/>
    </row>
    <row r="200" spans="1:8" x14ac:dyDescent="0.3">
      <c r="A200" s="1416"/>
      <c r="B200" s="1416"/>
      <c r="C200" s="1416"/>
      <c r="D200" s="1416"/>
      <c r="E200" s="1416"/>
      <c r="F200" s="1416"/>
      <c r="G200" s="1416"/>
      <c r="H200" s="76"/>
    </row>
    <row r="201" spans="1:8" x14ac:dyDescent="0.3">
      <c r="A201" s="1416"/>
      <c r="B201" s="1416"/>
      <c r="C201" s="1416"/>
      <c r="D201" s="1416"/>
      <c r="E201" s="1416"/>
      <c r="F201" s="1416"/>
      <c r="G201" s="1416"/>
      <c r="H201" s="76"/>
    </row>
    <row r="202" spans="1:8" x14ac:dyDescent="0.3">
      <c r="A202" s="1416"/>
      <c r="B202" s="1416"/>
      <c r="C202" s="1416"/>
      <c r="D202" s="1416"/>
      <c r="E202" s="1416"/>
      <c r="F202" s="1416"/>
      <c r="G202" s="1416"/>
      <c r="H202" s="76"/>
    </row>
    <row r="203" spans="1:8" x14ac:dyDescent="0.3">
      <c r="A203" s="1416"/>
      <c r="B203" s="1416"/>
      <c r="C203" s="1416"/>
      <c r="D203" s="1416"/>
      <c r="E203" s="1416"/>
      <c r="F203" s="1416"/>
      <c r="G203" s="1416"/>
      <c r="H203" s="76"/>
    </row>
    <row r="204" spans="1:8" x14ac:dyDescent="0.3">
      <c r="A204" s="1416"/>
      <c r="B204" s="1416"/>
      <c r="C204" s="1416"/>
      <c r="D204" s="1416"/>
      <c r="E204" s="1416"/>
      <c r="F204" s="1416"/>
      <c r="G204" s="1416"/>
      <c r="H204" s="76"/>
    </row>
    <row r="205" spans="1:8" x14ac:dyDescent="0.3">
      <c r="A205" s="1416"/>
      <c r="B205" s="1416"/>
      <c r="C205" s="1416"/>
      <c r="D205" s="1416"/>
      <c r="E205" s="1416"/>
      <c r="F205" s="1416"/>
      <c r="G205" s="1416"/>
      <c r="H205" s="76"/>
    </row>
    <row r="206" spans="1:8" x14ac:dyDescent="0.3">
      <c r="A206" s="1416"/>
      <c r="B206" s="1416"/>
      <c r="C206" s="1416"/>
      <c r="D206" s="1416"/>
      <c r="E206" s="1416"/>
      <c r="F206" s="1416"/>
      <c r="G206" s="1416"/>
      <c r="H206" s="76"/>
    </row>
    <row r="207" spans="1:8" x14ac:dyDescent="0.3">
      <c r="A207" s="1416"/>
      <c r="B207" s="1416"/>
      <c r="C207" s="1416"/>
      <c r="D207" s="1416"/>
      <c r="E207" s="1416"/>
      <c r="F207" s="1416"/>
      <c r="G207" s="1416"/>
      <c r="H207" s="76"/>
    </row>
    <row r="208" spans="1:8" x14ac:dyDescent="0.3">
      <c r="A208" s="1416"/>
      <c r="B208" s="1416"/>
      <c r="C208" s="1416"/>
      <c r="D208" s="1416"/>
      <c r="E208" s="1416"/>
      <c r="F208" s="1416"/>
      <c r="G208" s="1416"/>
      <c r="H208" s="76"/>
    </row>
    <row r="209" spans="1:8" x14ac:dyDescent="0.3">
      <c r="A209" s="1416"/>
      <c r="B209" s="1416"/>
      <c r="C209" s="1416"/>
      <c r="D209" s="1416"/>
      <c r="E209" s="1416"/>
      <c r="F209" s="1416"/>
      <c r="G209" s="1416"/>
      <c r="H209" s="76"/>
    </row>
    <row r="210" spans="1:8" x14ac:dyDescent="0.3">
      <c r="A210" s="1416"/>
      <c r="B210" s="1416"/>
      <c r="C210" s="1416"/>
      <c r="D210" s="1416"/>
      <c r="E210" s="1416"/>
      <c r="F210" s="1416"/>
      <c r="G210" s="1416"/>
      <c r="H210" s="76"/>
    </row>
    <row r="211" spans="1:8" x14ac:dyDescent="0.3">
      <c r="A211" s="1416"/>
      <c r="B211" s="1416"/>
      <c r="C211" s="1416"/>
      <c r="D211" s="1416"/>
      <c r="E211" s="1416"/>
      <c r="F211" s="1416"/>
      <c r="G211" s="1416"/>
      <c r="H211" s="76"/>
    </row>
    <row r="212" spans="1:8" x14ac:dyDescent="0.3">
      <c r="A212" s="1416"/>
      <c r="B212" s="1416"/>
      <c r="C212" s="1416"/>
      <c r="D212" s="1416"/>
      <c r="E212" s="1416"/>
      <c r="F212" s="1416"/>
      <c r="G212" s="1416"/>
      <c r="H212" s="76"/>
    </row>
    <row r="213" spans="1:8" x14ac:dyDescent="0.3">
      <c r="A213" s="1416"/>
      <c r="B213" s="1416"/>
      <c r="C213" s="1416"/>
      <c r="D213" s="1416"/>
      <c r="E213" s="1416"/>
      <c r="F213" s="1416"/>
      <c r="G213" s="1416"/>
      <c r="H213" s="76"/>
    </row>
    <row r="214" spans="1:8" x14ac:dyDescent="0.3">
      <c r="A214" s="1416"/>
      <c r="B214" s="1416"/>
      <c r="C214" s="1416"/>
      <c r="D214" s="1416"/>
      <c r="E214" s="1416"/>
      <c r="F214" s="1416"/>
      <c r="G214" s="141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100000000000001" customHeight="1" x14ac:dyDescent="0.3">
      <c r="A1" s="1191" t="s">
        <v>226</v>
      </c>
      <c r="B1" s="1191"/>
      <c r="C1" s="1191"/>
      <c r="D1" s="1191"/>
      <c r="E1" s="1191"/>
      <c r="F1" s="1191"/>
      <c r="G1" s="1191"/>
      <c r="H1" s="1191"/>
      <c r="I1" s="1191"/>
      <c r="J1" s="1191"/>
      <c r="K1" s="1191"/>
      <c r="L1" s="1191"/>
      <c r="M1" s="1191"/>
      <c r="N1" s="1191"/>
      <c r="O1" s="1191"/>
      <c r="P1" s="1191"/>
      <c r="Q1" s="1191"/>
      <c r="T1" s="496"/>
    </row>
    <row r="2" spans="1:20" ht="15" customHeight="1" x14ac:dyDescent="0.3">
      <c r="A2" s="1186" t="s">
        <v>207</v>
      </c>
      <c r="B2" s="1186"/>
      <c r="C2" s="1218"/>
      <c r="D2" s="1118"/>
      <c r="E2" s="1433"/>
      <c r="F2" s="1433"/>
      <c r="G2" s="1119"/>
      <c r="H2" s="1186" t="s">
        <v>54</v>
      </c>
      <c r="I2" s="1186"/>
      <c r="J2" s="1113"/>
      <c r="K2" s="1120"/>
      <c r="L2" s="1120"/>
      <c r="M2" s="1114"/>
    </row>
    <row r="3" spans="1:20" ht="15" customHeight="1" x14ac:dyDescent="0.3">
      <c r="A3" s="1186" t="s">
        <v>56</v>
      </c>
      <c r="B3" s="1186"/>
      <c r="C3" s="1218"/>
      <c r="D3" s="1434"/>
      <c r="E3" s="1435"/>
      <c r="F3" s="1435"/>
      <c r="G3" s="1436"/>
      <c r="H3" s="1186" t="s">
        <v>616</v>
      </c>
      <c r="I3" s="1186"/>
      <c r="J3" s="1121"/>
      <c r="K3" s="1437"/>
      <c r="L3" s="1437"/>
      <c r="M3" s="1438"/>
    </row>
    <row r="4" spans="1:20" ht="5.0999999999999996" customHeight="1" x14ac:dyDescent="0.5">
      <c r="A4" s="3"/>
      <c r="B4" s="3"/>
      <c r="C4" s="3"/>
      <c r="D4" s="3"/>
      <c r="E4" s="3"/>
      <c r="F4" s="3"/>
      <c r="G4" s="3"/>
      <c r="H4" s="3"/>
    </row>
    <row r="5" spans="1:20" ht="15" customHeight="1" x14ac:dyDescent="0.3">
      <c r="A5" s="1240" t="s">
        <v>269</v>
      </c>
      <c r="B5" s="1186"/>
      <c r="C5" s="1186"/>
      <c r="D5" s="1186"/>
      <c r="E5" s="1439"/>
      <c r="F5" s="1440"/>
      <c r="J5" s="1193" t="s">
        <v>42</v>
      </c>
      <c r="K5" s="1193"/>
      <c r="L5" s="1193"/>
      <c r="M5" s="1193"/>
      <c r="N5" s="1193"/>
      <c r="O5" s="1193"/>
      <c r="P5" s="1193"/>
    </row>
    <row r="6" spans="1:20" ht="15" customHeight="1" x14ac:dyDescent="0.3">
      <c r="A6" s="1186"/>
      <c r="B6" s="1186"/>
      <c r="C6" s="1186"/>
      <c r="D6" s="1186"/>
      <c r="E6" s="1441"/>
      <c r="F6" s="1442"/>
      <c r="I6" s="1173"/>
      <c r="J6" s="1174"/>
      <c r="K6" s="1174"/>
      <c r="L6" s="1175"/>
      <c r="M6" s="123" t="s">
        <v>43</v>
      </c>
      <c r="N6" s="1173"/>
      <c r="O6" s="1174"/>
      <c r="P6" s="1175"/>
      <c r="Q6" s="122" t="s">
        <v>264</v>
      </c>
      <c r="R6" s="1113"/>
      <c r="S6" s="1114"/>
    </row>
    <row r="7" spans="1:20" ht="6.9" customHeight="1" thickBot="1" x14ac:dyDescent="0.35">
      <c r="A7" s="587"/>
      <c r="B7" s="587"/>
      <c r="C7" s="587"/>
      <c r="D7" s="587"/>
      <c r="E7" s="587"/>
      <c r="F7" s="587"/>
      <c r="G7" s="587"/>
      <c r="H7" s="587"/>
      <c r="I7" s="587"/>
      <c r="J7" s="587"/>
      <c r="K7" s="587"/>
      <c r="L7" s="587"/>
      <c r="M7" s="587"/>
      <c r="N7" s="587"/>
      <c r="O7" s="587"/>
      <c r="P7" s="587"/>
      <c r="Q7" s="587"/>
      <c r="R7" s="587"/>
      <c r="S7" s="587"/>
    </row>
    <row r="8" spans="1:20" ht="5.0999999999999996" customHeight="1" x14ac:dyDescent="0.3">
      <c r="A8" s="4"/>
      <c r="B8" s="4"/>
      <c r="C8" s="4"/>
      <c r="D8" s="4"/>
      <c r="E8" s="4"/>
      <c r="F8" s="4"/>
      <c r="G8" s="4"/>
      <c r="H8" s="4"/>
      <c r="I8" s="4"/>
      <c r="J8" s="4"/>
      <c r="K8" s="4"/>
      <c r="L8" s="4"/>
      <c r="M8" s="4"/>
      <c r="N8" s="4"/>
      <c r="O8" s="4"/>
      <c r="P8" s="4"/>
      <c r="Q8" s="4"/>
    </row>
    <row r="9" spans="1:20"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20" ht="5.0999999999999996" customHeight="1" x14ac:dyDescent="0.3">
      <c r="A10" s="4"/>
      <c r="B10" s="4"/>
      <c r="C10" s="4"/>
      <c r="D10" s="4"/>
      <c r="E10" s="4"/>
      <c r="F10" s="4"/>
      <c r="G10" s="4"/>
      <c r="H10" s="4"/>
      <c r="I10" s="4"/>
      <c r="J10" s="4"/>
      <c r="K10" s="4"/>
      <c r="L10" s="4"/>
      <c r="M10" s="4"/>
      <c r="N10" s="4"/>
      <c r="O10" s="4"/>
      <c r="P10" s="4"/>
      <c r="Q10" s="4"/>
    </row>
    <row r="11" spans="1:20" ht="15" customHeight="1" thickBot="1" x14ac:dyDescent="0.35">
      <c r="A11" s="585"/>
      <c r="B11" s="6"/>
      <c r="C11" s="1340" t="s">
        <v>85</v>
      </c>
      <c r="D11" s="1340"/>
      <c r="E11" s="1340"/>
      <c r="F11" s="1340"/>
      <c r="G11" s="1340"/>
      <c r="H11" s="1340"/>
      <c r="I11" s="1340"/>
      <c r="J11" s="1340"/>
      <c r="K11" s="1340"/>
      <c r="L11" s="1340"/>
      <c r="M11" s="1340"/>
      <c r="N11" s="6"/>
      <c r="O11" s="6"/>
      <c r="P11" s="592"/>
    </row>
    <row r="12" spans="1:20" ht="32.25" customHeight="1" x14ac:dyDescent="0.3">
      <c r="A12" s="1184" t="s">
        <v>75</v>
      </c>
      <c r="B12" s="1194" t="s">
        <v>76</v>
      </c>
      <c r="C12" s="1226" t="s">
        <v>197</v>
      </c>
      <c r="D12" s="1227"/>
      <c r="E12" s="1227"/>
      <c r="F12" s="1228"/>
      <c r="G12" s="1373" t="s">
        <v>87</v>
      </c>
      <c r="H12" s="1196" t="s">
        <v>648</v>
      </c>
      <c r="I12" s="1236" t="s">
        <v>228</v>
      </c>
      <c r="J12" s="1373" t="s">
        <v>88</v>
      </c>
      <c r="K12" s="1228" t="s">
        <v>325</v>
      </c>
      <c r="L12" s="1427" t="s">
        <v>1004</v>
      </c>
      <c r="M12" s="1430" t="s">
        <v>277</v>
      </c>
      <c r="N12" s="1350" t="s">
        <v>90</v>
      </c>
      <c r="O12" s="1180" t="s">
        <v>278</v>
      </c>
      <c r="P12" s="1344" t="s">
        <v>279</v>
      </c>
    </row>
    <row r="13" spans="1:20" ht="26.25" customHeight="1" x14ac:dyDescent="0.3">
      <c r="A13" s="1184"/>
      <c r="B13" s="1194"/>
      <c r="C13" s="1180"/>
      <c r="D13" s="1306"/>
      <c r="E13" s="1306"/>
      <c r="F13" s="1181"/>
      <c r="G13" s="1374"/>
      <c r="H13" s="1123"/>
      <c r="I13" s="1210"/>
      <c r="J13" s="1374"/>
      <c r="K13" s="1181"/>
      <c r="L13" s="1428"/>
      <c r="M13" s="1431"/>
      <c r="N13" s="1350"/>
      <c r="O13" s="1180"/>
      <c r="P13" s="1344"/>
    </row>
    <row r="14" spans="1:20" ht="66.75" customHeight="1" x14ac:dyDescent="0.3">
      <c r="A14" s="1185"/>
      <c r="B14" s="1195"/>
      <c r="C14" s="1123"/>
      <c r="D14" s="1124"/>
      <c r="E14" s="1124"/>
      <c r="F14" s="1372"/>
      <c r="G14" s="1210"/>
      <c r="H14" s="1197"/>
      <c r="I14" s="1211"/>
      <c r="J14" s="1210"/>
      <c r="K14" s="1372"/>
      <c r="L14" s="1429"/>
      <c r="M14" s="1432"/>
      <c r="N14" s="1351"/>
      <c r="O14" s="1123"/>
      <c r="P14" s="1345"/>
    </row>
    <row r="15" spans="1:20" ht="27" customHeight="1" thickBot="1" x14ac:dyDescent="0.35">
      <c r="A15" s="1313">
        <v>1</v>
      </c>
      <c r="B15" s="1242"/>
      <c r="C15" s="1363"/>
      <c r="D15" s="1364"/>
      <c r="E15" s="1364"/>
      <c r="F15" s="1365"/>
      <c r="G15" s="192"/>
      <c r="H15" s="22"/>
      <c r="I15" s="23"/>
      <c r="J15" s="24"/>
      <c r="K15" s="24"/>
      <c r="L15" s="135"/>
      <c r="M15" s="1420"/>
      <c r="N15" s="26"/>
      <c r="O15" s="29">
        <f t="shared" ref="O15:O46" si="0">G15*N15</f>
        <v>0</v>
      </c>
      <c r="P15" s="1422">
        <f>SUBTOTAL(109,O15:O23)</f>
        <v>0</v>
      </c>
    </row>
    <row r="16" spans="1:20" ht="27" customHeight="1" thickBot="1" x14ac:dyDescent="0.35">
      <c r="A16" s="1314"/>
      <c r="B16" s="1159"/>
      <c r="C16" s="1341"/>
      <c r="D16" s="1342"/>
      <c r="E16" s="1342"/>
      <c r="F16" s="1343"/>
      <c r="G16" s="193"/>
      <c r="H16" s="64"/>
      <c r="I16" s="65"/>
      <c r="J16" s="66"/>
      <c r="K16" s="66"/>
      <c r="L16" s="136"/>
      <c r="M16" s="1421"/>
      <c r="N16" s="26"/>
      <c r="O16" s="29">
        <f t="shared" si="0"/>
        <v>0</v>
      </c>
      <c r="P16" s="1418"/>
    </row>
    <row r="17" spans="1:16" ht="27" customHeight="1" thickBot="1" x14ac:dyDescent="0.35">
      <c r="A17" s="1314"/>
      <c r="B17" s="1159"/>
      <c r="C17" s="1341"/>
      <c r="D17" s="1342"/>
      <c r="E17" s="1342"/>
      <c r="F17" s="1343"/>
      <c r="G17" s="193"/>
      <c r="H17" s="64"/>
      <c r="I17" s="65"/>
      <c r="J17" s="66"/>
      <c r="K17" s="66"/>
      <c r="L17" s="136"/>
      <c r="M17" s="1421"/>
      <c r="N17" s="26"/>
      <c r="O17" s="29">
        <f t="shared" si="0"/>
        <v>0</v>
      </c>
      <c r="P17" s="1418"/>
    </row>
    <row r="18" spans="1:16" ht="27" hidden="1" customHeight="1" thickBot="1" x14ac:dyDescent="0.35">
      <c r="A18" s="1314"/>
      <c r="B18" s="1159"/>
      <c r="C18" s="1341"/>
      <c r="D18" s="1342"/>
      <c r="E18" s="1342"/>
      <c r="F18" s="1343"/>
      <c r="G18" s="193"/>
      <c r="H18" s="64"/>
      <c r="I18" s="65"/>
      <c r="J18" s="66"/>
      <c r="K18" s="66"/>
      <c r="L18" s="136"/>
      <c r="M18" s="1421"/>
      <c r="N18" s="26"/>
      <c r="O18" s="29">
        <f t="shared" si="0"/>
        <v>0</v>
      </c>
      <c r="P18" s="1418"/>
    </row>
    <row r="19" spans="1:16" ht="27" hidden="1" customHeight="1" thickBot="1" x14ac:dyDescent="0.35">
      <c r="A19" s="1314"/>
      <c r="B19" s="1159"/>
      <c r="C19" s="1341"/>
      <c r="D19" s="1342"/>
      <c r="E19" s="1342"/>
      <c r="F19" s="1343"/>
      <c r="G19" s="193"/>
      <c r="H19" s="64"/>
      <c r="I19" s="65"/>
      <c r="J19" s="66"/>
      <c r="K19" s="66"/>
      <c r="L19" s="136"/>
      <c r="M19" s="1421"/>
      <c r="N19" s="26"/>
      <c r="O19" s="29">
        <f t="shared" si="0"/>
        <v>0</v>
      </c>
      <c r="P19" s="1418"/>
    </row>
    <row r="20" spans="1:16" ht="27" hidden="1" customHeight="1" thickBot="1" x14ac:dyDescent="0.35">
      <c r="A20" s="1315"/>
      <c r="B20" s="1159"/>
      <c r="C20" s="1341"/>
      <c r="D20" s="1342"/>
      <c r="E20" s="1342"/>
      <c r="F20" s="1343"/>
      <c r="G20" s="193"/>
      <c r="H20" s="64"/>
      <c r="I20" s="65"/>
      <c r="J20" s="66"/>
      <c r="K20" s="66"/>
      <c r="L20" s="136"/>
      <c r="M20" s="1421"/>
      <c r="N20" s="26"/>
      <c r="O20" s="29">
        <f t="shared" si="0"/>
        <v>0</v>
      </c>
      <c r="P20" s="1418"/>
    </row>
    <row r="21" spans="1:16" ht="27" hidden="1" customHeight="1" thickBot="1" x14ac:dyDescent="0.35">
      <c r="A21" s="1315"/>
      <c r="B21" s="1159"/>
      <c r="C21" s="1341"/>
      <c r="D21" s="1342"/>
      <c r="E21" s="1342"/>
      <c r="F21" s="1343"/>
      <c r="G21" s="193"/>
      <c r="H21" s="64"/>
      <c r="I21" s="65"/>
      <c r="J21" s="66"/>
      <c r="K21" s="66"/>
      <c r="L21" s="136"/>
      <c r="M21" s="1421"/>
      <c r="N21" s="26"/>
      <c r="O21" s="29">
        <f t="shared" si="0"/>
        <v>0</v>
      </c>
      <c r="P21" s="1418"/>
    </row>
    <row r="22" spans="1:16" ht="27" hidden="1" customHeight="1" thickBot="1" x14ac:dyDescent="0.35">
      <c r="A22" s="1315"/>
      <c r="B22" s="1159"/>
      <c r="C22" s="1341"/>
      <c r="D22" s="1342"/>
      <c r="E22" s="1342"/>
      <c r="F22" s="1343"/>
      <c r="G22" s="193"/>
      <c r="H22" s="64"/>
      <c r="I22" s="65"/>
      <c r="J22" s="66"/>
      <c r="K22" s="66"/>
      <c r="L22" s="136"/>
      <c r="M22" s="1421"/>
      <c r="N22" s="26"/>
      <c r="O22" s="29">
        <f t="shared" si="0"/>
        <v>0</v>
      </c>
      <c r="P22" s="1418"/>
    </row>
    <row r="23" spans="1:16" ht="27" hidden="1" customHeight="1" thickBot="1" x14ac:dyDescent="0.35">
      <c r="A23" s="1316"/>
      <c r="B23" s="1159"/>
      <c r="C23" s="1366"/>
      <c r="D23" s="1367"/>
      <c r="E23" s="1367"/>
      <c r="F23" s="1368"/>
      <c r="G23" s="193"/>
      <c r="H23" s="64"/>
      <c r="I23" s="65"/>
      <c r="J23" s="66"/>
      <c r="K23" s="66"/>
      <c r="L23" s="136"/>
      <c r="M23" s="1421"/>
      <c r="N23" s="575"/>
      <c r="O23" s="110">
        <f t="shared" si="0"/>
        <v>0</v>
      </c>
      <c r="P23" s="1418"/>
    </row>
    <row r="24" spans="1:16" ht="27" hidden="1" customHeight="1" thickBot="1" x14ac:dyDescent="0.35">
      <c r="A24" s="1327">
        <v>2</v>
      </c>
      <c r="B24" s="1158"/>
      <c r="C24" s="1360"/>
      <c r="D24" s="1361"/>
      <c r="E24" s="1361"/>
      <c r="F24" s="1362"/>
      <c r="G24" s="194"/>
      <c r="H24" s="111"/>
      <c r="I24" s="112"/>
      <c r="J24" s="113"/>
      <c r="K24" s="113"/>
      <c r="L24" s="137"/>
      <c r="M24" s="1421"/>
      <c r="N24" s="115"/>
      <c r="O24" s="119">
        <f t="shared" si="0"/>
        <v>0</v>
      </c>
      <c r="P24" s="1417">
        <f t="shared" ref="P24" si="1">SUBTOTAL(109,O24:O32)</f>
        <v>0</v>
      </c>
    </row>
    <row r="25" spans="1:16" ht="27" hidden="1" customHeight="1" thickBot="1" x14ac:dyDescent="0.35">
      <c r="A25" s="1314"/>
      <c r="B25" s="1159"/>
      <c r="C25" s="1341"/>
      <c r="D25" s="1342"/>
      <c r="E25" s="1342"/>
      <c r="F25" s="1343"/>
      <c r="G25" s="193"/>
      <c r="H25" s="64"/>
      <c r="I25" s="65"/>
      <c r="J25" s="66"/>
      <c r="K25" s="66"/>
      <c r="L25" s="136"/>
      <c r="M25" s="1421"/>
      <c r="N25" s="26"/>
      <c r="O25" s="29">
        <f t="shared" si="0"/>
        <v>0</v>
      </c>
      <c r="P25" s="1418"/>
    </row>
    <row r="26" spans="1:16" ht="27" hidden="1" customHeight="1" thickBot="1" x14ac:dyDescent="0.35">
      <c r="A26" s="1314"/>
      <c r="B26" s="1159"/>
      <c r="C26" s="1341"/>
      <c r="D26" s="1342"/>
      <c r="E26" s="1342"/>
      <c r="F26" s="1343"/>
      <c r="G26" s="193"/>
      <c r="H26" s="64"/>
      <c r="I26" s="65"/>
      <c r="J26" s="66"/>
      <c r="K26" s="66"/>
      <c r="L26" s="136"/>
      <c r="M26" s="1421"/>
      <c r="N26" s="26"/>
      <c r="O26" s="29">
        <f t="shared" si="0"/>
        <v>0</v>
      </c>
      <c r="P26" s="1418"/>
    </row>
    <row r="27" spans="1:16" ht="27" hidden="1" customHeight="1" thickBot="1" x14ac:dyDescent="0.35">
      <c r="A27" s="1314"/>
      <c r="B27" s="1159"/>
      <c r="C27" s="1341"/>
      <c r="D27" s="1342"/>
      <c r="E27" s="1342"/>
      <c r="F27" s="1343"/>
      <c r="G27" s="193"/>
      <c r="H27" s="64"/>
      <c r="I27" s="65"/>
      <c r="J27" s="66"/>
      <c r="K27" s="66"/>
      <c r="L27" s="136"/>
      <c r="M27" s="1421"/>
      <c r="N27" s="26"/>
      <c r="O27" s="29">
        <f t="shared" si="0"/>
        <v>0</v>
      </c>
      <c r="P27" s="1418"/>
    </row>
    <row r="28" spans="1:16" ht="27" hidden="1" customHeight="1" thickBot="1" x14ac:dyDescent="0.35">
      <c r="A28" s="1314"/>
      <c r="B28" s="1159"/>
      <c r="C28" s="1341"/>
      <c r="D28" s="1342"/>
      <c r="E28" s="1342"/>
      <c r="F28" s="1343"/>
      <c r="G28" s="193"/>
      <c r="H28" s="64"/>
      <c r="I28" s="65"/>
      <c r="J28" s="66"/>
      <c r="K28" s="66"/>
      <c r="L28" s="136"/>
      <c r="M28" s="1421"/>
      <c r="N28" s="26"/>
      <c r="O28" s="29">
        <f t="shared" si="0"/>
        <v>0</v>
      </c>
      <c r="P28" s="1418"/>
    </row>
    <row r="29" spans="1:16" ht="27" hidden="1" customHeight="1" thickBot="1" x14ac:dyDescent="0.35">
      <c r="A29" s="1315"/>
      <c r="B29" s="1159"/>
      <c r="C29" s="1341"/>
      <c r="D29" s="1342"/>
      <c r="E29" s="1342"/>
      <c r="F29" s="1343"/>
      <c r="G29" s="193"/>
      <c r="H29" s="64"/>
      <c r="I29" s="65"/>
      <c r="J29" s="66"/>
      <c r="K29" s="66"/>
      <c r="L29" s="136"/>
      <c r="M29" s="1421"/>
      <c r="N29" s="26"/>
      <c r="O29" s="29">
        <f t="shared" si="0"/>
        <v>0</v>
      </c>
      <c r="P29" s="1418"/>
    </row>
    <row r="30" spans="1:16" ht="27" hidden="1" customHeight="1" thickBot="1" x14ac:dyDescent="0.35">
      <c r="A30" s="1315"/>
      <c r="B30" s="1159"/>
      <c r="C30" s="1341"/>
      <c r="D30" s="1342"/>
      <c r="E30" s="1342"/>
      <c r="F30" s="1343"/>
      <c r="G30" s="193"/>
      <c r="H30" s="64"/>
      <c r="I30" s="65"/>
      <c r="J30" s="66"/>
      <c r="K30" s="66"/>
      <c r="L30" s="136"/>
      <c r="M30" s="1421"/>
      <c r="N30" s="26"/>
      <c r="O30" s="29">
        <f t="shared" si="0"/>
        <v>0</v>
      </c>
      <c r="P30" s="1418"/>
    </row>
    <row r="31" spans="1:16" ht="27" hidden="1" customHeight="1" thickBot="1" x14ac:dyDescent="0.35">
      <c r="A31" s="1315"/>
      <c r="B31" s="1159"/>
      <c r="C31" s="1341"/>
      <c r="D31" s="1342"/>
      <c r="E31" s="1342"/>
      <c r="F31" s="1343"/>
      <c r="G31" s="193"/>
      <c r="H31" s="64"/>
      <c r="I31" s="65"/>
      <c r="J31" s="66"/>
      <c r="K31" s="66"/>
      <c r="L31" s="136"/>
      <c r="M31" s="1421"/>
      <c r="N31" s="26"/>
      <c r="O31" s="29">
        <f t="shared" si="0"/>
        <v>0</v>
      </c>
      <c r="P31" s="1418"/>
    </row>
    <row r="32" spans="1:16" ht="27" hidden="1" customHeight="1" thickBot="1" x14ac:dyDescent="0.35">
      <c r="A32" s="1316"/>
      <c r="B32" s="1159"/>
      <c r="C32" s="1341"/>
      <c r="D32" s="1342"/>
      <c r="E32" s="1342"/>
      <c r="F32" s="1343"/>
      <c r="G32" s="193"/>
      <c r="H32" s="64"/>
      <c r="I32" s="65"/>
      <c r="J32" s="66"/>
      <c r="K32" s="66"/>
      <c r="L32" s="136"/>
      <c r="M32" s="1421"/>
      <c r="N32" s="575"/>
      <c r="O32" s="110">
        <f t="shared" si="0"/>
        <v>0</v>
      </c>
      <c r="P32" s="1418"/>
    </row>
    <row r="33" spans="1:16" ht="27" hidden="1" customHeight="1" thickBot="1" x14ac:dyDescent="0.35">
      <c r="A33" s="1327">
        <v>3</v>
      </c>
      <c r="B33" s="1158"/>
      <c r="C33" s="1360"/>
      <c r="D33" s="1361"/>
      <c r="E33" s="1361"/>
      <c r="F33" s="1362"/>
      <c r="G33" s="194"/>
      <c r="H33" s="111"/>
      <c r="I33" s="112"/>
      <c r="J33" s="113"/>
      <c r="K33" s="113"/>
      <c r="L33" s="137"/>
      <c r="M33" s="1421"/>
      <c r="N33" s="115"/>
      <c r="O33" s="119">
        <f t="shared" si="0"/>
        <v>0</v>
      </c>
      <c r="P33" s="1417">
        <f t="shared" ref="P33" si="2">SUBTOTAL(109,O33:O41)</f>
        <v>0</v>
      </c>
    </row>
    <row r="34" spans="1:16" ht="27" hidden="1" customHeight="1" thickBot="1" x14ac:dyDescent="0.35">
      <c r="A34" s="1314"/>
      <c r="B34" s="1159"/>
      <c r="C34" s="1341"/>
      <c r="D34" s="1342"/>
      <c r="E34" s="1342"/>
      <c r="F34" s="1343"/>
      <c r="G34" s="193"/>
      <c r="H34" s="64"/>
      <c r="I34" s="65"/>
      <c r="J34" s="66"/>
      <c r="K34" s="66"/>
      <c r="L34" s="136"/>
      <c r="M34" s="1421"/>
      <c r="N34" s="26"/>
      <c r="O34" s="29">
        <f t="shared" si="0"/>
        <v>0</v>
      </c>
      <c r="P34" s="1418"/>
    </row>
    <row r="35" spans="1:16" ht="27" hidden="1" customHeight="1" thickBot="1" x14ac:dyDescent="0.35">
      <c r="A35" s="1314"/>
      <c r="B35" s="1159"/>
      <c r="C35" s="1341"/>
      <c r="D35" s="1342"/>
      <c r="E35" s="1342"/>
      <c r="F35" s="1343"/>
      <c r="G35" s="193"/>
      <c r="H35" s="64"/>
      <c r="I35" s="65"/>
      <c r="J35" s="66"/>
      <c r="K35" s="66"/>
      <c r="L35" s="136"/>
      <c r="M35" s="1421"/>
      <c r="N35" s="26"/>
      <c r="O35" s="29">
        <f t="shared" si="0"/>
        <v>0</v>
      </c>
      <c r="P35" s="1418"/>
    </row>
    <row r="36" spans="1:16" ht="27" hidden="1" customHeight="1" thickBot="1" x14ac:dyDescent="0.35">
      <c r="A36" s="1314"/>
      <c r="B36" s="1159"/>
      <c r="C36" s="1341"/>
      <c r="D36" s="1342"/>
      <c r="E36" s="1342"/>
      <c r="F36" s="1343"/>
      <c r="G36" s="193"/>
      <c r="H36" s="64"/>
      <c r="I36" s="65"/>
      <c r="J36" s="66"/>
      <c r="K36" s="66"/>
      <c r="L36" s="136"/>
      <c r="M36" s="1421"/>
      <c r="N36" s="26"/>
      <c r="O36" s="29">
        <f t="shared" si="0"/>
        <v>0</v>
      </c>
      <c r="P36" s="1418"/>
    </row>
    <row r="37" spans="1:16" ht="27" hidden="1" customHeight="1" thickBot="1" x14ac:dyDescent="0.35">
      <c r="A37" s="1314"/>
      <c r="B37" s="1159"/>
      <c r="C37" s="1341"/>
      <c r="D37" s="1342"/>
      <c r="E37" s="1342"/>
      <c r="F37" s="1343"/>
      <c r="G37" s="193"/>
      <c r="H37" s="64"/>
      <c r="I37" s="65"/>
      <c r="J37" s="66"/>
      <c r="K37" s="66"/>
      <c r="L37" s="136"/>
      <c r="M37" s="1421"/>
      <c r="N37" s="26"/>
      <c r="O37" s="29">
        <f t="shared" si="0"/>
        <v>0</v>
      </c>
      <c r="P37" s="1418"/>
    </row>
    <row r="38" spans="1:16" ht="27" hidden="1" customHeight="1" thickBot="1" x14ac:dyDescent="0.35">
      <c r="A38" s="1315"/>
      <c r="B38" s="1159"/>
      <c r="C38" s="1341"/>
      <c r="D38" s="1342"/>
      <c r="E38" s="1342"/>
      <c r="F38" s="1343"/>
      <c r="G38" s="193"/>
      <c r="H38" s="64"/>
      <c r="I38" s="65"/>
      <c r="J38" s="66"/>
      <c r="K38" s="66"/>
      <c r="L38" s="136"/>
      <c r="M38" s="1421"/>
      <c r="N38" s="26"/>
      <c r="O38" s="29">
        <f t="shared" si="0"/>
        <v>0</v>
      </c>
      <c r="P38" s="1418"/>
    </row>
    <row r="39" spans="1:16" ht="27" hidden="1" customHeight="1" thickBot="1" x14ac:dyDescent="0.35">
      <c r="A39" s="1315"/>
      <c r="B39" s="1159"/>
      <c r="C39" s="1341"/>
      <c r="D39" s="1342"/>
      <c r="E39" s="1342"/>
      <c r="F39" s="1343"/>
      <c r="G39" s="193"/>
      <c r="H39" s="64"/>
      <c r="I39" s="65"/>
      <c r="J39" s="66"/>
      <c r="K39" s="66"/>
      <c r="L39" s="136"/>
      <c r="M39" s="1421"/>
      <c r="N39" s="26"/>
      <c r="O39" s="29">
        <f t="shared" si="0"/>
        <v>0</v>
      </c>
      <c r="P39" s="1418"/>
    </row>
    <row r="40" spans="1:16" ht="27" hidden="1" customHeight="1" thickBot="1" x14ac:dyDescent="0.35">
      <c r="A40" s="1315"/>
      <c r="B40" s="1159"/>
      <c r="C40" s="1341"/>
      <c r="D40" s="1342"/>
      <c r="E40" s="1342"/>
      <c r="F40" s="1343"/>
      <c r="G40" s="193"/>
      <c r="H40" s="64"/>
      <c r="I40" s="65"/>
      <c r="J40" s="66"/>
      <c r="K40" s="66"/>
      <c r="L40" s="136"/>
      <c r="M40" s="1421"/>
      <c r="N40" s="26"/>
      <c r="O40" s="29">
        <f t="shared" si="0"/>
        <v>0</v>
      </c>
      <c r="P40" s="1418"/>
    </row>
    <row r="41" spans="1:16" ht="27" hidden="1" customHeight="1" thickBot="1" x14ac:dyDescent="0.35">
      <c r="A41" s="1316"/>
      <c r="B41" s="1159"/>
      <c r="C41" s="1341"/>
      <c r="D41" s="1342"/>
      <c r="E41" s="1342"/>
      <c r="F41" s="1343"/>
      <c r="G41" s="193"/>
      <c r="H41" s="64"/>
      <c r="I41" s="65"/>
      <c r="J41" s="66"/>
      <c r="K41" s="66"/>
      <c r="L41" s="136"/>
      <c r="M41" s="1421"/>
      <c r="N41" s="575"/>
      <c r="O41" s="110">
        <f t="shared" si="0"/>
        <v>0</v>
      </c>
      <c r="P41" s="1418"/>
    </row>
    <row r="42" spans="1:16" ht="27" hidden="1" customHeight="1" thickBot="1" x14ac:dyDescent="0.35">
      <c r="A42" s="1327">
        <v>4</v>
      </c>
      <c r="B42" s="1158"/>
      <c r="C42" s="1360"/>
      <c r="D42" s="1361"/>
      <c r="E42" s="1361"/>
      <c r="F42" s="1362"/>
      <c r="G42" s="194"/>
      <c r="H42" s="111"/>
      <c r="I42" s="112"/>
      <c r="J42" s="113"/>
      <c r="K42" s="113"/>
      <c r="L42" s="137"/>
      <c r="M42" s="1421"/>
      <c r="N42" s="115"/>
      <c r="O42" s="119">
        <f t="shared" si="0"/>
        <v>0</v>
      </c>
      <c r="P42" s="1417">
        <f t="shared" ref="P42" si="3">SUBTOTAL(109,O42:O50)</f>
        <v>0</v>
      </c>
    </row>
    <row r="43" spans="1:16" ht="27" hidden="1" customHeight="1" thickBot="1" x14ac:dyDescent="0.35">
      <c r="A43" s="1314"/>
      <c r="B43" s="1159"/>
      <c r="C43" s="1341"/>
      <c r="D43" s="1342"/>
      <c r="E43" s="1342"/>
      <c r="F43" s="1343"/>
      <c r="G43" s="193"/>
      <c r="H43" s="64"/>
      <c r="I43" s="65"/>
      <c r="J43" s="66"/>
      <c r="K43" s="66"/>
      <c r="L43" s="136"/>
      <c r="M43" s="1421"/>
      <c r="N43" s="26"/>
      <c r="O43" s="29">
        <f t="shared" si="0"/>
        <v>0</v>
      </c>
      <c r="P43" s="1418"/>
    </row>
    <row r="44" spans="1:16" ht="27" hidden="1" customHeight="1" thickBot="1" x14ac:dyDescent="0.35">
      <c r="A44" s="1314"/>
      <c r="B44" s="1159"/>
      <c r="C44" s="1341"/>
      <c r="D44" s="1342"/>
      <c r="E44" s="1342"/>
      <c r="F44" s="1343"/>
      <c r="G44" s="193"/>
      <c r="H44" s="64"/>
      <c r="I44" s="65"/>
      <c r="J44" s="66"/>
      <c r="K44" s="66"/>
      <c r="L44" s="136"/>
      <c r="M44" s="1421"/>
      <c r="N44" s="26"/>
      <c r="O44" s="29">
        <f t="shared" si="0"/>
        <v>0</v>
      </c>
      <c r="P44" s="1418"/>
    </row>
    <row r="45" spans="1:16" ht="27" hidden="1" customHeight="1" thickBot="1" x14ac:dyDescent="0.35">
      <c r="A45" s="1314"/>
      <c r="B45" s="1159"/>
      <c r="C45" s="1341"/>
      <c r="D45" s="1342"/>
      <c r="E45" s="1342"/>
      <c r="F45" s="1343"/>
      <c r="G45" s="193"/>
      <c r="H45" s="64"/>
      <c r="I45" s="65"/>
      <c r="J45" s="66"/>
      <c r="K45" s="66"/>
      <c r="L45" s="136"/>
      <c r="M45" s="1421"/>
      <c r="N45" s="26"/>
      <c r="O45" s="29">
        <f t="shared" si="0"/>
        <v>0</v>
      </c>
      <c r="P45" s="1418"/>
    </row>
    <row r="46" spans="1:16" ht="27" hidden="1" customHeight="1" thickBot="1" x14ac:dyDescent="0.35">
      <c r="A46" s="1314"/>
      <c r="B46" s="1159"/>
      <c r="C46" s="1341"/>
      <c r="D46" s="1342"/>
      <c r="E46" s="1342"/>
      <c r="F46" s="1343"/>
      <c r="G46" s="193"/>
      <c r="H46" s="64"/>
      <c r="I46" s="65"/>
      <c r="J46" s="66"/>
      <c r="K46" s="66"/>
      <c r="L46" s="136"/>
      <c r="M46" s="1421"/>
      <c r="N46" s="26"/>
      <c r="O46" s="29">
        <f t="shared" si="0"/>
        <v>0</v>
      </c>
      <c r="P46" s="1418"/>
    </row>
    <row r="47" spans="1:16" ht="27" hidden="1" customHeight="1" thickBot="1" x14ac:dyDescent="0.35">
      <c r="A47" s="1315"/>
      <c r="B47" s="1159"/>
      <c r="C47" s="1341"/>
      <c r="D47" s="1342"/>
      <c r="E47" s="1342"/>
      <c r="F47" s="1343"/>
      <c r="G47" s="193"/>
      <c r="H47" s="64"/>
      <c r="I47" s="65"/>
      <c r="J47" s="66"/>
      <c r="K47" s="66"/>
      <c r="L47" s="136"/>
      <c r="M47" s="1421"/>
      <c r="N47" s="26"/>
      <c r="O47" s="29">
        <f t="shared" ref="O47:O78" si="4">G47*N47</f>
        <v>0</v>
      </c>
      <c r="P47" s="1418"/>
    </row>
    <row r="48" spans="1:16" ht="27" hidden="1" customHeight="1" thickBot="1" x14ac:dyDescent="0.35">
      <c r="A48" s="1315"/>
      <c r="B48" s="1159"/>
      <c r="C48" s="1341"/>
      <c r="D48" s="1342"/>
      <c r="E48" s="1342"/>
      <c r="F48" s="1343"/>
      <c r="G48" s="193"/>
      <c r="H48" s="64"/>
      <c r="I48" s="65"/>
      <c r="J48" s="66"/>
      <c r="K48" s="66"/>
      <c r="L48" s="136"/>
      <c r="M48" s="1421"/>
      <c r="N48" s="26"/>
      <c r="O48" s="29">
        <f t="shared" si="4"/>
        <v>0</v>
      </c>
      <c r="P48" s="1418"/>
    </row>
    <row r="49" spans="1:16" ht="27" hidden="1" customHeight="1" thickBot="1" x14ac:dyDescent="0.35">
      <c r="A49" s="1315"/>
      <c r="B49" s="1159"/>
      <c r="C49" s="1341"/>
      <c r="D49" s="1342"/>
      <c r="E49" s="1342"/>
      <c r="F49" s="1343"/>
      <c r="G49" s="193"/>
      <c r="H49" s="64"/>
      <c r="I49" s="65"/>
      <c r="J49" s="66"/>
      <c r="K49" s="66"/>
      <c r="L49" s="136"/>
      <c r="M49" s="1421"/>
      <c r="N49" s="26"/>
      <c r="O49" s="29">
        <f t="shared" si="4"/>
        <v>0</v>
      </c>
      <c r="P49" s="1418"/>
    </row>
    <row r="50" spans="1:16" ht="27" hidden="1" customHeight="1" thickBot="1" x14ac:dyDescent="0.35">
      <c r="A50" s="1316"/>
      <c r="B50" s="1159"/>
      <c r="C50" s="1341"/>
      <c r="D50" s="1342"/>
      <c r="E50" s="1342"/>
      <c r="F50" s="1343"/>
      <c r="G50" s="193"/>
      <c r="H50" s="64"/>
      <c r="I50" s="65"/>
      <c r="J50" s="66"/>
      <c r="K50" s="66"/>
      <c r="L50" s="136"/>
      <c r="M50" s="1421"/>
      <c r="N50" s="575"/>
      <c r="O50" s="110">
        <f t="shared" si="4"/>
        <v>0</v>
      </c>
      <c r="P50" s="1418"/>
    </row>
    <row r="51" spans="1:16" ht="27" hidden="1" customHeight="1" thickBot="1" x14ac:dyDescent="0.35">
      <c r="A51" s="1327">
        <v>5</v>
      </c>
      <c r="B51" s="1158"/>
      <c r="C51" s="1360"/>
      <c r="D51" s="1361"/>
      <c r="E51" s="1361"/>
      <c r="F51" s="1362"/>
      <c r="G51" s="194"/>
      <c r="H51" s="111"/>
      <c r="I51" s="112"/>
      <c r="J51" s="113"/>
      <c r="K51" s="113"/>
      <c r="L51" s="137"/>
      <c r="M51" s="1421"/>
      <c r="N51" s="115"/>
      <c r="O51" s="119">
        <f t="shared" si="4"/>
        <v>0</v>
      </c>
      <c r="P51" s="1417">
        <f t="shared" ref="P51" si="5">SUBTOTAL(109,O51:O59)</f>
        <v>0</v>
      </c>
    </row>
    <row r="52" spans="1:16" ht="27" hidden="1" customHeight="1" thickBot="1" x14ac:dyDescent="0.35">
      <c r="A52" s="1314"/>
      <c r="B52" s="1159"/>
      <c r="C52" s="1341"/>
      <c r="D52" s="1342"/>
      <c r="E52" s="1342"/>
      <c r="F52" s="1343"/>
      <c r="G52" s="193"/>
      <c r="H52" s="64"/>
      <c r="I52" s="65"/>
      <c r="J52" s="66"/>
      <c r="K52" s="66"/>
      <c r="L52" s="136"/>
      <c r="M52" s="1421"/>
      <c r="N52" s="26"/>
      <c r="O52" s="29">
        <f t="shared" si="4"/>
        <v>0</v>
      </c>
      <c r="P52" s="1418"/>
    </row>
    <row r="53" spans="1:16" ht="27" hidden="1" customHeight="1" thickBot="1" x14ac:dyDescent="0.35">
      <c r="A53" s="1314"/>
      <c r="B53" s="1159"/>
      <c r="C53" s="1341"/>
      <c r="D53" s="1342"/>
      <c r="E53" s="1342"/>
      <c r="F53" s="1343"/>
      <c r="G53" s="193"/>
      <c r="H53" s="64"/>
      <c r="I53" s="65"/>
      <c r="J53" s="66"/>
      <c r="K53" s="66"/>
      <c r="L53" s="136"/>
      <c r="M53" s="1421"/>
      <c r="N53" s="26"/>
      <c r="O53" s="29">
        <f t="shared" si="4"/>
        <v>0</v>
      </c>
      <c r="P53" s="1418"/>
    </row>
    <row r="54" spans="1:16" ht="27" hidden="1" customHeight="1" thickBot="1" x14ac:dyDescent="0.35">
      <c r="A54" s="1314"/>
      <c r="B54" s="1159"/>
      <c r="C54" s="1341"/>
      <c r="D54" s="1342"/>
      <c r="E54" s="1342"/>
      <c r="F54" s="1343"/>
      <c r="G54" s="193"/>
      <c r="H54" s="64"/>
      <c r="I54" s="65"/>
      <c r="J54" s="66"/>
      <c r="K54" s="66"/>
      <c r="L54" s="136"/>
      <c r="M54" s="1421"/>
      <c r="N54" s="26"/>
      <c r="O54" s="29">
        <f t="shared" si="4"/>
        <v>0</v>
      </c>
      <c r="P54" s="1418"/>
    </row>
    <row r="55" spans="1:16" ht="27" hidden="1" customHeight="1" thickBot="1" x14ac:dyDescent="0.35">
      <c r="A55" s="1314"/>
      <c r="B55" s="1159"/>
      <c r="C55" s="1341"/>
      <c r="D55" s="1342"/>
      <c r="E55" s="1342"/>
      <c r="F55" s="1343"/>
      <c r="G55" s="193"/>
      <c r="H55" s="64"/>
      <c r="I55" s="65"/>
      <c r="J55" s="66"/>
      <c r="K55" s="66"/>
      <c r="L55" s="136"/>
      <c r="M55" s="1421"/>
      <c r="N55" s="26"/>
      <c r="O55" s="29">
        <f t="shared" si="4"/>
        <v>0</v>
      </c>
      <c r="P55" s="1418"/>
    </row>
    <row r="56" spans="1:16" ht="27" hidden="1" customHeight="1" thickBot="1" x14ac:dyDescent="0.35">
      <c r="A56" s="1315"/>
      <c r="B56" s="1159"/>
      <c r="C56" s="1341"/>
      <c r="D56" s="1342"/>
      <c r="E56" s="1342"/>
      <c r="F56" s="1343"/>
      <c r="G56" s="193"/>
      <c r="H56" s="64"/>
      <c r="I56" s="65"/>
      <c r="J56" s="66"/>
      <c r="K56" s="66"/>
      <c r="L56" s="136"/>
      <c r="M56" s="1421"/>
      <c r="N56" s="26"/>
      <c r="O56" s="29">
        <f t="shared" si="4"/>
        <v>0</v>
      </c>
      <c r="P56" s="1418"/>
    </row>
    <row r="57" spans="1:16" ht="27" hidden="1" customHeight="1" thickBot="1" x14ac:dyDescent="0.35">
      <c r="A57" s="1315"/>
      <c r="B57" s="1159"/>
      <c r="C57" s="1341"/>
      <c r="D57" s="1342"/>
      <c r="E57" s="1342"/>
      <c r="F57" s="1343"/>
      <c r="G57" s="193"/>
      <c r="H57" s="64"/>
      <c r="I57" s="65"/>
      <c r="J57" s="66"/>
      <c r="K57" s="66"/>
      <c r="L57" s="136"/>
      <c r="M57" s="1421"/>
      <c r="N57" s="26"/>
      <c r="O57" s="29">
        <f t="shared" si="4"/>
        <v>0</v>
      </c>
      <c r="P57" s="1418"/>
    </row>
    <row r="58" spans="1:16" ht="27" hidden="1" customHeight="1" thickBot="1" x14ac:dyDescent="0.35">
      <c r="A58" s="1315"/>
      <c r="B58" s="1159"/>
      <c r="C58" s="1341"/>
      <c r="D58" s="1342"/>
      <c r="E58" s="1342"/>
      <c r="F58" s="1343"/>
      <c r="G58" s="193"/>
      <c r="H58" s="64"/>
      <c r="I58" s="65"/>
      <c r="J58" s="66"/>
      <c r="K58" s="66"/>
      <c r="L58" s="136"/>
      <c r="M58" s="1421"/>
      <c r="N58" s="26"/>
      <c r="O58" s="29">
        <f t="shared" si="4"/>
        <v>0</v>
      </c>
      <c r="P58" s="1418"/>
    </row>
    <row r="59" spans="1:16" ht="27" hidden="1" customHeight="1" thickBot="1" x14ac:dyDescent="0.35">
      <c r="A59" s="1316"/>
      <c r="B59" s="1159"/>
      <c r="C59" s="1341"/>
      <c r="D59" s="1342"/>
      <c r="E59" s="1342"/>
      <c r="F59" s="1343"/>
      <c r="G59" s="193"/>
      <c r="H59" s="64"/>
      <c r="I59" s="65"/>
      <c r="J59" s="66"/>
      <c r="K59" s="66"/>
      <c r="L59" s="136"/>
      <c r="M59" s="1421"/>
      <c r="N59" s="575"/>
      <c r="O59" s="110">
        <f t="shared" si="4"/>
        <v>0</v>
      </c>
      <c r="P59" s="1418"/>
    </row>
    <row r="60" spans="1:16" ht="27" hidden="1" customHeight="1" thickBot="1" x14ac:dyDescent="0.35">
      <c r="A60" s="1327">
        <v>6</v>
      </c>
      <c r="B60" s="1158"/>
      <c r="C60" s="1360"/>
      <c r="D60" s="1361"/>
      <c r="E60" s="1361"/>
      <c r="F60" s="1362"/>
      <c r="G60" s="194"/>
      <c r="H60" s="111"/>
      <c r="I60" s="112"/>
      <c r="J60" s="113"/>
      <c r="K60" s="113"/>
      <c r="L60" s="137"/>
      <c r="M60" s="1421"/>
      <c r="N60" s="115"/>
      <c r="O60" s="119">
        <f t="shared" si="4"/>
        <v>0</v>
      </c>
      <c r="P60" s="1417">
        <f t="shared" ref="P60" si="6">SUBTOTAL(109,O60:O68)</f>
        <v>0</v>
      </c>
    </row>
    <row r="61" spans="1:16" ht="27" hidden="1" customHeight="1" thickBot="1" x14ac:dyDescent="0.35">
      <c r="A61" s="1314"/>
      <c r="B61" s="1159"/>
      <c r="C61" s="1341"/>
      <c r="D61" s="1342"/>
      <c r="E61" s="1342"/>
      <c r="F61" s="1343"/>
      <c r="G61" s="193"/>
      <c r="H61" s="64"/>
      <c r="I61" s="65"/>
      <c r="J61" s="66"/>
      <c r="K61" s="66"/>
      <c r="L61" s="136"/>
      <c r="M61" s="1421"/>
      <c r="N61" s="26"/>
      <c r="O61" s="29">
        <f t="shared" si="4"/>
        <v>0</v>
      </c>
      <c r="P61" s="1418"/>
    </row>
    <row r="62" spans="1:16" ht="27" hidden="1" customHeight="1" thickBot="1" x14ac:dyDescent="0.35">
      <c r="A62" s="1314"/>
      <c r="B62" s="1159"/>
      <c r="C62" s="1341"/>
      <c r="D62" s="1342"/>
      <c r="E62" s="1342"/>
      <c r="F62" s="1343"/>
      <c r="G62" s="193"/>
      <c r="H62" s="64"/>
      <c r="I62" s="65"/>
      <c r="J62" s="66"/>
      <c r="K62" s="66"/>
      <c r="L62" s="136"/>
      <c r="M62" s="1421"/>
      <c r="N62" s="26"/>
      <c r="O62" s="29">
        <f t="shared" si="4"/>
        <v>0</v>
      </c>
      <c r="P62" s="1418"/>
    </row>
    <row r="63" spans="1:16" ht="27" hidden="1" customHeight="1" thickBot="1" x14ac:dyDescent="0.35">
      <c r="A63" s="1314"/>
      <c r="B63" s="1159"/>
      <c r="C63" s="1341"/>
      <c r="D63" s="1342"/>
      <c r="E63" s="1342"/>
      <c r="F63" s="1343"/>
      <c r="G63" s="193"/>
      <c r="H63" s="64"/>
      <c r="I63" s="65"/>
      <c r="J63" s="66"/>
      <c r="K63" s="66"/>
      <c r="L63" s="136"/>
      <c r="M63" s="1421"/>
      <c r="N63" s="26"/>
      <c r="O63" s="29">
        <f t="shared" si="4"/>
        <v>0</v>
      </c>
      <c r="P63" s="1418"/>
    </row>
    <row r="64" spans="1:16" ht="27" hidden="1" customHeight="1" thickBot="1" x14ac:dyDescent="0.35">
      <c r="A64" s="1314"/>
      <c r="B64" s="1159"/>
      <c r="C64" s="1341"/>
      <c r="D64" s="1342"/>
      <c r="E64" s="1342"/>
      <c r="F64" s="1343"/>
      <c r="G64" s="193"/>
      <c r="H64" s="64"/>
      <c r="I64" s="65"/>
      <c r="J64" s="66"/>
      <c r="K64" s="66"/>
      <c r="L64" s="136"/>
      <c r="M64" s="1421"/>
      <c r="N64" s="26"/>
      <c r="O64" s="29">
        <f t="shared" si="4"/>
        <v>0</v>
      </c>
      <c r="P64" s="1418"/>
    </row>
    <row r="65" spans="1:16" ht="27" hidden="1" customHeight="1" thickBot="1" x14ac:dyDescent="0.35">
      <c r="A65" s="1315"/>
      <c r="B65" s="1159"/>
      <c r="C65" s="1341"/>
      <c r="D65" s="1342"/>
      <c r="E65" s="1342"/>
      <c r="F65" s="1343"/>
      <c r="G65" s="193"/>
      <c r="H65" s="64"/>
      <c r="I65" s="65"/>
      <c r="J65" s="66"/>
      <c r="K65" s="66"/>
      <c r="L65" s="136"/>
      <c r="M65" s="1421"/>
      <c r="N65" s="26"/>
      <c r="O65" s="29">
        <f t="shared" si="4"/>
        <v>0</v>
      </c>
      <c r="P65" s="1418"/>
    </row>
    <row r="66" spans="1:16" ht="27" hidden="1" customHeight="1" thickBot="1" x14ac:dyDescent="0.35">
      <c r="A66" s="1315"/>
      <c r="B66" s="1159"/>
      <c r="C66" s="1341"/>
      <c r="D66" s="1342"/>
      <c r="E66" s="1342"/>
      <c r="F66" s="1343"/>
      <c r="G66" s="193"/>
      <c r="H66" s="64"/>
      <c r="I66" s="65"/>
      <c r="J66" s="66"/>
      <c r="K66" s="66"/>
      <c r="L66" s="136"/>
      <c r="M66" s="1421"/>
      <c r="N66" s="26"/>
      <c r="O66" s="29">
        <f t="shared" si="4"/>
        <v>0</v>
      </c>
      <c r="P66" s="1418"/>
    </row>
    <row r="67" spans="1:16" ht="27" hidden="1" customHeight="1" thickBot="1" x14ac:dyDescent="0.35">
      <c r="A67" s="1315"/>
      <c r="B67" s="1159"/>
      <c r="C67" s="1341"/>
      <c r="D67" s="1342"/>
      <c r="E67" s="1342"/>
      <c r="F67" s="1343"/>
      <c r="G67" s="193"/>
      <c r="H67" s="64"/>
      <c r="I67" s="65"/>
      <c r="J67" s="66"/>
      <c r="K67" s="66"/>
      <c r="L67" s="136"/>
      <c r="M67" s="1421"/>
      <c r="N67" s="26"/>
      <c r="O67" s="29">
        <f t="shared" si="4"/>
        <v>0</v>
      </c>
      <c r="P67" s="1418"/>
    </row>
    <row r="68" spans="1:16" ht="27" hidden="1" customHeight="1" thickBot="1" x14ac:dyDescent="0.35">
      <c r="A68" s="1316"/>
      <c r="B68" s="1159"/>
      <c r="C68" s="1341"/>
      <c r="D68" s="1342"/>
      <c r="E68" s="1342"/>
      <c r="F68" s="1343"/>
      <c r="G68" s="193"/>
      <c r="H68" s="64"/>
      <c r="I68" s="65"/>
      <c r="J68" s="66"/>
      <c r="K68" s="66"/>
      <c r="L68" s="136"/>
      <c r="M68" s="1421"/>
      <c r="N68" s="575"/>
      <c r="O68" s="110">
        <f t="shared" si="4"/>
        <v>0</v>
      </c>
      <c r="P68" s="1418"/>
    </row>
    <row r="69" spans="1:16" ht="27" hidden="1" customHeight="1" thickBot="1" x14ac:dyDescent="0.35">
      <c r="A69" s="1327">
        <v>7</v>
      </c>
      <c r="B69" s="1158"/>
      <c r="C69" s="1360"/>
      <c r="D69" s="1361"/>
      <c r="E69" s="1361"/>
      <c r="F69" s="1362"/>
      <c r="G69" s="194"/>
      <c r="H69" s="111"/>
      <c r="I69" s="112"/>
      <c r="J69" s="113"/>
      <c r="K69" s="113"/>
      <c r="L69" s="137"/>
      <c r="M69" s="1421"/>
      <c r="N69" s="115"/>
      <c r="O69" s="119">
        <f t="shared" si="4"/>
        <v>0</v>
      </c>
      <c r="P69" s="1417">
        <f t="shared" ref="P69" si="7">SUBTOTAL(109,O69:O77)</f>
        <v>0</v>
      </c>
    </row>
    <row r="70" spans="1:16" ht="27" hidden="1" customHeight="1" thickBot="1" x14ac:dyDescent="0.35">
      <c r="A70" s="1314"/>
      <c r="B70" s="1159"/>
      <c r="C70" s="1341"/>
      <c r="D70" s="1342"/>
      <c r="E70" s="1342"/>
      <c r="F70" s="1343"/>
      <c r="G70" s="193"/>
      <c r="H70" s="64"/>
      <c r="I70" s="65"/>
      <c r="J70" s="66"/>
      <c r="K70" s="66"/>
      <c r="L70" s="136"/>
      <c r="M70" s="1421"/>
      <c r="N70" s="26"/>
      <c r="O70" s="29">
        <f t="shared" si="4"/>
        <v>0</v>
      </c>
      <c r="P70" s="1418"/>
    </row>
    <row r="71" spans="1:16" ht="27" hidden="1" customHeight="1" thickBot="1" x14ac:dyDescent="0.35">
      <c r="A71" s="1314"/>
      <c r="B71" s="1159"/>
      <c r="C71" s="1341"/>
      <c r="D71" s="1342"/>
      <c r="E71" s="1342"/>
      <c r="F71" s="1343"/>
      <c r="G71" s="193"/>
      <c r="H71" s="64"/>
      <c r="I71" s="65"/>
      <c r="J71" s="66"/>
      <c r="K71" s="66"/>
      <c r="L71" s="136"/>
      <c r="M71" s="1421"/>
      <c r="N71" s="26"/>
      <c r="O71" s="29">
        <f t="shared" si="4"/>
        <v>0</v>
      </c>
      <c r="P71" s="1418"/>
    </row>
    <row r="72" spans="1:16" ht="27" hidden="1" customHeight="1" thickBot="1" x14ac:dyDescent="0.35">
      <c r="A72" s="1314"/>
      <c r="B72" s="1159"/>
      <c r="C72" s="1341"/>
      <c r="D72" s="1342"/>
      <c r="E72" s="1342"/>
      <c r="F72" s="1343"/>
      <c r="G72" s="193"/>
      <c r="H72" s="64"/>
      <c r="I72" s="65"/>
      <c r="J72" s="66"/>
      <c r="K72" s="66"/>
      <c r="L72" s="136"/>
      <c r="M72" s="1421"/>
      <c r="N72" s="26"/>
      <c r="O72" s="29">
        <f t="shared" si="4"/>
        <v>0</v>
      </c>
      <c r="P72" s="1418"/>
    </row>
    <row r="73" spans="1:16" ht="27" hidden="1" customHeight="1" thickBot="1" x14ac:dyDescent="0.35">
      <c r="A73" s="1314"/>
      <c r="B73" s="1159"/>
      <c r="C73" s="1341"/>
      <c r="D73" s="1342"/>
      <c r="E73" s="1342"/>
      <c r="F73" s="1343"/>
      <c r="G73" s="193"/>
      <c r="H73" s="64"/>
      <c r="I73" s="65"/>
      <c r="J73" s="66"/>
      <c r="K73" s="66"/>
      <c r="L73" s="136"/>
      <c r="M73" s="1421"/>
      <c r="N73" s="26"/>
      <c r="O73" s="29">
        <f t="shared" si="4"/>
        <v>0</v>
      </c>
      <c r="P73" s="1418"/>
    </row>
    <row r="74" spans="1:16" ht="27" hidden="1" customHeight="1" thickBot="1" x14ac:dyDescent="0.35">
      <c r="A74" s="1315"/>
      <c r="B74" s="1159"/>
      <c r="C74" s="1341"/>
      <c r="D74" s="1342"/>
      <c r="E74" s="1342"/>
      <c r="F74" s="1343"/>
      <c r="G74" s="193"/>
      <c r="H74" s="64"/>
      <c r="I74" s="65"/>
      <c r="J74" s="66"/>
      <c r="K74" s="66"/>
      <c r="L74" s="136"/>
      <c r="M74" s="1421"/>
      <c r="N74" s="26"/>
      <c r="O74" s="29">
        <f t="shared" si="4"/>
        <v>0</v>
      </c>
      <c r="P74" s="1418"/>
    </row>
    <row r="75" spans="1:16" ht="27" hidden="1" customHeight="1" thickBot="1" x14ac:dyDescent="0.35">
      <c r="A75" s="1315"/>
      <c r="B75" s="1159"/>
      <c r="C75" s="1341"/>
      <c r="D75" s="1342"/>
      <c r="E75" s="1342"/>
      <c r="F75" s="1343"/>
      <c r="G75" s="193"/>
      <c r="H75" s="64"/>
      <c r="I75" s="65"/>
      <c r="J75" s="66"/>
      <c r="K75" s="66"/>
      <c r="L75" s="136"/>
      <c r="M75" s="1421"/>
      <c r="N75" s="26"/>
      <c r="O75" s="29">
        <f t="shared" si="4"/>
        <v>0</v>
      </c>
      <c r="P75" s="1418"/>
    </row>
    <row r="76" spans="1:16" ht="27" hidden="1" customHeight="1" thickBot="1" x14ac:dyDescent="0.35">
      <c r="A76" s="1315"/>
      <c r="B76" s="1159"/>
      <c r="C76" s="1341"/>
      <c r="D76" s="1342"/>
      <c r="E76" s="1342"/>
      <c r="F76" s="1343"/>
      <c r="G76" s="193"/>
      <c r="H76" s="64"/>
      <c r="I76" s="65"/>
      <c r="J76" s="66"/>
      <c r="K76" s="66"/>
      <c r="L76" s="136"/>
      <c r="M76" s="1421"/>
      <c r="N76" s="26"/>
      <c r="O76" s="29">
        <f t="shared" si="4"/>
        <v>0</v>
      </c>
      <c r="P76" s="1418"/>
    </row>
    <row r="77" spans="1:16" ht="27" hidden="1" customHeight="1" thickBot="1" x14ac:dyDescent="0.35">
      <c r="A77" s="1316"/>
      <c r="B77" s="1159"/>
      <c r="C77" s="1341"/>
      <c r="D77" s="1342"/>
      <c r="E77" s="1342"/>
      <c r="F77" s="1343"/>
      <c r="G77" s="193"/>
      <c r="H77" s="64"/>
      <c r="I77" s="65"/>
      <c r="J77" s="66"/>
      <c r="K77" s="66"/>
      <c r="L77" s="136"/>
      <c r="M77" s="1421"/>
      <c r="N77" s="575"/>
      <c r="O77" s="110">
        <f t="shared" si="4"/>
        <v>0</v>
      </c>
      <c r="P77" s="1418"/>
    </row>
    <row r="78" spans="1:16" ht="27" hidden="1" customHeight="1" thickBot="1" x14ac:dyDescent="0.35">
      <c r="A78" s="1327">
        <v>8</v>
      </c>
      <c r="B78" s="1158"/>
      <c r="C78" s="1360"/>
      <c r="D78" s="1361"/>
      <c r="E78" s="1361"/>
      <c r="F78" s="1362"/>
      <c r="G78" s="194"/>
      <c r="H78" s="111"/>
      <c r="I78" s="112"/>
      <c r="J78" s="113"/>
      <c r="K78" s="113"/>
      <c r="L78" s="137"/>
      <c r="M78" s="1421"/>
      <c r="N78" s="115"/>
      <c r="O78" s="119">
        <f t="shared" si="4"/>
        <v>0</v>
      </c>
      <c r="P78" s="1417">
        <f t="shared" ref="P78" si="8">SUBTOTAL(109,O78:O86)</f>
        <v>0</v>
      </c>
    </row>
    <row r="79" spans="1:16" ht="27" hidden="1" customHeight="1" thickBot="1" x14ac:dyDescent="0.35">
      <c r="A79" s="1314"/>
      <c r="B79" s="1159"/>
      <c r="C79" s="1341"/>
      <c r="D79" s="1342"/>
      <c r="E79" s="1342"/>
      <c r="F79" s="1343"/>
      <c r="G79" s="193"/>
      <c r="H79" s="64"/>
      <c r="I79" s="65"/>
      <c r="J79" s="66"/>
      <c r="K79" s="66"/>
      <c r="L79" s="136"/>
      <c r="M79" s="1421"/>
      <c r="N79" s="26"/>
      <c r="O79" s="29">
        <f t="shared" ref="O79:O104" si="9">G79*N79</f>
        <v>0</v>
      </c>
      <c r="P79" s="1418"/>
    </row>
    <row r="80" spans="1:16" ht="27" hidden="1" customHeight="1" thickBot="1" x14ac:dyDescent="0.35">
      <c r="A80" s="1314"/>
      <c r="B80" s="1159"/>
      <c r="C80" s="1341"/>
      <c r="D80" s="1342"/>
      <c r="E80" s="1342"/>
      <c r="F80" s="1343"/>
      <c r="G80" s="193"/>
      <c r="H80" s="64"/>
      <c r="I80" s="65"/>
      <c r="J80" s="66"/>
      <c r="K80" s="66"/>
      <c r="L80" s="136"/>
      <c r="M80" s="1421"/>
      <c r="N80" s="26"/>
      <c r="O80" s="29">
        <f t="shared" si="9"/>
        <v>0</v>
      </c>
      <c r="P80" s="1418"/>
    </row>
    <row r="81" spans="1:16" ht="27" hidden="1" customHeight="1" thickBot="1" x14ac:dyDescent="0.35">
      <c r="A81" s="1314"/>
      <c r="B81" s="1159"/>
      <c r="C81" s="1341"/>
      <c r="D81" s="1342"/>
      <c r="E81" s="1342"/>
      <c r="F81" s="1343"/>
      <c r="G81" s="193"/>
      <c r="H81" s="64"/>
      <c r="I81" s="65"/>
      <c r="J81" s="66"/>
      <c r="K81" s="66"/>
      <c r="L81" s="136"/>
      <c r="M81" s="1421"/>
      <c r="N81" s="26"/>
      <c r="O81" s="29">
        <f t="shared" si="9"/>
        <v>0</v>
      </c>
      <c r="P81" s="1418"/>
    </row>
    <row r="82" spans="1:16" ht="27" hidden="1" customHeight="1" thickBot="1" x14ac:dyDescent="0.35">
      <c r="A82" s="1314"/>
      <c r="B82" s="1159"/>
      <c r="C82" s="1341"/>
      <c r="D82" s="1342"/>
      <c r="E82" s="1342"/>
      <c r="F82" s="1343"/>
      <c r="G82" s="193"/>
      <c r="H82" s="64"/>
      <c r="I82" s="65"/>
      <c r="J82" s="66"/>
      <c r="K82" s="66"/>
      <c r="L82" s="136"/>
      <c r="M82" s="1421"/>
      <c r="N82" s="26"/>
      <c r="O82" s="29">
        <f t="shared" si="9"/>
        <v>0</v>
      </c>
      <c r="P82" s="1418"/>
    </row>
    <row r="83" spans="1:16" ht="27" hidden="1" customHeight="1" thickBot="1" x14ac:dyDescent="0.35">
      <c r="A83" s="1315"/>
      <c r="B83" s="1159"/>
      <c r="C83" s="1341"/>
      <c r="D83" s="1342"/>
      <c r="E83" s="1342"/>
      <c r="F83" s="1343"/>
      <c r="G83" s="193"/>
      <c r="H83" s="64"/>
      <c r="I83" s="65"/>
      <c r="J83" s="66"/>
      <c r="K83" s="66"/>
      <c r="L83" s="136"/>
      <c r="M83" s="1421"/>
      <c r="N83" s="26"/>
      <c r="O83" s="29">
        <f t="shared" si="9"/>
        <v>0</v>
      </c>
      <c r="P83" s="1418"/>
    </row>
    <row r="84" spans="1:16" ht="27" hidden="1" customHeight="1" thickBot="1" x14ac:dyDescent="0.35">
      <c r="A84" s="1315"/>
      <c r="B84" s="1159"/>
      <c r="C84" s="1341"/>
      <c r="D84" s="1342"/>
      <c r="E84" s="1342"/>
      <c r="F84" s="1343"/>
      <c r="G84" s="193"/>
      <c r="H84" s="64"/>
      <c r="I84" s="65"/>
      <c r="J84" s="66"/>
      <c r="K84" s="66"/>
      <c r="L84" s="136"/>
      <c r="M84" s="1421"/>
      <c r="N84" s="26"/>
      <c r="O84" s="29">
        <f t="shared" si="9"/>
        <v>0</v>
      </c>
      <c r="P84" s="1418"/>
    </row>
    <row r="85" spans="1:16" ht="27" hidden="1" customHeight="1" thickBot="1" x14ac:dyDescent="0.35">
      <c r="A85" s="1315"/>
      <c r="B85" s="1159"/>
      <c r="C85" s="1341"/>
      <c r="D85" s="1342"/>
      <c r="E85" s="1342"/>
      <c r="F85" s="1343"/>
      <c r="G85" s="193"/>
      <c r="H85" s="64"/>
      <c r="I85" s="65"/>
      <c r="J85" s="66"/>
      <c r="K85" s="66"/>
      <c r="L85" s="136"/>
      <c r="M85" s="1421"/>
      <c r="N85" s="26"/>
      <c r="O85" s="29">
        <f t="shared" si="9"/>
        <v>0</v>
      </c>
      <c r="P85" s="1418"/>
    </row>
    <row r="86" spans="1:16" ht="27" hidden="1" customHeight="1" thickBot="1" x14ac:dyDescent="0.35">
      <c r="A86" s="1316"/>
      <c r="B86" s="1159"/>
      <c r="C86" s="1341"/>
      <c r="D86" s="1342"/>
      <c r="E86" s="1342"/>
      <c r="F86" s="1343"/>
      <c r="G86" s="193"/>
      <c r="H86" s="64"/>
      <c r="I86" s="65"/>
      <c r="J86" s="66"/>
      <c r="K86" s="66"/>
      <c r="L86" s="136"/>
      <c r="M86" s="1421"/>
      <c r="N86" s="575"/>
      <c r="O86" s="110">
        <f t="shared" si="9"/>
        <v>0</v>
      </c>
      <c r="P86" s="1418"/>
    </row>
    <row r="87" spans="1:16" ht="27" hidden="1" customHeight="1" thickBot="1" x14ac:dyDescent="0.35">
      <c r="A87" s="1327">
        <v>9</v>
      </c>
      <c r="B87" s="1158"/>
      <c r="C87" s="1360"/>
      <c r="D87" s="1361"/>
      <c r="E87" s="1361"/>
      <c r="F87" s="1362"/>
      <c r="G87" s="194"/>
      <c r="H87" s="111"/>
      <c r="I87" s="112"/>
      <c r="J87" s="113"/>
      <c r="K87" s="113"/>
      <c r="L87" s="137"/>
      <c r="M87" s="1421"/>
      <c r="N87" s="115"/>
      <c r="O87" s="119">
        <f t="shared" si="9"/>
        <v>0</v>
      </c>
      <c r="P87" s="1417">
        <f t="shared" ref="P87" si="10">SUBTOTAL(109,O87:O95)</f>
        <v>0</v>
      </c>
    </row>
    <row r="88" spans="1:16" ht="27" hidden="1" customHeight="1" thickBot="1" x14ac:dyDescent="0.35">
      <c r="A88" s="1314"/>
      <c r="B88" s="1159"/>
      <c r="C88" s="1341"/>
      <c r="D88" s="1342"/>
      <c r="E88" s="1342"/>
      <c r="F88" s="1343"/>
      <c r="G88" s="193"/>
      <c r="H88" s="64"/>
      <c r="I88" s="65"/>
      <c r="J88" s="66"/>
      <c r="K88" s="66"/>
      <c r="L88" s="136"/>
      <c r="M88" s="1421"/>
      <c r="N88" s="26"/>
      <c r="O88" s="29">
        <f t="shared" si="9"/>
        <v>0</v>
      </c>
      <c r="P88" s="1418"/>
    </row>
    <row r="89" spans="1:16" ht="27" hidden="1" customHeight="1" thickBot="1" x14ac:dyDescent="0.35">
      <c r="A89" s="1314"/>
      <c r="B89" s="1159"/>
      <c r="C89" s="1341"/>
      <c r="D89" s="1342"/>
      <c r="E89" s="1342"/>
      <c r="F89" s="1343"/>
      <c r="G89" s="193"/>
      <c r="H89" s="64"/>
      <c r="I89" s="65"/>
      <c r="J89" s="66"/>
      <c r="K89" s="66"/>
      <c r="L89" s="136"/>
      <c r="M89" s="1421"/>
      <c r="N89" s="26"/>
      <c r="O89" s="29">
        <f t="shared" si="9"/>
        <v>0</v>
      </c>
      <c r="P89" s="1418"/>
    </row>
    <row r="90" spans="1:16" ht="27" hidden="1" customHeight="1" thickBot="1" x14ac:dyDescent="0.35">
      <c r="A90" s="1314"/>
      <c r="B90" s="1159"/>
      <c r="C90" s="1341"/>
      <c r="D90" s="1342"/>
      <c r="E90" s="1342"/>
      <c r="F90" s="1343"/>
      <c r="G90" s="193"/>
      <c r="H90" s="64"/>
      <c r="I90" s="65"/>
      <c r="J90" s="66"/>
      <c r="K90" s="66"/>
      <c r="L90" s="136"/>
      <c r="M90" s="1421"/>
      <c r="N90" s="26"/>
      <c r="O90" s="29">
        <f t="shared" si="9"/>
        <v>0</v>
      </c>
      <c r="P90" s="1418"/>
    </row>
    <row r="91" spans="1:16" ht="27" hidden="1" customHeight="1" thickBot="1" x14ac:dyDescent="0.35">
      <c r="A91" s="1314"/>
      <c r="B91" s="1159"/>
      <c r="C91" s="1341"/>
      <c r="D91" s="1342"/>
      <c r="E91" s="1342"/>
      <c r="F91" s="1343"/>
      <c r="G91" s="193"/>
      <c r="H91" s="64"/>
      <c r="I91" s="65"/>
      <c r="J91" s="66"/>
      <c r="K91" s="66"/>
      <c r="L91" s="136"/>
      <c r="M91" s="1421"/>
      <c r="N91" s="26"/>
      <c r="O91" s="29">
        <f t="shared" si="9"/>
        <v>0</v>
      </c>
      <c r="P91" s="1418"/>
    </row>
    <row r="92" spans="1:16" ht="27" hidden="1" customHeight="1" thickBot="1" x14ac:dyDescent="0.35">
      <c r="A92" s="1315"/>
      <c r="B92" s="1159"/>
      <c r="C92" s="1341"/>
      <c r="D92" s="1342"/>
      <c r="E92" s="1342"/>
      <c r="F92" s="1343"/>
      <c r="G92" s="193"/>
      <c r="H92" s="64"/>
      <c r="I92" s="65"/>
      <c r="J92" s="66"/>
      <c r="K92" s="66"/>
      <c r="L92" s="136"/>
      <c r="M92" s="1421"/>
      <c r="N92" s="26"/>
      <c r="O92" s="29">
        <f t="shared" si="9"/>
        <v>0</v>
      </c>
      <c r="P92" s="1418"/>
    </row>
    <row r="93" spans="1:16" ht="27" hidden="1" customHeight="1" thickBot="1" x14ac:dyDescent="0.35">
      <c r="A93" s="1315"/>
      <c r="B93" s="1159"/>
      <c r="C93" s="1341"/>
      <c r="D93" s="1342"/>
      <c r="E93" s="1342"/>
      <c r="F93" s="1343"/>
      <c r="G93" s="193"/>
      <c r="H93" s="64"/>
      <c r="I93" s="65"/>
      <c r="J93" s="66"/>
      <c r="K93" s="66"/>
      <c r="L93" s="136"/>
      <c r="M93" s="1421"/>
      <c r="N93" s="26"/>
      <c r="O93" s="29">
        <f t="shared" si="9"/>
        <v>0</v>
      </c>
      <c r="P93" s="1418"/>
    </row>
    <row r="94" spans="1:16" ht="27" hidden="1" customHeight="1" thickBot="1" x14ac:dyDescent="0.35">
      <c r="A94" s="1315"/>
      <c r="B94" s="1159"/>
      <c r="C94" s="1341"/>
      <c r="D94" s="1342"/>
      <c r="E94" s="1342"/>
      <c r="F94" s="1343"/>
      <c r="G94" s="193"/>
      <c r="H94" s="64"/>
      <c r="I94" s="65"/>
      <c r="J94" s="66"/>
      <c r="K94" s="66"/>
      <c r="L94" s="136"/>
      <c r="M94" s="1421"/>
      <c r="N94" s="26"/>
      <c r="O94" s="29">
        <f t="shared" si="9"/>
        <v>0</v>
      </c>
      <c r="P94" s="1418"/>
    </row>
    <row r="95" spans="1:16" ht="27" hidden="1" customHeight="1" thickBot="1" x14ac:dyDescent="0.35">
      <c r="A95" s="1316"/>
      <c r="B95" s="1159"/>
      <c r="C95" s="1341"/>
      <c r="D95" s="1342"/>
      <c r="E95" s="1342"/>
      <c r="F95" s="1343"/>
      <c r="G95" s="193"/>
      <c r="H95" s="64"/>
      <c r="I95" s="65"/>
      <c r="J95" s="66"/>
      <c r="K95" s="66"/>
      <c r="L95" s="136"/>
      <c r="M95" s="1421"/>
      <c r="N95" s="575"/>
      <c r="O95" s="110">
        <f t="shared" si="9"/>
        <v>0</v>
      </c>
      <c r="P95" s="1418"/>
    </row>
    <row r="96" spans="1:16" ht="27" hidden="1" customHeight="1" thickBot="1" x14ac:dyDescent="0.35">
      <c r="A96" s="1327">
        <v>10</v>
      </c>
      <c r="B96" s="1158"/>
      <c r="C96" s="1360"/>
      <c r="D96" s="1361"/>
      <c r="E96" s="1361"/>
      <c r="F96" s="1362"/>
      <c r="G96" s="194"/>
      <c r="H96" s="111"/>
      <c r="I96" s="112"/>
      <c r="J96" s="113"/>
      <c r="K96" s="113"/>
      <c r="L96" s="137"/>
      <c r="M96" s="1421"/>
      <c r="N96" s="115"/>
      <c r="O96" s="119">
        <f t="shared" si="9"/>
        <v>0</v>
      </c>
      <c r="P96" s="1417">
        <f t="shared" ref="P96" si="11">SUBTOTAL(109,O96:O104)</f>
        <v>0</v>
      </c>
    </row>
    <row r="97" spans="1:20" ht="27" hidden="1" customHeight="1" thickBot="1" x14ac:dyDescent="0.35">
      <c r="A97" s="1314"/>
      <c r="B97" s="1159"/>
      <c r="C97" s="1341"/>
      <c r="D97" s="1342"/>
      <c r="E97" s="1342"/>
      <c r="F97" s="1343"/>
      <c r="G97" s="193"/>
      <c r="H97" s="64"/>
      <c r="I97" s="65"/>
      <c r="J97" s="66"/>
      <c r="K97" s="66"/>
      <c r="L97" s="136"/>
      <c r="M97" s="1421"/>
      <c r="N97" s="26"/>
      <c r="O97" s="29">
        <f t="shared" si="9"/>
        <v>0</v>
      </c>
      <c r="P97" s="1418"/>
    </row>
    <row r="98" spans="1:20" ht="27" hidden="1" customHeight="1" thickBot="1" x14ac:dyDescent="0.35">
      <c r="A98" s="1314"/>
      <c r="B98" s="1159"/>
      <c r="C98" s="1341"/>
      <c r="D98" s="1342"/>
      <c r="E98" s="1342"/>
      <c r="F98" s="1343"/>
      <c r="G98" s="193"/>
      <c r="H98" s="64"/>
      <c r="I98" s="65"/>
      <c r="J98" s="66"/>
      <c r="K98" s="66"/>
      <c r="L98" s="136"/>
      <c r="M98" s="1421"/>
      <c r="N98" s="26"/>
      <c r="O98" s="29">
        <f t="shared" si="9"/>
        <v>0</v>
      </c>
      <c r="P98" s="1418"/>
    </row>
    <row r="99" spans="1:20" ht="27" hidden="1" customHeight="1" thickBot="1" x14ac:dyDescent="0.35">
      <c r="A99" s="1314"/>
      <c r="B99" s="1159"/>
      <c r="C99" s="1341"/>
      <c r="D99" s="1342"/>
      <c r="E99" s="1342"/>
      <c r="F99" s="1343"/>
      <c r="G99" s="193"/>
      <c r="H99" s="64"/>
      <c r="I99" s="65"/>
      <c r="J99" s="66"/>
      <c r="K99" s="66"/>
      <c r="L99" s="136"/>
      <c r="M99" s="1421"/>
      <c r="N99" s="26"/>
      <c r="O99" s="29">
        <f t="shared" si="9"/>
        <v>0</v>
      </c>
      <c r="P99" s="1418"/>
    </row>
    <row r="100" spans="1:20" ht="27" hidden="1" customHeight="1" thickBot="1" x14ac:dyDescent="0.35">
      <c r="A100" s="1314"/>
      <c r="B100" s="1159"/>
      <c r="C100" s="1341"/>
      <c r="D100" s="1342"/>
      <c r="E100" s="1342"/>
      <c r="F100" s="1343"/>
      <c r="G100" s="193"/>
      <c r="H100" s="64"/>
      <c r="I100" s="65"/>
      <c r="J100" s="66"/>
      <c r="K100" s="66"/>
      <c r="L100" s="136"/>
      <c r="M100" s="1421"/>
      <c r="N100" s="26"/>
      <c r="O100" s="29">
        <f t="shared" si="9"/>
        <v>0</v>
      </c>
      <c r="P100" s="1418"/>
    </row>
    <row r="101" spans="1:20" ht="27" hidden="1" customHeight="1" thickBot="1" x14ac:dyDescent="0.35">
      <c r="A101" s="1315"/>
      <c r="B101" s="1159"/>
      <c r="C101" s="1341"/>
      <c r="D101" s="1342"/>
      <c r="E101" s="1342"/>
      <c r="F101" s="1343"/>
      <c r="G101" s="193"/>
      <c r="H101" s="64"/>
      <c r="I101" s="65"/>
      <c r="J101" s="66"/>
      <c r="K101" s="66"/>
      <c r="L101" s="136"/>
      <c r="M101" s="1421"/>
      <c r="N101" s="26"/>
      <c r="O101" s="29">
        <f t="shared" si="9"/>
        <v>0</v>
      </c>
      <c r="P101" s="1418"/>
    </row>
    <row r="102" spans="1:20" ht="27" hidden="1" customHeight="1" thickBot="1" x14ac:dyDescent="0.35">
      <c r="A102" s="1315"/>
      <c r="B102" s="1159"/>
      <c r="C102" s="1341"/>
      <c r="D102" s="1342"/>
      <c r="E102" s="1342"/>
      <c r="F102" s="1343"/>
      <c r="G102" s="193"/>
      <c r="H102" s="64"/>
      <c r="I102" s="65"/>
      <c r="J102" s="66"/>
      <c r="K102" s="66"/>
      <c r="L102" s="136"/>
      <c r="M102" s="1421"/>
      <c r="N102" s="26"/>
      <c r="O102" s="29">
        <f t="shared" si="9"/>
        <v>0</v>
      </c>
      <c r="P102" s="1418"/>
    </row>
    <row r="103" spans="1:20" ht="27" hidden="1" customHeight="1" thickBot="1" x14ac:dyDescent="0.35">
      <c r="A103" s="1315"/>
      <c r="B103" s="1159"/>
      <c r="C103" s="1341"/>
      <c r="D103" s="1342"/>
      <c r="E103" s="1342"/>
      <c r="F103" s="1343"/>
      <c r="G103" s="193"/>
      <c r="H103" s="64"/>
      <c r="I103" s="65"/>
      <c r="J103" s="66"/>
      <c r="K103" s="66"/>
      <c r="L103" s="136"/>
      <c r="M103" s="1421"/>
      <c r="N103" s="26"/>
      <c r="O103" s="29">
        <f t="shared" si="9"/>
        <v>0</v>
      </c>
      <c r="P103" s="1418"/>
    </row>
    <row r="104" spans="1:20" ht="27" hidden="1" customHeight="1" x14ac:dyDescent="0.3">
      <c r="A104" s="1316"/>
      <c r="B104" s="1159"/>
      <c r="C104" s="1341"/>
      <c r="D104" s="1342"/>
      <c r="E104" s="1342"/>
      <c r="F104" s="1343"/>
      <c r="G104" s="193"/>
      <c r="H104" s="64"/>
      <c r="I104" s="65"/>
      <c r="J104" s="66"/>
      <c r="K104" s="66"/>
      <c r="L104" s="138"/>
      <c r="M104" s="1423"/>
      <c r="N104" s="575"/>
      <c r="O104" s="110">
        <f t="shared" si="9"/>
        <v>0</v>
      </c>
      <c r="P104" s="1419"/>
    </row>
    <row r="105" spans="1:20" ht="5.0999999999999996"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425" t="s">
        <v>41</v>
      </c>
      <c r="B106" s="1425"/>
      <c r="C106" s="1425"/>
      <c r="D106" s="1425"/>
      <c r="E106" s="125"/>
      <c r="F106" s="1391">
        <f>SUBTOTAL(109,G15:G105)</f>
        <v>0</v>
      </c>
      <c r="G106" s="1391"/>
      <c r="I106" s="31"/>
      <c r="J106" s="5"/>
      <c r="K106" s="5"/>
      <c r="L106" s="5"/>
      <c r="M106" s="480" t="s">
        <v>577</v>
      </c>
      <c r="N106" s="1424">
        <f>SUBTOTAL(109,O15:O104)</f>
        <v>0</v>
      </c>
      <c r="O106" s="1424"/>
      <c r="P106" s="481"/>
    </row>
    <row r="107" spans="1:20" ht="4.95" customHeight="1" x14ac:dyDescent="0.35">
      <c r="A107" s="462"/>
      <c r="B107" s="462"/>
      <c r="C107" s="462"/>
      <c r="D107" s="462"/>
      <c r="F107" s="467"/>
      <c r="G107" s="467"/>
      <c r="M107" s="36"/>
      <c r="N107" s="482"/>
      <c r="O107" s="483"/>
    </row>
    <row r="108" spans="1:20" x14ac:dyDescent="0.3">
      <c r="A108" s="1261"/>
      <c r="B108" s="1261"/>
      <c r="C108" s="1261"/>
      <c r="D108" s="1261"/>
      <c r="E108" s="1261"/>
      <c r="F108" s="124"/>
      <c r="G108" s="1261"/>
      <c r="H108" s="1261"/>
      <c r="I108" s="1261"/>
      <c r="J108" s="1261"/>
      <c r="K108" s="1261"/>
      <c r="M108" s="1426" t="s">
        <v>632</v>
      </c>
      <c r="O108" s="1186" t="s">
        <v>82</v>
      </c>
      <c r="P108" s="1356"/>
      <c r="Q108" s="1250" t="s">
        <v>83</v>
      </c>
      <c r="R108" s="1252"/>
    </row>
    <row r="109" spans="1:20" ht="15" customHeight="1" x14ac:dyDescent="0.3">
      <c r="A109" s="1295" t="s">
        <v>22</v>
      </c>
      <c r="B109" s="1295"/>
      <c r="C109" s="1295"/>
      <c r="D109" s="1295"/>
      <c r="E109" s="1295"/>
      <c r="F109" s="124"/>
      <c r="G109" s="1295" t="s">
        <v>23</v>
      </c>
      <c r="H109" s="1295"/>
      <c r="I109" s="1295"/>
      <c r="J109" s="1295"/>
      <c r="K109" s="1295"/>
      <c r="M109" s="1426"/>
      <c r="N109" s="36"/>
      <c r="O109" s="1186"/>
      <c r="P109" s="1356"/>
      <c r="Q109" s="1213" t="s">
        <v>47</v>
      </c>
      <c r="R109" s="121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100000000000001" customHeight="1" x14ac:dyDescent="0.3">
      <c r="A1" s="1191" t="s">
        <v>633</v>
      </c>
      <c r="B1" s="1191"/>
      <c r="C1" s="1191"/>
      <c r="D1" s="1191"/>
      <c r="E1" s="1191"/>
      <c r="F1" s="1191"/>
      <c r="G1" s="1191"/>
      <c r="H1" s="1191"/>
      <c r="I1" s="1191"/>
      <c r="J1" s="1191"/>
      <c r="K1" s="1191"/>
      <c r="L1" s="1191"/>
      <c r="M1" s="1191"/>
      <c r="N1" s="1191"/>
      <c r="O1" s="1191"/>
      <c r="P1" s="1191"/>
      <c r="Q1" s="1191"/>
    </row>
    <row r="2" spans="1:19" ht="15" customHeight="1" x14ac:dyDescent="0.3">
      <c r="A2" s="1186" t="s">
        <v>207</v>
      </c>
      <c r="B2" s="1186"/>
      <c r="C2" s="1218"/>
      <c r="D2" s="1203">
        <f>'LV Bestandesbegründung (o.Pfl.)'!D2</f>
        <v>0</v>
      </c>
      <c r="E2" s="1204"/>
      <c r="F2" s="1204"/>
      <c r="G2" s="1205"/>
      <c r="H2" s="1186" t="s">
        <v>54</v>
      </c>
      <c r="I2" s="1186"/>
      <c r="J2" s="1137">
        <f>'LV Bestandesbegründung (o.Pfl.)'!J2:M2</f>
        <v>0</v>
      </c>
      <c r="K2" s="1190"/>
      <c r="L2" s="1190"/>
      <c r="M2" s="1138"/>
    </row>
    <row r="3" spans="1:19" ht="15" customHeight="1" x14ac:dyDescent="0.3">
      <c r="A3" s="1186" t="s">
        <v>56</v>
      </c>
      <c r="B3" s="1186"/>
      <c r="C3" s="1218"/>
      <c r="D3" s="1137">
        <f>'LV Bestandesbegründung (o.Pfl.)'!D3:G3</f>
        <v>0</v>
      </c>
      <c r="E3" s="1190"/>
      <c r="F3" s="1190"/>
      <c r="G3" s="1138"/>
      <c r="H3" s="1186" t="s">
        <v>616</v>
      </c>
      <c r="I3" s="1186"/>
      <c r="J3" s="1137">
        <f>'LV Bestandesbegründung (o.Pfl.)'!J3:M3</f>
        <v>0</v>
      </c>
      <c r="K3" s="1190"/>
      <c r="L3" s="1190"/>
      <c r="M3" s="1138"/>
    </row>
    <row r="4" spans="1:19" ht="5.0999999999999996" customHeight="1" x14ac:dyDescent="0.5">
      <c r="A4" s="3"/>
      <c r="B4" s="3"/>
      <c r="C4" s="3"/>
      <c r="D4" s="3"/>
      <c r="E4" s="3"/>
      <c r="F4" s="3"/>
      <c r="G4" s="3"/>
      <c r="H4" s="3"/>
    </row>
    <row r="5" spans="1:19" ht="15" customHeight="1" x14ac:dyDescent="0.3">
      <c r="A5" s="1240" t="s">
        <v>269</v>
      </c>
      <c r="B5" s="1186"/>
      <c r="C5" s="1186"/>
      <c r="D5" s="1186"/>
      <c r="E5" s="1443">
        <f>'LV Bestandesbegründung (o.Pfl.)'!E5:F6</f>
        <v>0</v>
      </c>
      <c r="F5" s="1444"/>
      <c r="J5" s="1193" t="s">
        <v>42</v>
      </c>
      <c r="K5" s="1193"/>
      <c r="L5" s="1193"/>
      <c r="M5" s="1193"/>
      <c r="N5" s="1193"/>
      <c r="O5" s="1193"/>
      <c r="P5" s="1193"/>
    </row>
    <row r="6" spans="1:19" ht="15" customHeight="1" x14ac:dyDescent="0.3">
      <c r="A6" s="1186"/>
      <c r="B6" s="1186"/>
      <c r="C6" s="1186"/>
      <c r="D6" s="1186"/>
      <c r="E6" s="1445"/>
      <c r="F6" s="1446"/>
      <c r="I6" s="1413">
        <f>'LV Bestandesbegründung (o.Pfl.)'!I6:L6</f>
        <v>0</v>
      </c>
      <c r="J6" s="1414"/>
      <c r="K6" s="1414"/>
      <c r="L6" s="1415"/>
      <c r="M6" s="140" t="s">
        <v>43</v>
      </c>
      <c r="N6" s="1413">
        <f>'LV Bestandesbegründung (o.Pfl.)'!N6:P6</f>
        <v>0</v>
      </c>
      <c r="O6" s="1414"/>
      <c r="P6" s="1415"/>
    </row>
    <row r="7" spans="1:19" ht="6.9" customHeight="1" thickBot="1" x14ac:dyDescent="0.35">
      <c r="A7" s="587"/>
      <c r="B7" s="587"/>
      <c r="C7" s="587"/>
      <c r="D7" s="587"/>
      <c r="E7" s="587"/>
      <c r="F7" s="587"/>
      <c r="G7" s="587"/>
      <c r="H7" s="587"/>
      <c r="I7" s="587"/>
      <c r="J7" s="587"/>
      <c r="K7" s="587"/>
      <c r="L7" s="587"/>
      <c r="M7" s="587"/>
      <c r="N7" s="587"/>
      <c r="O7" s="587"/>
      <c r="P7" s="587"/>
      <c r="Q7" s="587"/>
      <c r="R7" s="587"/>
      <c r="S7" s="587"/>
    </row>
    <row r="8" spans="1:19" ht="5.0999999999999996" customHeight="1" x14ac:dyDescent="0.3">
      <c r="A8" s="4"/>
      <c r="B8" s="4"/>
      <c r="C8" s="4"/>
      <c r="D8" s="4"/>
      <c r="E8" s="4"/>
      <c r="F8" s="4"/>
      <c r="G8" s="4"/>
      <c r="H8" s="4"/>
      <c r="I8" s="4"/>
      <c r="J8" s="4"/>
      <c r="K8" s="4"/>
      <c r="L8" s="4"/>
      <c r="M8" s="4"/>
      <c r="N8" s="4"/>
      <c r="O8" s="4"/>
      <c r="P8" s="4"/>
      <c r="Q8" s="4"/>
    </row>
    <row r="9" spans="1:19"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19" ht="5.0999999999999996" customHeight="1" x14ac:dyDescent="0.3">
      <c r="A10" s="4"/>
      <c r="B10" s="4"/>
      <c r="C10" s="4"/>
      <c r="D10" s="4"/>
      <c r="E10" s="4"/>
      <c r="F10" s="4"/>
      <c r="G10" s="4"/>
      <c r="H10" s="4"/>
      <c r="I10" s="4"/>
      <c r="J10" s="4"/>
      <c r="K10" s="4"/>
      <c r="L10" s="4"/>
      <c r="M10" s="4"/>
      <c r="N10" s="4"/>
      <c r="O10" s="4"/>
      <c r="P10" s="4"/>
      <c r="Q10" s="4"/>
    </row>
    <row r="11" spans="1:19" ht="15" customHeight="1" thickBot="1" x14ac:dyDescent="0.35">
      <c r="A11" s="585"/>
      <c r="B11" s="6"/>
      <c r="C11" s="1340" t="s">
        <v>85</v>
      </c>
      <c r="D11" s="1340"/>
      <c r="E11" s="1340"/>
      <c r="F11" s="1340"/>
      <c r="G11" s="1340"/>
      <c r="H11" s="1340"/>
      <c r="I11" s="1340"/>
      <c r="J11" s="1340"/>
      <c r="K11" s="1340"/>
      <c r="L11" s="1340"/>
      <c r="M11" s="1340"/>
      <c r="N11" s="6"/>
      <c r="O11" s="6"/>
      <c r="P11" s="592"/>
    </row>
    <row r="12" spans="1:19" ht="32.25" customHeight="1" x14ac:dyDescent="0.3">
      <c r="A12" s="1184" t="s">
        <v>75</v>
      </c>
      <c r="B12" s="1194" t="s">
        <v>76</v>
      </c>
      <c r="C12" s="1226" t="s">
        <v>197</v>
      </c>
      <c r="D12" s="1227"/>
      <c r="E12" s="1227"/>
      <c r="F12" s="1228"/>
      <c r="G12" s="1373" t="s">
        <v>87</v>
      </c>
      <c r="H12" s="1196" t="s">
        <v>648</v>
      </c>
      <c r="I12" s="1236" t="s">
        <v>228</v>
      </c>
      <c r="J12" s="1373" t="s">
        <v>88</v>
      </c>
      <c r="K12" s="1228" t="s">
        <v>325</v>
      </c>
      <c r="L12" s="1447" t="s">
        <v>89</v>
      </c>
      <c r="M12" s="1430" t="s">
        <v>277</v>
      </c>
      <c r="N12" s="1350" t="s">
        <v>90</v>
      </c>
      <c r="O12" s="1180" t="s">
        <v>278</v>
      </c>
      <c r="P12" s="1344" t="s">
        <v>279</v>
      </c>
    </row>
    <row r="13" spans="1:19" ht="26.25" customHeight="1" x14ac:dyDescent="0.3">
      <c r="A13" s="1184"/>
      <c r="B13" s="1194"/>
      <c r="C13" s="1180"/>
      <c r="D13" s="1306"/>
      <c r="E13" s="1306"/>
      <c r="F13" s="1181"/>
      <c r="G13" s="1374"/>
      <c r="H13" s="1123"/>
      <c r="I13" s="1210"/>
      <c r="J13" s="1374"/>
      <c r="K13" s="1181"/>
      <c r="L13" s="1448"/>
      <c r="M13" s="1431"/>
      <c r="N13" s="1350"/>
      <c r="O13" s="1180"/>
      <c r="P13" s="1344"/>
    </row>
    <row r="14" spans="1:19" ht="66.75" customHeight="1" x14ac:dyDescent="0.3">
      <c r="A14" s="1185"/>
      <c r="B14" s="1195"/>
      <c r="C14" s="1123"/>
      <c r="D14" s="1124"/>
      <c r="E14" s="1124"/>
      <c r="F14" s="1372"/>
      <c r="G14" s="1210"/>
      <c r="H14" s="1197"/>
      <c r="I14" s="1211"/>
      <c r="J14" s="1210"/>
      <c r="K14" s="1372"/>
      <c r="L14" s="1449"/>
      <c r="M14" s="1432"/>
      <c r="N14" s="1351"/>
      <c r="O14" s="1123"/>
      <c r="P14" s="1345"/>
    </row>
    <row r="15" spans="1:19" ht="27" customHeight="1" thickBot="1" x14ac:dyDescent="0.35">
      <c r="A15" s="1450">
        <v>1</v>
      </c>
      <c r="B15" s="1454">
        <f>'LV Bestandesbegründung (o.Pfl.)'!B15:B23</f>
        <v>0</v>
      </c>
      <c r="C15" s="1134">
        <f>'LV Bestandesbegründung (o.Pfl.)'!C15:F15</f>
        <v>0</v>
      </c>
      <c r="D15" s="1134"/>
      <c r="E15" s="1134"/>
      <c r="F15" s="1134"/>
      <c r="G15" s="195">
        <f>'LV Bestandesbegründung (o.Pfl.)'!G15</f>
        <v>0</v>
      </c>
      <c r="H15" s="558"/>
      <c r="I15" s="179"/>
      <c r="J15" s="82"/>
      <c r="K15" s="82"/>
      <c r="L15" s="82"/>
      <c r="M15" s="1457">
        <f>'LV Bestandesbegründung (o.Pfl.)'!M15:M23</f>
        <v>0</v>
      </c>
      <c r="N15" s="26"/>
      <c r="O15" s="29">
        <f t="shared" ref="O15:O78" si="0">G15*N15</f>
        <v>0</v>
      </c>
      <c r="P15" s="1422">
        <f>SUBTOTAL(109,O15:O23)</f>
        <v>0</v>
      </c>
    </row>
    <row r="16" spans="1:19" ht="27" customHeight="1" thickBot="1" x14ac:dyDescent="0.35">
      <c r="A16" s="1451"/>
      <c r="B16" s="1455"/>
      <c r="C16" s="1134">
        <f>'LV Bestandesbegründung (o.Pfl.)'!C16:F16</f>
        <v>0</v>
      </c>
      <c r="D16" s="1134"/>
      <c r="E16" s="1134"/>
      <c r="F16" s="1134"/>
      <c r="G16" s="195">
        <f>'LV Bestandesbegründung (o.Pfl.)'!G16</f>
        <v>0</v>
      </c>
      <c r="H16" s="558"/>
      <c r="I16" s="179"/>
      <c r="J16" s="82"/>
      <c r="K16" s="82"/>
      <c r="L16" s="82"/>
      <c r="M16" s="1458"/>
      <c r="N16" s="26"/>
      <c r="O16" s="29">
        <f t="shared" si="0"/>
        <v>0</v>
      </c>
      <c r="P16" s="1418"/>
    </row>
    <row r="17" spans="1:16" ht="27" customHeight="1" thickBot="1" x14ac:dyDescent="0.35">
      <c r="A17" s="1451"/>
      <c r="B17" s="1455"/>
      <c r="C17" s="1134">
        <f>'LV Bestandesbegründung (o.Pfl.)'!C17:F17</f>
        <v>0</v>
      </c>
      <c r="D17" s="1134"/>
      <c r="E17" s="1134"/>
      <c r="F17" s="1134"/>
      <c r="G17" s="195">
        <f>'LV Bestandesbegründung (o.Pfl.)'!G17</f>
        <v>0</v>
      </c>
      <c r="H17" s="558"/>
      <c r="I17" s="179"/>
      <c r="J17" s="82"/>
      <c r="K17" s="82"/>
      <c r="L17" s="82"/>
      <c r="M17" s="1458"/>
      <c r="N17" s="26"/>
      <c r="O17" s="29">
        <f t="shared" si="0"/>
        <v>0</v>
      </c>
      <c r="P17" s="1418"/>
    </row>
    <row r="18" spans="1:16" ht="27" hidden="1" customHeight="1" thickBot="1" x14ac:dyDescent="0.35">
      <c r="A18" s="1451"/>
      <c r="B18" s="1455"/>
      <c r="C18" s="1134">
        <f>'LV Bestandesbegründung (o.Pfl.)'!C18:F18</f>
        <v>0</v>
      </c>
      <c r="D18" s="1134"/>
      <c r="E18" s="1134"/>
      <c r="F18" s="1134"/>
      <c r="G18" s="195">
        <f>'LV Bestandesbegründung (o.Pfl.)'!G18</f>
        <v>0</v>
      </c>
      <c r="H18" s="558"/>
      <c r="I18" s="179"/>
      <c r="J18" s="82"/>
      <c r="K18" s="82"/>
      <c r="L18" s="82"/>
      <c r="M18" s="1458"/>
      <c r="N18" s="26"/>
      <c r="O18" s="29">
        <f t="shared" si="0"/>
        <v>0</v>
      </c>
      <c r="P18" s="1418"/>
    </row>
    <row r="19" spans="1:16" ht="27" hidden="1" customHeight="1" thickBot="1" x14ac:dyDescent="0.35">
      <c r="A19" s="1451"/>
      <c r="B19" s="1455"/>
      <c r="C19" s="1134">
        <f>'LV Bestandesbegründung (o.Pfl.)'!C19:F19</f>
        <v>0</v>
      </c>
      <c r="D19" s="1134"/>
      <c r="E19" s="1134"/>
      <c r="F19" s="1134"/>
      <c r="G19" s="195">
        <f>'LV Bestandesbegründung (o.Pfl.)'!G19</f>
        <v>0</v>
      </c>
      <c r="H19" s="558"/>
      <c r="I19" s="179"/>
      <c r="J19" s="82"/>
      <c r="K19" s="82"/>
      <c r="L19" s="82"/>
      <c r="M19" s="1458"/>
      <c r="N19" s="26"/>
      <c r="O19" s="29">
        <f t="shared" si="0"/>
        <v>0</v>
      </c>
      <c r="P19" s="1418"/>
    </row>
    <row r="20" spans="1:16" ht="27" hidden="1" customHeight="1" thickBot="1" x14ac:dyDescent="0.35">
      <c r="A20" s="1452"/>
      <c r="B20" s="1455"/>
      <c r="C20" s="1134">
        <f>'LV Bestandesbegründung (o.Pfl.)'!C20:F20</f>
        <v>0</v>
      </c>
      <c r="D20" s="1134"/>
      <c r="E20" s="1134"/>
      <c r="F20" s="1134"/>
      <c r="G20" s="195">
        <f>'LV Bestandesbegründung (o.Pfl.)'!G20</f>
        <v>0</v>
      </c>
      <c r="H20" s="558"/>
      <c r="I20" s="179"/>
      <c r="J20" s="82"/>
      <c r="K20" s="82"/>
      <c r="L20" s="82"/>
      <c r="M20" s="1458"/>
      <c r="N20" s="26"/>
      <c r="O20" s="29">
        <f t="shared" si="0"/>
        <v>0</v>
      </c>
      <c r="P20" s="1418"/>
    </row>
    <row r="21" spans="1:16" ht="27" hidden="1" customHeight="1" thickBot="1" x14ac:dyDescent="0.35">
      <c r="A21" s="1452"/>
      <c r="B21" s="1455"/>
      <c r="C21" s="1134">
        <f>'LV Bestandesbegründung (o.Pfl.)'!C21:F21</f>
        <v>0</v>
      </c>
      <c r="D21" s="1134"/>
      <c r="E21" s="1134"/>
      <c r="F21" s="1134"/>
      <c r="G21" s="195">
        <f>'LV Bestandesbegründung (o.Pfl.)'!G21</f>
        <v>0</v>
      </c>
      <c r="H21" s="558"/>
      <c r="I21" s="179"/>
      <c r="J21" s="82"/>
      <c r="K21" s="82"/>
      <c r="L21" s="82"/>
      <c r="M21" s="1458"/>
      <c r="N21" s="26"/>
      <c r="O21" s="29">
        <f t="shared" si="0"/>
        <v>0</v>
      </c>
      <c r="P21" s="1418"/>
    </row>
    <row r="22" spans="1:16" ht="27" hidden="1" customHeight="1" thickBot="1" x14ac:dyDescent="0.35">
      <c r="A22" s="1452"/>
      <c r="B22" s="1455"/>
      <c r="C22" s="1134">
        <f>'LV Bestandesbegründung (o.Pfl.)'!C22:F22</f>
        <v>0</v>
      </c>
      <c r="D22" s="1134"/>
      <c r="E22" s="1134"/>
      <c r="F22" s="1134"/>
      <c r="G22" s="195">
        <f>'LV Bestandesbegründung (o.Pfl.)'!G22</f>
        <v>0</v>
      </c>
      <c r="H22" s="558"/>
      <c r="I22" s="179"/>
      <c r="J22" s="82"/>
      <c r="K22" s="82"/>
      <c r="L22" s="82"/>
      <c r="M22" s="1458"/>
      <c r="N22" s="26"/>
      <c r="O22" s="29">
        <f t="shared" si="0"/>
        <v>0</v>
      </c>
      <c r="P22" s="1418"/>
    </row>
    <row r="23" spans="1:16" ht="27" hidden="1" customHeight="1" thickBot="1" x14ac:dyDescent="0.35">
      <c r="A23" s="1453"/>
      <c r="B23" s="1456"/>
      <c r="C23" s="1460">
        <f>'LV Bestandesbegründung (o.Pfl.)'!C23:F23</f>
        <v>0</v>
      </c>
      <c r="D23" s="1460"/>
      <c r="E23" s="1460"/>
      <c r="F23" s="1460"/>
      <c r="G23" s="198">
        <f>'LV Bestandesbegründung (o.Pfl.)'!G23</f>
        <v>0</v>
      </c>
      <c r="H23" s="559"/>
      <c r="I23" s="180"/>
      <c r="J23" s="181"/>
      <c r="K23" s="181"/>
      <c r="L23" s="181"/>
      <c r="M23" s="1459"/>
      <c r="N23" s="575"/>
      <c r="O23" s="110">
        <f t="shared" si="0"/>
        <v>0</v>
      </c>
      <c r="P23" s="1418"/>
    </row>
    <row r="24" spans="1:16" ht="27" hidden="1" customHeight="1" thickBot="1" x14ac:dyDescent="0.35">
      <c r="A24" s="1461">
        <v>2</v>
      </c>
      <c r="B24" s="1462">
        <f>'LV Bestandesbegründung (o.Pfl.)'!B24:B32</f>
        <v>0</v>
      </c>
      <c r="C24" s="1463">
        <f>'LV Bestandesbegründung (o.Pfl.)'!C24:F24</f>
        <v>0</v>
      </c>
      <c r="D24" s="1463"/>
      <c r="E24" s="1463"/>
      <c r="F24" s="1463"/>
      <c r="G24" s="197">
        <f>'LV Bestandesbegründung (o.Pfl.)'!G24</f>
        <v>0</v>
      </c>
      <c r="H24" s="560"/>
      <c r="I24" s="182"/>
      <c r="J24" s="121"/>
      <c r="K24" s="121"/>
      <c r="L24" s="121"/>
      <c r="M24" s="1464">
        <f>'LV Bestandesbegründung (o.Pfl.)'!M24:M32</f>
        <v>0</v>
      </c>
      <c r="N24" s="115"/>
      <c r="O24" s="119">
        <f t="shared" si="0"/>
        <v>0</v>
      </c>
      <c r="P24" s="1417">
        <f t="shared" ref="P24" si="1">SUBTOTAL(109,O24:O32)</f>
        <v>0</v>
      </c>
    </row>
    <row r="25" spans="1:16" ht="27" hidden="1" customHeight="1" thickBot="1" x14ac:dyDescent="0.35">
      <c r="A25" s="1451"/>
      <c r="B25" s="1455"/>
      <c r="C25" s="1134">
        <f>'LV Bestandesbegründung (o.Pfl.)'!C25:F25</f>
        <v>0</v>
      </c>
      <c r="D25" s="1134"/>
      <c r="E25" s="1134"/>
      <c r="F25" s="1134"/>
      <c r="G25" s="195">
        <f>'LV Bestandesbegründung (o.Pfl.)'!G25</f>
        <v>0</v>
      </c>
      <c r="H25" s="558"/>
      <c r="I25" s="179"/>
      <c r="J25" s="82"/>
      <c r="K25" s="82"/>
      <c r="L25" s="82"/>
      <c r="M25" s="1458"/>
      <c r="N25" s="26"/>
      <c r="O25" s="29">
        <f t="shared" si="0"/>
        <v>0</v>
      </c>
      <c r="P25" s="1418"/>
    </row>
    <row r="26" spans="1:16" ht="27" hidden="1" customHeight="1" thickBot="1" x14ac:dyDescent="0.35">
      <c r="A26" s="1451"/>
      <c r="B26" s="1455"/>
      <c r="C26" s="1134">
        <f>'LV Bestandesbegründung (o.Pfl.)'!C26:F26</f>
        <v>0</v>
      </c>
      <c r="D26" s="1134"/>
      <c r="E26" s="1134"/>
      <c r="F26" s="1134"/>
      <c r="G26" s="195">
        <f>'LV Bestandesbegründung (o.Pfl.)'!G26</f>
        <v>0</v>
      </c>
      <c r="H26" s="558"/>
      <c r="I26" s="179"/>
      <c r="J26" s="82"/>
      <c r="K26" s="82"/>
      <c r="L26" s="82"/>
      <c r="M26" s="1458"/>
      <c r="N26" s="26"/>
      <c r="O26" s="29">
        <f t="shared" si="0"/>
        <v>0</v>
      </c>
      <c r="P26" s="1418"/>
    </row>
    <row r="27" spans="1:16" ht="27" hidden="1" customHeight="1" thickBot="1" x14ac:dyDescent="0.35">
      <c r="A27" s="1451"/>
      <c r="B27" s="1455"/>
      <c r="C27" s="1134">
        <f>'LV Bestandesbegründung (o.Pfl.)'!C27:F27</f>
        <v>0</v>
      </c>
      <c r="D27" s="1134"/>
      <c r="E27" s="1134"/>
      <c r="F27" s="1134"/>
      <c r="G27" s="195">
        <f>'LV Bestandesbegründung (o.Pfl.)'!G27</f>
        <v>0</v>
      </c>
      <c r="H27" s="558"/>
      <c r="I27" s="179"/>
      <c r="J27" s="82"/>
      <c r="K27" s="82"/>
      <c r="L27" s="82"/>
      <c r="M27" s="1458"/>
      <c r="N27" s="26"/>
      <c r="O27" s="29">
        <f t="shared" si="0"/>
        <v>0</v>
      </c>
      <c r="P27" s="1418"/>
    </row>
    <row r="28" spans="1:16" ht="27" hidden="1" customHeight="1" thickBot="1" x14ac:dyDescent="0.35">
      <c r="A28" s="1451"/>
      <c r="B28" s="1455"/>
      <c r="C28" s="1134">
        <f>'LV Bestandesbegründung (o.Pfl.)'!C28:F28</f>
        <v>0</v>
      </c>
      <c r="D28" s="1134"/>
      <c r="E28" s="1134"/>
      <c r="F28" s="1134"/>
      <c r="G28" s="195">
        <f>'LV Bestandesbegründung (o.Pfl.)'!G28</f>
        <v>0</v>
      </c>
      <c r="H28" s="558"/>
      <c r="I28" s="179"/>
      <c r="J28" s="82"/>
      <c r="K28" s="82"/>
      <c r="L28" s="82"/>
      <c r="M28" s="1458"/>
      <c r="N28" s="26"/>
      <c r="O28" s="29">
        <f t="shared" si="0"/>
        <v>0</v>
      </c>
      <c r="P28" s="1418"/>
    </row>
    <row r="29" spans="1:16" ht="27" hidden="1" customHeight="1" thickBot="1" x14ac:dyDescent="0.35">
      <c r="A29" s="1452"/>
      <c r="B29" s="1455"/>
      <c r="C29" s="1134">
        <f>'LV Bestandesbegründung (o.Pfl.)'!C29:F29</f>
        <v>0</v>
      </c>
      <c r="D29" s="1134"/>
      <c r="E29" s="1134"/>
      <c r="F29" s="1134"/>
      <c r="G29" s="195">
        <f>'LV Bestandesbegründung (o.Pfl.)'!G29</f>
        <v>0</v>
      </c>
      <c r="H29" s="558"/>
      <c r="I29" s="179"/>
      <c r="J29" s="82"/>
      <c r="K29" s="82"/>
      <c r="L29" s="82"/>
      <c r="M29" s="1458"/>
      <c r="N29" s="26"/>
      <c r="O29" s="29">
        <f t="shared" si="0"/>
        <v>0</v>
      </c>
      <c r="P29" s="1418"/>
    </row>
    <row r="30" spans="1:16" ht="27" hidden="1" customHeight="1" thickBot="1" x14ac:dyDescent="0.35">
      <c r="A30" s="1452"/>
      <c r="B30" s="1455"/>
      <c r="C30" s="1134">
        <f>'LV Bestandesbegründung (o.Pfl.)'!C30:F30</f>
        <v>0</v>
      </c>
      <c r="D30" s="1134"/>
      <c r="E30" s="1134"/>
      <c r="F30" s="1134"/>
      <c r="G30" s="195">
        <f>'LV Bestandesbegründung (o.Pfl.)'!G30</f>
        <v>0</v>
      </c>
      <c r="H30" s="558"/>
      <c r="I30" s="179"/>
      <c r="J30" s="82"/>
      <c r="K30" s="82"/>
      <c r="L30" s="82"/>
      <c r="M30" s="1458"/>
      <c r="N30" s="26"/>
      <c r="O30" s="29">
        <f t="shared" si="0"/>
        <v>0</v>
      </c>
      <c r="P30" s="1418"/>
    </row>
    <row r="31" spans="1:16" ht="27" hidden="1" customHeight="1" thickBot="1" x14ac:dyDescent="0.35">
      <c r="A31" s="1452"/>
      <c r="B31" s="1455"/>
      <c r="C31" s="1134">
        <f>'LV Bestandesbegründung (o.Pfl.)'!C31:F31</f>
        <v>0</v>
      </c>
      <c r="D31" s="1134"/>
      <c r="E31" s="1134"/>
      <c r="F31" s="1134"/>
      <c r="G31" s="195">
        <f>'LV Bestandesbegründung (o.Pfl.)'!G31</f>
        <v>0</v>
      </c>
      <c r="H31" s="558"/>
      <c r="I31" s="179"/>
      <c r="J31" s="82"/>
      <c r="K31" s="82"/>
      <c r="L31" s="82"/>
      <c r="M31" s="1458"/>
      <c r="N31" s="26"/>
      <c r="O31" s="29">
        <f t="shared" si="0"/>
        <v>0</v>
      </c>
      <c r="P31" s="1418"/>
    </row>
    <row r="32" spans="1:16" ht="27" hidden="1" customHeight="1" thickBot="1" x14ac:dyDescent="0.35">
      <c r="A32" s="1453"/>
      <c r="B32" s="1456"/>
      <c r="C32" s="1460">
        <f>'LV Bestandesbegründung (o.Pfl.)'!C32:F32</f>
        <v>0</v>
      </c>
      <c r="D32" s="1460"/>
      <c r="E32" s="1460"/>
      <c r="F32" s="1460"/>
      <c r="G32" s="198">
        <f>'LV Bestandesbegründung (o.Pfl.)'!G32</f>
        <v>0</v>
      </c>
      <c r="H32" s="559"/>
      <c r="I32" s="180"/>
      <c r="J32" s="181"/>
      <c r="K32" s="181"/>
      <c r="L32" s="181"/>
      <c r="M32" s="1459"/>
      <c r="N32" s="575"/>
      <c r="O32" s="110">
        <f t="shared" si="0"/>
        <v>0</v>
      </c>
      <c r="P32" s="1418"/>
    </row>
    <row r="33" spans="1:16" ht="27" hidden="1" customHeight="1" thickBot="1" x14ac:dyDescent="0.35">
      <c r="A33" s="1461">
        <v>3</v>
      </c>
      <c r="B33" s="1462">
        <f>'LV Bestandesbegründung (o.Pfl.)'!B33:B41</f>
        <v>0</v>
      </c>
      <c r="C33" s="1463">
        <f>'LV Bestandesbegründung (o.Pfl.)'!C33:F33</f>
        <v>0</v>
      </c>
      <c r="D33" s="1463"/>
      <c r="E33" s="1463"/>
      <c r="F33" s="1463"/>
      <c r="G33" s="197">
        <f>'LV Bestandesbegründung (o.Pfl.)'!G33</f>
        <v>0</v>
      </c>
      <c r="H33" s="560"/>
      <c r="I33" s="182"/>
      <c r="J33" s="121"/>
      <c r="K33" s="121"/>
      <c r="L33" s="121"/>
      <c r="M33" s="1464">
        <f>'LV Bestandesbegründung (o.Pfl.)'!M33:M41</f>
        <v>0</v>
      </c>
      <c r="N33" s="115"/>
      <c r="O33" s="119">
        <f t="shared" si="0"/>
        <v>0</v>
      </c>
      <c r="P33" s="1417">
        <f t="shared" ref="P33" si="2">SUBTOTAL(109,O33:O41)</f>
        <v>0</v>
      </c>
    </row>
    <row r="34" spans="1:16" ht="27" hidden="1" customHeight="1" thickBot="1" x14ac:dyDescent="0.35">
      <c r="A34" s="1451"/>
      <c r="B34" s="1455"/>
      <c r="C34" s="1134">
        <f>'LV Bestandesbegründung (o.Pfl.)'!C34:F34</f>
        <v>0</v>
      </c>
      <c r="D34" s="1134"/>
      <c r="E34" s="1134"/>
      <c r="F34" s="1134"/>
      <c r="G34" s="195">
        <f>'LV Bestandesbegründung (o.Pfl.)'!G34</f>
        <v>0</v>
      </c>
      <c r="H34" s="558"/>
      <c r="I34" s="179"/>
      <c r="J34" s="82"/>
      <c r="K34" s="82"/>
      <c r="L34" s="82"/>
      <c r="M34" s="1458"/>
      <c r="N34" s="26"/>
      <c r="O34" s="29">
        <f t="shared" si="0"/>
        <v>0</v>
      </c>
      <c r="P34" s="1418"/>
    </row>
    <row r="35" spans="1:16" ht="27" hidden="1" customHeight="1" thickBot="1" x14ac:dyDescent="0.35">
      <c r="A35" s="1451"/>
      <c r="B35" s="1455"/>
      <c r="C35" s="1134">
        <f>'LV Bestandesbegründung (o.Pfl.)'!C35:F35</f>
        <v>0</v>
      </c>
      <c r="D35" s="1134"/>
      <c r="E35" s="1134"/>
      <c r="F35" s="1134"/>
      <c r="G35" s="195">
        <f>'LV Bestandesbegründung (o.Pfl.)'!G35</f>
        <v>0</v>
      </c>
      <c r="H35" s="558"/>
      <c r="I35" s="179"/>
      <c r="J35" s="82"/>
      <c r="K35" s="82"/>
      <c r="L35" s="82"/>
      <c r="M35" s="1458"/>
      <c r="N35" s="26"/>
      <c r="O35" s="29">
        <f t="shared" si="0"/>
        <v>0</v>
      </c>
      <c r="P35" s="1418"/>
    </row>
    <row r="36" spans="1:16" ht="27" hidden="1" customHeight="1" thickBot="1" x14ac:dyDescent="0.35">
      <c r="A36" s="1451"/>
      <c r="B36" s="1455"/>
      <c r="C36" s="1134">
        <f>'LV Bestandesbegründung (o.Pfl.)'!C36:F36</f>
        <v>0</v>
      </c>
      <c r="D36" s="1134"/>
      <c r="E36" s="1134"/>
      <c r="F36" s="1134"/>
      <c r="G36" s="195">
        <f>'LV Bestandesbegründung (o.Pfl.)'!G36</f>
        <v>0</v>
      </c>
      <c r="H36" s="558"/>
      <c r="I36" s="179"/>
      <c r="J36" s="82"/>
      <c r="K36" s="82"/>
      <c r="L36" s="82"/>
      <c r="M36" s="1458"/>
      <c r="N36" s="26"/>
      <c r="O36" s="29">
        <f t="shared" si="0"/>
        <v>0</v>
      </c>
      <c r="P36" s="1418"/>
    </row>
    <row r="37" spans="1:16" ht="27" hidden="1" customHeight="1" thickBot="1" x14ac:dyDescent="0.35">
      <c r="A37" s="1451"/>
      <c r="B37" s="1455"/>
      <c r="C37" s="1134">
        <f>'LV Bestandesbegründung (o.Pfl.)'!C37:F37</f>
        <v>0</v>
      </c>
      <c r="D37" s="1134"/>
      <c r="E37" s="1134"/>
      <c r="F37" s="1134"/>
      <c r="G37" s="195">
        <f>'LV Bestandesbegründung (o.Pfl.)'!G37</f>
        <v>0</v>
      </c>
      <c r="H37" s="558"/>
      <c r="I37" s="179"/>
      <c r="J37" s="82"/>
      <c r="K37" s="82"/>
      <c r="L37" s="82"/>
      <c r="M37" s="1458"/>
      <c r="N37" s="26"/>
      <c r="O37" s="29">
        <f t="shared" si="0"/>
        <v>0</v>
      </c>
      <c r="P37" s="1418"/>
    </row>
    <row r="38" spans="1:16" ht="27" hidden="1" customHeight="1" thickBot="1" x14ac:dyDescent="0.35">
      <c r="A38" s="1452"/>
      <c r="B38" s="1455"/>
      <c r="C38" s="1134">
        <f>'LV Bestandesbegründung (o.Pfl.)'!C38:F38</f>
        <v>0</v>
      </c>
      <c r="D38" s="1134"/>
      <c r="E38" s="1134"/>
      <c r="F38" s="1134"/>
      <c r="G38" s="195">
        <f>'LV Bestandesbegründung (o.Pfl.)'!G38</f>
        <v>0</v>
      </c>
      <c r="H38" s="558"/>
      <c r="I38" s="179"/>
      <c r="J38" s="82"/>
      <c r="K38" s="82"/>
      <c r="L38" s="82"/>
      <c r="M38" s="1458"/>
      <c r="N38" s="26"/>
      <c r="O38" s="29">
        <f t="shared" si="0"/>
        <v>0</v>
      </c>
      <c r="P38" s="1418"/>
    </row>
    <row r="39" spans="1:16" ht="27" hidden="1" customHeight="1" thickBot="1" x14ac:dyDescent="0.35">
      <c r="A39" s="1452"/>
      <c r="B39" s="1455"/>
      <c r="C39" s="1134">
        <f>'LV Bestandesbegründung (o.Pfl.)'!C39:F39</f>
        <v>0</v>
      </c>
      <c r="D39" s="1134"/>
      <c r="E39" s="1134"/>
      <c r="F39" s="1134"/>
      <c r="G39" s="195">
        <f>'LV Bestandesbegründung (o.Pfl.)'!G39</f>
        <v>0</v>
      </c>
      <c r="H39" s="558"/>
      <c r="I39" s="179"/>
      <c r="J39" s="82"/>
      <c r="K39" s="82"/>
      <c r="L39" s="82"/>
      <c r="M39" s="1458"/>
      <c r="N39" s="26"/>
      <c r="O39" s="29">
        <f t="shared" si="0"/>
        <v>0</v>
      </c>
      <c r="P39" s="1418"/>
    </row>
    <row r="40" spans="1:16" ht="27" hidden="1" customHeight="1" thickBot="1" x14ac:dyDescent="0.35">
      <c r="A40" s="1452"/>
      <c r="B40" s="1455"/>
      <c r="C40" s="1134">
        <f>'LV Bestandesbegründung (o.Pfl.)'!C40:F40</f>
        <v>0</v>
      </c>
      <c r="D40" s="1134"/>
      <c r="E40" s="1134"/>
      <c r="F40" s="1134"/>
      <c r="G40" s="195">
        <f>'LV Bestandesbegründung (o.Pfl.)'!G40</f>
        <v>0</v>
      </c>
      <c r="H40" s="558"/>
      <c r="I40" s="179"/>
      <c r="J40" s="82"/>
      <c r="K40" s="82"/>
      <c r="L40" s="82"/>
      <c r="M40" s="1458"/>
      <c r="N40" s="26"/>
      <c r="O40" s="29">
        <f t="shared" si="0"/>
        <v>0</v>
      </c>
      <c r="P40" s="1418"/>
    </row>
    <row r="41" spans="1:16" ht="27" hidden="1" customHeight="1" thickBot="1" x14ac:dyDescent="0.35">
      <c r="A41" s="1453"/>
      <c r="B41" s="1456"/>
      <c r="C41" s="1460">
        <f>'LV Bestandesbegründung (o.Pfl.)'!C41:F41</f>
        <v>0</v>
      </c>
      <c r="D41" s="1460"/>
      <c r="E41" s="1460"/>
      <c r="F41" s="1460"/>
      <c r="G41" s="198">
        <f>'LV Bestandesbegründung (o.Pfl.)'!G41</f>
        <v>0</v>
      </c>
      <c r="H41" s="559"/>
      <c r="I41" s="180"/>
      <c r="J41" s="181"/>
      <c r="K41" s="181"/>
      <c r="L41" s="181"/>
      <c r="M41" s="1459"/>
      <c r="N41" s="575"/>
      <c r="O41" s="110">
        <f t="shared" si="0"/>
        <v>0</v>
      </c>
      <c r="P41" s="1418"/>
    </row>
    <row r="42" spans="1:16" ht="27" hidden="1" customHeight="1" thickBot="1" x14ac:dyDescent="0.35">
      <c r="A42" s="1461">
        <v>4</v>
      </c>
      <c r="B42" s="1462">
        <f>'LV Bestandesbegründung (o.Pfl.)'!B42:B50</f>
        <v>0</v>
      </c>
      <c r="C42" s="1463">
        <f>'LV Bestandesbegründung (o.Pfl.)'!C42:F42</f>
        <v>0</v>
      </c>
      <c r="D42" s="1463"/>
      <c r="E42" s="1463"/>
      <c r="F42" s="1463"/>
      <c r="G42" s="197">
        <f>'LV Bestandesbegründung (o.Pfl.)'!G42</f>
        <v>0</v>
      </c>
      <c r="H42" s="560"/>
      <c r="I42" s="182"/>
      <c r="J42" s="121"/>
      <c r="K42" s="121"/>
      <c r="L42" s="121"/>
      <c r="M42" s="1464">
        <f>'LV Bestandesbegründung (o.Pfl.)'!M42:M50</f>
        <v>0</v>
      </c>
      <c r="N42" s="115"/>
      <c r="O42" s="119">
        <f t="shared" si="0"/>
        <v>0</v>
      </c>
      <c r="P42" s="1417">
        <f t="shared" ref="P42" si="3">SUBTOTAL(109,O42:O50)</f>
        <v>0</v>
      </c>
    </row>
    <row r="43" spans="1:16" ht="27" hidden="1" customHeight="1" thickBot="1" x14ac:dyDescent="0.35">
      <c r="A43" s="1451"/>
      <c r="B43" s="1455"/>
      <c r="C43" s="1134">
        <f>'LV Bestandesbegründung (o.Pfl.)'!C43:F43</f>
        <v>0</v>
      </c>
      <c r="D43" s="1134"/>
      <c r="E43" s="1134"/>
      <c r="F43" s="1134"/>
      <c r="G43" s="195">
        <f>'LV Bestandesbegründung (o.Pfl.)'!G43</f>
        <v>0</v>
      </c>
      <c r="H43" s="558"/>
      <c r="I43" s="179"/>
      <c r="J43" s="82"/>
      <c r="K43" s="82"/>
      <c r="L43" s="82"/>
      <c r="M43" s="1458"/>
      <c r="N43" s="26"/>
      <c r="O43" s="29">
        <f t="shared" si="0"/>
        <v>0</v>
      </c>
      <c r="P43" s="1418"/>
    </row>
    <row r="44" spans="1:16" ht="27" hidden="1" customHeight="1" thickBot="1" x14ac:dyDescent="0.35">
      <c r="A44" s="1451"/>
      <c r="B44" s="1455"/>
      <c r="C44" s="1134">
        <f>'LV Bestandesbegründung (o.Pfl.)'!C44:F44</f>
        <v>0</v>
      </c>
      <c r="D44" s="1134"/>
      <c r="E44" s="1134"/>
      <c r="F44" s="1134"/>
      <c r="G44" s="195">
        <f>'LV Bestandesbegründung (o.Pfl.)'!G44</f>
        <v>0</v>
      </c>
      <c r="H44" s="558"/>
      <c r="I44" s="179"/>
      <c r="J44" s="82"/>
      <c r="K44" s="82"/>
      <c r="L44" s="82"/>
      <c r="M44" s="1458"/>
      <c r="N44" s="26"/>
      <c r="O44" s="29">
        <f t="shared" si="0"/>
        <v>0</v>
      </c>
      <c r="P44" s="1418"/>
    </row>
    <row r="45" spans="1:16" ht="27" hidden="1" customHeight="1" thickBot="1" x14ac:dyDescent="0.35">
      <c r="A45" s="1451"/>
      <c r="B45" s="1455"/>
      <c r="C45" s="1134">
        <f>'LV Bestandesbegründung (o.Pfl.)'!C45:F45</f>
        <v>0</v>
      </c>
      <c r="D45" s="1134"/>
      <c r="E45" s="1134"/>
      <c r="F45" s="1134"/>
      <c r="G45" s="195">
        <f>'LV Bestandesbegründung (o.Pfl.)'!G45</f>
        <v>0</v>
      </c>
      <c r="H45" s="558"/>
      <c r="I45" s="179"/>
      <c r="J45" s="82"/>
      <c r="K45" s="82"/>
      <c r="L45" s="82"/>
      <c r="M45" s="1458"/>
      <c r="N45" s="26"/>
      <c r="O45" s="29">
        <f t="shared" si="0"/>
        <v>0</v>
      </c>
      <c r="P45" s="1418"/>
    </row>
    <row r="46" spans="1:16" ht="27" hidden="1" customHeight="1" thickBot="1" x14ac:dyDescent="0.35">
      <c r="A46" s="1451"/>
      <c r="B46" s="1455"/>
      <c r="C46" s="1134">
        <f>'LV Bestandesbegründung (o.Pfl.)'!C46:F46</f>
        <v>0</v>
      </c>
      <c r="D46" s="1134"/>
      <c r="E46" s="1134"/>
      <c r="F46" s="1134"/>
      <c r="G46" s="195">
        <f>'LV Bestandesbegründung (o.Pfl.)'!G46</f>
        <v>0</v>
      </c>
      <c r="H46" s="558"/>
      <c r="I46" s="179"/>
      <c r="J46" s="82"/>
      <c r="K46" s="82"/>
      <c r="L46" s="82"/>
      <c r="M46" s="1458"/>
      <c r="N46" s="26"/>
      <c r="O46" s="29">
        <f t="shared" si="0"/>
        <v>0</v>
      </c>
      <c r="P46" s="1418"/>
    </row>
    <row r="47" spans="1:16" ht="27" hidden="1" customHeight="1" thickBot="1" x14ac:dyDescent="0.35">
      <c r="A47" s="1452"/>
      <c r="B47" s="1455"/>
      <c r="C47" s="1134">
        <f>'LV Bestandesbegründung (o.Pfl.)'!C47:F47</f>
        <v>0</v>
      </c>
      <c r="D47" s="1134"/>
      <c r="E47" s="1134"/>
      <c r="F47" s="1134"/>
      <c r="G47" s="195">
        <f>'LV Bestandesbegründung (o.Pfl.)'!G47</f>
        <v>0</v>
      </c>
      <c r="H47" s="558"/>
      <c r="I47" s="179"/>
      <c r="J47" s="82"/>
      <c r="K47" s="82"/>
      <c r="L47" s="82"/>
      <c r="M47" s="1458"/>
      <c r="N47" s="26"/>
      <c r="O47" s="29">
        <f t="shared" si="0"/>
        <v>0</v>
      </c>
      <c r="P47" s="1418"/>
    </row>
    <row r="48" spans="1:16" ht="27" hidden="1" customHeight="1" thickBot="1" x14ac:dyDescent="0.35">
      <c r="A48" s="1452"/>
      <c r="B48" s="1455"/>
      <c r="C48" s="1134">
        <f>'LV Bestandesbegründung (o.Pfl.)'!C48:F48</f>
        <v>0</v>
      </c>
      <c r="D48" s="1134"/>
      <c r="E48" s="1134"/>
      <c r="F48" s="1134"/>
      <c r="G48" s="195">
        <f>'LV Bestandesbegründung (o.Pfl.)'!G48</f>
        <v>0</v>
      </c>
      <c r="H48" s="558"/>
      <c r="I48" s="179"/>
      <c r="J48" s="82"/>
      <c r="K48" s="82"/>
      <c r="L48" s="82"/>
      <c r="M48" s="1458"/>
      <c r="N48" s="26"/>
      <c r="O48" s="29">
        <f t="shared" si="0"/>
        <v>0</v>
      </c>
      <c r="P48" s="1418"/>
    </row>
    <row r="49" spans="1:16" ht="27" hidden="1" customHeight="1" thickBot="1" x14ac:dyDescent="0.35">
      <c r="A49" s="1452"/>
      <c r="B49" s="1455"/>
      <c r="C49" s="1134">
        <f>'LV Bestandesbegründung (o.Pfl.)'!C49:F49</f>
        <v>0</v>
      </c>
      <c r="D49" s="1134"/>
      <c r="E49" s="1134"/>
      <c r="F49" s="1134"/>
      <c r="G49" s="195">
        <f>'LV Bestandesbegründung (o.Pfl.)'!G49</f>
        <v>0</v>
      </c>
      <c r="H49" s="558"/>
      <c r="I49" s="179"/>
      <c r="J49" s="82"/>
      <c r="K49" s="82"/>
      <c r="L49" s="82"/>
      <c r="M49" s="1458"/>
      <c r="N49" s="26"/>
      <c r="O49" s="29">
        <f t="shared" si="0"/>
        <v>0</v>
      </c>
      <c r="P49" s="1418"/>
    </row>
    <row r="50" spans="1:16" ht="27" hidden="1" customHeight="1" thickBot="1" x14ac:dyDescent="0.35">
      <c r="A50" s="1453"/>
      <c r="B50" s="1456"/>
      <c r="C50" s="1460">
        <f>'LV Bestandesbegründung (o.Pfl.)'!C50:F50</f>
        <v>0</v>
      </c>
      <c r="D50" s="1460"/>
      <c r="E50" s="1460"/>
      <c r="F50" s="1460"/>
      <c r="G50" s="198">
        <f>'LV Bestandesbegründung (o.Pfl.)'!G50</f>
        <v>0</v>
      </c>
      <c r="H50" s="559"/>
      <c r="I50" s="180"/>
      <c r="J50" s="181"/>
      <c r="K50" s="181"/>
      <c r="L50" s="181"/>
      <c r="M50" s="1459"/>
      <c r="N50" s="575"/>
      <c r="O50" s="110">
        <f t="shared" si="0"/>
        <v>0</v>
      </c>
      <c r="P50" s="1418"/>
    </row>
    <row r="51" spans="1:16" ht="27" hidden="1" customHeight="1" thickBot="1" x14ac:dyDescent="0.35">
      <c r="A51" s="1461">
        <v>5</v>
      </c>
      <c r="B51" s="1462">
        <f>'LV Bestandesbegründung (o.Pfl.)'!B51:B59</f>
        <v>0</v>
      </c>
      <c r="C51" s="1463">
        <f>'LV Bestandesbegründung (o.Pfl.)'!C51:F51</f>
        <v>0</v>
      </c>
      <c r="D51" s="1463"/>
      <c r="E51" s="1463"/>
      <c r="F51" s="1463"/>
      <c r="G51" s="197">
        <f>'LV Bestandesbegründung (o.Pfl.)'!G51</f>
        <v>0</v>
      </c>
      <c r="H51" s="560"/>
      <c r="I51" s="182"/>
      <c r="J51" s="121"/>
      <c r="K51" s="121"/>
      <c r="L51" s="121"/>
      <c r="M51" s="1464">
        <f>'LV Bestandesbegründung (o.Pfl.)'!M51:M59</f>
        <v>0</v>
      </c>
      <c r="N51" s="115"/>
      <c r="O51" s="119">
        <f t="shared" si="0"/>
        <v>0</v>
      </c>
      <c r="P51" s="1417">
        <f t="shared" ref="P51" si="4">SUBTOTAL(109,O51:O59)</f>
        <v>0</v>
      </c>
    </row>
    <row r="52" spans="1:16" ht="27" hidden="1" customHeight="1" thickBot="1" x14ac:dyDescent="0.35">
      <c r="A52" s="1451"/>
      <c r="B52" s="1455"/>
      <c r="C52" s="1134">
        <f>'LV Bestandesbegründung (o.Pfl.)'!C52:F52</f>
        <v>0</v>
      </c>
      <c r="D52" s="1134"/>
      <c r="E52" s="1134"/>
      <c r="F52" s="1134"/>
      <c r="G52" s="195">
        <f>'LV Bestandesbegründung (o.Pfl.)'!G52</f>
        <v>0</v>
      </c>
      <c r="H52" s="558"/>
      <c r="I52" s="179"/>
      <c r="J52" s="82"/>
      <c r="K52" s="82"/>
      <c r="L52" s="82"/>
      <c r="M52" s="1458"/>
      <c r="N52" s="26"/>
      <c r="O52" s="29">
        <f t="shared" si="0"/>
        <v>0</v>
      </c>
      <c r="P52" s="1418"/>
    </row>
    <row r="53" spans="1:16" ht="27" hidden="1" customHeight="1" thickBot="1" x14ac:dyDescent="0.35">
      <c r="A53" s="1451"/>
      <c r="B53" s="1455"/>
      <c r="C53" s="1134">
        <f>'LV Bestandesbegründung (o.Pfl.)'!C53:F53</f>
        <v>0</v>
      </c>
      <c r="D53" s="1134"/>
      <c r="E53" s="1134"/>
      <c r="F53" s="1134"/>
      <c r="G53" s="195">
        <f>'LV Bestandesbegründung (o.Pfl.)'!G53</f>
        <v>0</v>
      </c>
      <c r="H53" s="558"/>
      <c r="I53" s="179"/>
      <c r="J53" s="82"/>
      <c r="K53" s="82"/>
      <c r="L53" s="82"/>
      <c r="M53" s="1458"/>
      <c r="N53" s="26"/>
      <c r="O53" s="29">
        <f t="shared" si="0"/>
        <v>0</v>
      </c>
      <c r="P53" s="1418"/>
    </row>
    <row r="54" spans="1:16" ht="27" hidden="1" customHeight="1" thickBot="1" x14ac:dyDescent="0.35">
      <c r="A54" s="1451"/>
      <c r="B54" s="1455"/>
      <c r="C54" s="1134">
        <f>'LV Bestandesbegründung (o.Pfl.)'!C54:F54</f>
        <v>0</v>
      </c>
      <c r="D54" s="1134"/>
      <c r="E54" s="1134"/>
      <c r="F54" s="1134"/>
      <c r="G54" s="195">
        <f>'LV Bestandesbegründung (o.Pfl.)'!G54</f>
        <v>0</v>
      </c>
      <c r="H54" s="558"/>
      <c r="I54" s="179"/>
      <c r="J54" s="82"/>
      <c r="K54" s="82"/>
      <c r="L54" s="82"/>
      <c r="M54" s="1458"/>
      <c r="N54" s="26"/>
      <c r="O54" s="29">
        <f t="shared" si="0"/>
        <v>0</v>
      </c>
      <c r="P54" s="1418"/>
    </row>
    <row r="55" spans="1:16" ht="27" hidden="1" customHeight="1" thickBot="1" x14ac:dyDescent="0.35">
      <c r="A55" s="1451"/>
      <c r="B55" s="1455"/>
      <c r="C55" s="1134">
        <f>'LV Bestandesbegründung (o.Pfl.)'!C55:F55</f>
        <v>0</v>
      </c>
      <c r="D55" s="1134"/>
      <c r="E55" s="1134"/>
      <c r="F55" s="1134"/>
      <c r="G55" s="195">
        <f>'LV Bestandesbegründung (o.Pfl.)'!G55</f>
        <v>0</v>
      </c>
      <c r="H55" s="558"/>
      <c r="I55" s="179"/>
      <c r="J55" s="82"/>
      <c r="K55" s="82"/>
      <c r="L55" s="82"/>
      <c r="M55" s="1458"/>
      <c r="N55" s="26"/>
      <c r="O55" s="29">
        <f t="shared" si="0"/>
        <v>0</v>
      </c>
      <c r="P55" s="1418"/>
    </row>
    <row r="56" spans="1:16" ht="27" hidden="1" customHeight="1" thickBot="1" x14ac:dyDescent="0.35">
      <c r="A56" s="1452"/>
      <c r="B56" s="1455"/>
      <c r="C56" s="1134">
        <f>'LV Bestandesbegründung (o.Pfl.)'!C56:F56</f>
        <v>0</v>
      </c>
      <c r="D56" s="1134"/>
      <c r="E56" s="1134"/>
      <c r="F56" s="1134"/>
      <c r="G56" s="195">
        <f>'LV Bestandesbegründung (o.Pfl.)'!G56</f>
        <v>0</v>
      </c>
      <c r="H56" s="558"/>
      <c r="I56" s="179"/>
      <c r="J56" s="82"/>
      <c r="K56" s="82"/>
      <c r="L56" s="82"/>
      <c r="M56" s="1458"/>
      <c r="N56" s="26"/>
      <c r="O56" s="29">
        <f t="shared" si="0"/>
        <v>0</v>
      </c>
      <c r="P56" s="1418"/>
    </row>
    <row r="57" spans="1:16" ht="27" hidden="1" customHeight="1" thickBot="1" x14ac:dyDescent="0.35">
      <c r="A57" s="1452"/>
      <c r="B57" s="1455"/>
      <c r="C57" s="1134">
        <f>'LV Bestandesbegründung (o.Pfl.)'!C57:F57</f>
        <v>0</v>
      </c>
      <c r="D57" s="1134"/>
      <c r="E57" s="1134"/>
      <c r="F57" s="1134"/>
      <c r="G57" s="195">
        <f>'LV Bestandesbegründung (o.Pfl.)'!G57</f>
        <v>0</v>
      </c>
      <c r="H57" s="558"/>
      <c r="I57" s="179"/>
      <c r="J57" s="82"/>
      <c r="K57" s="82"/>
      <c r="L57" s="82"/>
      <c r="M57" s="1458"/>
      <c r="N57" s="26"/>
      <c r="O57" s="29">
        <f t="shared" si="0"/>
        <v>0</v>
      </c>
      <c r="P57" s="1418"/>
    </row>
    <row r="58" spans="1:16" ht="27" hidden="1" customHeight="1" thickBot="1" x14ac:dyDescent="0.35">
      <c r="A58" s="1452"/>
      <c r="B58" s="1455"/>
      <c r="C58" s="1134">
        <f>'LV Bestandesbegründung (o.Pfl.)'!C58:F58</f>
        <v>0</v>
      </c>
      <c r="D58" s="1134"/>
      <c r="E58" s="1134"/>
      <c r="F58" s="1134"/>
      <c r="G58" s="195">
        <f>'LV Bestandesbegründung (o.Pfl.)'!G58</f>
        <v>0</v>
      </c>
      <c r="H58" s="558"/>
      <c r="I58" s="179"/>
      <c r="J58" s="82"/>
      <c r="K58" s="82"/>
      <c r="L58" s="82"/>
      <c r="M58" s="1458"/>
      <c r="N58" s="26"/>
      <c r="O58" s="29">
        <f t="shared" si="0"/>
        <v>0</v>
      </c>
      <c r="P58" s="1418"/>
    </row>
    <row r="59" spans="1:16" ht="27" hidden="1" customHeight="1" thickBot="1" x14ac:dyDescent="0.35">
      <c r="A59" s="1453"/>
      <c r="B59" s="1456"/>
      <c r="C59" s="1460">
        <f>'LV Bestandesbegründung (o.Pfl.)'!C59:F59</f>
        <v>0</v>
      </c>
      <c r="D59" s="1460"/>
      <c r="E59" s="1460"/>
      <c r="F59" s="1460"/>
      <c r="G59" s="198">
        <f>'LV Bestandesbegründung (o.Pfl.)'!G59</f>
        <v>0</v>
      </c>
      <c r="H59" s="559"/>
      <c r="I59" s="180"/>
      <c r="J59" s="181"/>
      <c r="K59" s="181"/>
      <c r="L59" s="181"/>
      <c r="M59" s="1459"/>
      <c r="N59" s="575"/>
      <c r="O59" s="110">
        <f t="shared" si="0"/>
        <v>0</v>
      </c>
      <c r="P59" s="1418"/>
    </row>
    <row r="60" spans="1:16" ht="27" hidden="1" customHeight="1" thickBot="1" x14ac:dyDescent="0.35">
      <c r="A60" s="1461">
        <v>6</v>
      </c>
      <c r="B60" s="1462">
        <f>'LV Bestandesbegründung (o.Pfl.)'!B60:B68</f>
        <v>0</v>
      </c>
      <c r="C60" s="1463">
        <f>'LV Bestandesbegründung (o.Pfl.)'!C60:F60</f>
        <v>0</v>
      </c>
      <c r="D60" s="1463"/>
      <c r="E60" s="1463"/>
      <c r="F60" s="1463"/>
      <c r="G60" s="197">
        <f>'LV Bestandesbegründung (o.Pfl.)'!G60</f>
        <v>0</v>
      </c>
      <c r="H60" s="560"/>
      <c r="I60" s="182"/>
      <c r="J60" s="121"/>
      <c r="K60" s="121"/>
      <c r="L60" s="121"/>
      <c r="M60" s="1464">
        <f>'LV Bestandesbegründung (o.Pfl.)'!M60:M68</f>
        <v>0</v>
      </c>
      <c r="N60" s="115"/>
      <c r="O60" s="119">
        <f t="shared" si="0"/>
        <v>0</v>
      </c>
      <c r="P60" s="1417">
        <f t="shared" ref="P60" si="5">SUBTOTAL(109,O60:O68)</f>
        <v>0</v>
      </c>
    </row>
    <row r="61" spans="1:16" ht="27" hidden="1" customHeight="1" thickBot="1" x14ac:dyDescent="0.35">
      <c r="A61" s="1451"/>
      <c r="B61" s="1455"/>
      <c r="C61" s="1134">
        <f>'LV Bestandesbegründung (o.Pfl.)'!C61:F61</f>
        <v>0</v>
      </c>
      <c r="D61" s="1134"/>
      <c r="E61" s="1134"/>
      <c r="F61" s="1134"/>
      <c r="G61" s="195">
        <f>'LV Bestandesbegründung (o.Pfl.)'!G61</f>
        <v>0</v>
      </c>
      <c r="H61" s="558"/>
      <c r="I61" s="179"/>
      <c r="J61" s="82"/>
      <c r="K61" s="82"/>
      <c r="L61" s="82"/>
      <c r="M61" s="1458"/>
      <c r="N61" s="26"/>
      <c r="O61" s="29">
        <f t="shared" si="0"/>
        <v>0</v>
      </c>
      <c r="P61" s="1418"/>
    </row>
    <row r="62" spans="1:16" ht="27" hidden="1" customHeight="1" thickBot="1" x14ac:dyDescent="0.35">
      <c r="A62" s="1451"/>
      <c r="B62" s="1455"/>
      <c r="C62" s="1134">
        <f>'LV Bestandesbegründung (o.Pfl.)'!C62:F62</f>
        <v>0</v>
      </c>
      <c r="D62" s="1134"/>
      <c r="E62" s="1134"/>
      <c r="F62" s="1134"/>
      <c r="G62" s="195">
        <f>'LV Bestandesbegründung (o.Pfl.)'!G62</f>
        <v>0</v>
      </c>
      <c r="H62" s="558"/>
      <c r="I62" s="179"/>
      <c r="J62" s="82"/>
      <c r="K62" s="82"/>
      <c r="L62" s="82"/>
      <c r="M62" s="1458"/>
      <c r="N62" s="26"/>
      <c r="O62" s="29">
        <f t="shared" si="0"/>
        <v>0</v>
      </c>
      <c r="P62" s="1418"/>
    </row>
    <row r="63" spans="1:16" ht="27" hidden="1" customHeight="1" thickBot="1" x14ac:dyDescent="0.35">
      <c r="A63" s="1451"/>
      <c r="B63" s="1455"/>
      <c r="C63" s="1134">
        <f>'LV Bestandesbegründung (o.Pfl.)'!C63:F63</f>
        <v>0</v>
      </c>
      <c r="D63" s="1134"/>
      <c r="E63" s="1134"/>
      <c r="F63" s="1134"/>
      <c r="G63" s="195">
        <f>'LV Bestandesbegründung (o.Pfl.)'!G63</f>
        <v>0</v>
      </c>
      <c r="H63" s="558"/>
      <c r="I63" s="179"/>
      <c r="J63" s="82"/>
      <c r="K63" s="82"/>
      <c r="L63" s="82"/>
      <c r="M63" s="1458"/>
      <c r="N63" s="26"/>
      <c r="O63" s="29">
        <f t="shared" si="0"/>
        <v>0</v>
      </c>
      <c r="P63" s="1418"/>
    </row>
    <row r="64" spans="1:16" ht="27" hidden="1" customHeight="1" thickBot="1" x14ac:dyDescent="0.35">
      <c r="A64" s="1451"/>
      <c r="B64" s="1455"/>
      <c r="C64" s="1134">
        <f>'LV Bestandesbegründung (o.Pfl.)'!C64:F64</f>
        <v>0</v>
      </c>
      <c r="D64" s="1134"/>
      <c r="E64" s="1134"/>
      <c r="F64" s="1134"/>
      <c r="G64" s="195">
        <f>'LV Bestandesbegründung (o.Pfl.)'!G64</f>
        <v>0</v>
      </c>
      <c r="H64" s="558"/>
      <c r="I64" s="179"/>
      <c r="J64" s="82"/>
      <c r="K64" s="82"/>
      <c r="L64" s="82"/>
      <c r="M64" s="1458"/>
      <c r="N64" s="26"/>
      <c r="O64" s="29">
        <f t="shared" si="0"/>
        <v>0</v>
      </c>
      <c r="P64" s="1418"/>
    </row>
    <row r="65" spans="1:16" ht="27" hidden="1" customHeight="1" thickBot="1" x14ac:dyDescent="0.35">
      <c r="A65" s="1452"/>
      <c r="B65" s="1455"/>
      <c r="C65" s="1134">
        <f>'LV Bestandesbegründung (o.Pfl.)'!C65:F65</f>
        <v>0</v>
      </c>
      <c r="D65" s="1134"/>
      <c r="E65" s="1134"/>
      <c r="F65" s="1134"/>
      <c r="G65" s="195">
        <f>'LV Bestandesbegründung (o.Pfl.)'!G65</f>
        <v>0</v>
      </c>
      <c r="H65" s="558"/>
      <c r="I65" s="179"/>
      <c r="J65" s="82"/>
      <c r="K65" s="82"/>
      <c r="L65" s="82"/>
      <c r="M65" s="1458"/>
      <c r="N65" s="26"/>
      <c r="O65" s="29">
        <f t="shared" si="0"/>
        <v>0</v>
      </c>
      <c r="P65" s="1418"/>
    </row>
    <row r="66" spans="1:16" ht="27" hidden="1" customHeight="1" thickBot="1" x14ac:dyDescent="0.35">
      <c r="A66" s="1452"/>
      <c r="B66" s="1455"/>
      <c r="C66" s="1134">
        <f>'LV Bestandesbegründung (o.Pfl.)'!C66:F66</f>
        <v>0</v>
      </c>
      <c r="D66" s="1134"/>
      <c r="E66" s="1134"/>
      <c r="F66" s="1134"/>
      <c r="G66" s="195">
        <f>'LV Bestandesbegründung (o.Pfl.)'!G66</f>
        <v>0</v>
      </c>
      <c r="H66" s="558"/>
      <c r="I66" s="179"/>
      <c r="J66" s="82"/>
      <c r="K66" s="82"/>
      <c r="L66" s="82"/>
      <c r="M66" s="1458"/>
      <c r="N66" s="26"/>
      <c r="O66" s="29">
        <f t="shared" si="0"/>
        <v>0</v>
      </c>
      <c r="P66" s="1418"/>
    </row>
    <row r="67" spans="1:16" ht="27" hidden="1" customHeight="1" thickBot="1" x14ac:dyDescent="0.35">
      <c r="A67" s="1452"/>
      <c r="B67" s="1455"/>
      <c r="C67" s="1134">
        <f>'LV Bestandesbegründung (o.Pfl.)'!C67:F67</f>
        <v>0</v>
      </c>
      <c r="D67" s="1134"/>
      <c r="E67" s="1134"/>
      <c r="F67" s="1134"/>
      <c r="G67" s="195">
        <f>'LV Bestandesbegründung (o.Pfl.)'!G67</f>
        <v>0</v>
      </c>
      <c r="H67" s="558"/>
      <c r="I67" s="179"/>
      <c r="J67" s="82"/>
      <c r="K67" s="82"/>
      <c r="L67" s="82"/>
      <c r="M67" s="1458"/>
      <c r="N67" s="26"/>
      <c r="O67" s="29">
        <f t="shared" si="0"/>
        <v>0</v>
      </c>
      <c r="P67" s="1418"/>
    </row>
    <row r="68" spans="1:16" ht="27" hidden="1" customHeight="1" thickBot="1" x14ac:dyDescent="0.35">
      <c r="A68" s="1453"/>
      <c r="B68" s="1456"/>
      <c r="C68" s="1460">
        <f>'LV Bestandesbegründung (o.Pfl.)'!C68:F68</f>
        <v>0</v>
      </c>
      <c r="D68" s="1460"/>
      <c r="E68" s="1460"/>
      <c r="F68" s="1460"/>
      <c r="G68" s="198">
        <f>'LV Bestandesbegründung (o.Pfl.)'!G68</f>
        <v>0</v>
      </c>
      <c r="H68" s="559"/>
      <c r="I68" s="180"/>
      <c r="J68" s="181"/>
      <c r="K68" s="181"/>
      <c r="L68" s="181"/>
      <c r="M68" s="1459"/>
      <c r="N68" s="575"/>
      <c r="O68" s="110">
        <f t="shared" si="0"/>
        <v>0</v>
      </c>
      <c r="P68" s="1418"/>
    </row>
    <row r="69" spans="1:16" ht="27" hidden="1" customHeight="1" thickBot="1" x14ac:dyDescent="0.35">
      <c r="A69" s="1461">
        <v>7</v>
      </c>
      <c r="B69" s="1462">
        <f>'LV Bestandesbegründung (o.Pfl.)'!B69:B77</f>
        <v>0</v>
      </c>
      <c r="C69" s="1463">
        <f>'LV Bestandesbegründung (o.Pfl.)'!C69:F69</f>
        <v>0</v>
      </c>
      <c r="D69" s="1463"/>
      <c r="E69" s="1463"/>
      <c r="F69" s="1463"/>
      <c r="G69" s="197">
        <f>'LV Bestandesbegründung (o.Pfl.)'!G69</f>
        <v>0</v>
      </c>
      <c r="H69" s="560"/>
      <c r="I69" s="182"/>
      <c r="J69" s="121"/>
      <c r="K69" s="121"/>
      <c r="L69" s="121"/>
      <c r="M69" s="1464">
        <f>'LV Bestandesbegründung (o.Pfl.)'!M69:M77</f>
        <v>0</v>
      </c>
      <c r="N69" s="115"/>
      <c r="O69" s="119">
        <f t="shared" si="0"/>
        <v>0</v>
      </c>
      <c r="P69" s="1417">
        <f t="shared" ref="P69" si="6">SUBTOTAL(109,O69:O77)</f>
        <v>0</v>
      </c>
    </row>
    <row r="70" spans="1:16" ht="27" hidden="1" customHeight="1" thickBot="1" x14ac:dyDescent="0.35">
      <c r="A70" s="1451"/>
      <c r="B70" s="1455"/>
      <c r="C70" s="1134">
        <f>'LV Bestandesbegründung (o.Pfl.)'!C70:F70</f>
        <v>0</v>
      </c>
      <c r="D70" s="1134"/>
      <c r="E70" s="1134"/>
      <c r="F70" s="1134"/>
      <c r="G70" s="195">
        <f>'LV Bestandesbegründung (o.Pfl.)'!G70</f>
        <v>0</v>
      </c>
      <c r="H70" s="558"/>
      <c r="I70" s="179"/>
      <c r="J70" s="82"/>
      <c r="K70" s="82"/>
      <c r="L70" s="82"/>
      <c r="M70" s="1458"/>
      <c r="N70" s="26"/>
      <c r="O70" s="29">
        <f t="shared" si="0"/>
        <v>0</v>
      </c>
      <c r="P70" s="1418"/>
    </row>
    <row r="71" spans="1:16" ht="27" hidden="1" customHeight="1" thickBot="1" x14ac:dyDescent="0.35">
      <c r="A71" s="1451"/>
      <c r="B71" s="1455"/>
      <c r="C71" s="1134">
        <f>'LV Bestandesbegründung (o.Pfl.)'!C71:F71</f>
        <v>0</v>
      </c>
      <c r="D71" s="1134"/>
      <c r="E71" s="1134"/>
      <c r="F71" s="1134"/>
      <c r="G71" s="195">
        <f>'LV Bestandesbegründung (o.Pfl.)'!G71</f>
        <v>0</v>
      </c>
      <c r="H71" s="558"/>
      <c r="I71" s="179"/>
      <c r="J71" s="82"/>
      <c r="K71" s="82"/>
      <c r="L71" s="82"/>
      <c r="M71" s="1458"/>
      <c r="N71" s="26"/>
      <c r="O71" s="29">
        <f t="shared" si="0"/>
        <v>0</v>
      </c>
      <c r="P71" s="1418"/>
    </row>
    <row r="72" spans="1:16" ht="27" hidden="1" customHeight="1" thickBot="1" x14ac:dyDescent="0.35">
      <c r="A72" s="1451"/>
      <c r="B72" s="1455"/>
      <c r="C72" s="1134">
        <f>'LV Bestandesbegründung (o.Pfl.)'!C72:F72</f>
        <v>0</v>
      </c>
      <c r="D72" s="1134"/>
      <c r="E72" s="1134"/>
      <c r="F72" s="1134"/>
      <c r="G72" s="195">
        <f>'LV Bestandesbegründung (o.Pfl.)'!G72</f>
        <v>0</v>
      </c>
      <c r="H72" s="558"/>
      <c r="I72" s="179"/>
      <c r="J72" s="82"/>
      <c r="K72" s="82"/>
      <c r="L72" s="82"/>
      <c r="M72" s="1458"/>
      <c r="N72" s="26"/>
      <c r="O72" s="29">
        <f t="shared" si="0"/>
        <v>0</v>
      </c>
      <c r="P72" s="1418"/>
    </row>
    <row r="73" spans="1:16" ht="27" hidden="1" customHeight="1" thickBot="1" x14ac:dyDescent="0.35">
      <c r="A73" s="1451"/>
      <c r="B73" s="1455"/>
      <c r="C73" s="1134">
        <f>'LV Bestandesbegründung (o.Pfl.)'!C73:F73</f>
        <v>0</v>
      </c>
      <c r="D73" s="1134"/>
      <c r="E73" s="1134"/>
      <c r="F73" s="1134"/>
      <c r="G73" s="195">
        <f>'LV Bestandesbegründung (o.Pfl.)'!G73</f>
        <v>0</v>
      </c>
      <c r="H73" s="558"/>
      <c r="I73" s="179"/>
      <c r="J73" s="82"/>
      <c r="K73" s="82"/>
      <c r="L73" s="82"/>
      <c r="M73" s="1458"/>
      <c r="N73" s="26"/>
      <c r="O73" s="29">
        <f t="shared" si="0"/>
        <v>0</v>
      </c>
      <c r="P73" s="1418"/>
    </row>
    <row r="74" spans="1:16" ht="27" hidden="1" customHeight="1" thickBot="1" x14ac:dyDescent="0.35">
      <c r="A74" s="1452"/>
      <c r="B74" s="1455"/>
      <c r="C74" s="1134">
        <f>'LV Bestandesbegründung (o.Pfl.)'!C74:F74</f>
        <v>0</v>
      </c>
      <c r="D74" s="1134"/>
      <c r="E74" s="1134"/>
      <c r="F74" s="1134"/>
      <c r="G74" s="195">
        <f>'LV Bestandesbegründung (o.Pfl.)'!G74</f>
        <v>0</v>
      </c>
      <c r="H74" s="558"/>
      <c r="I74" s="179"/>
      <c r="J74" s="82"/>
      <c r="K74" s="82"/>
      <c r="L74" s="82"/>
      <c r="M74" s="1458"/>
      <c r="N74" s="26"/>
      <c r="O74" s="29">
        <f t="shared" si="0"/>
        <v>0</v>
      </c>
      <c r="P74" s="1418"/>
    </row>
    <row r="75" spans="1:16" ht="27" hidden="1" customHeight="1" thickBot="1" x14ac:dyDescent="0.35">
      <c r="A75" s="1452"/>
      <c r="B75" s="1455"/>
      <c r="C75" s="1134">
        <f>'LV Bestandesbegründung (o.Pfl.)'!C75:F75</f>
        <v>0</v>
      </c>
      <c r="D75" s="1134"/>
      <c r="E75" s="1134"/>
      <c r="F75" s="1134"/>
      <c r="G75" s="195">
        <f>'LV Bestandesbegründung (o.Pfl.)'!G75</f>
        <v>0</v>
      </c>
      <c r="H75" s="558"/>
      <c r="I75" s="179"/>
      <c r="J75" s="82"/>
      <c r="K75" s="82"/>
      <c r="L75" s="82"/>
      <c r="M75" s="1458"/>
      <c r="N75" s="26"/>
      <c r="O75" s="29">
        <f t="shared" si="0"/>
        <v>0</v>
      </c>
      <c r="P75" s="1418"/>
    </row>
    <row r="76" spans="1:16" ht="27" hidden="1" customHeight="1" thickBot="1" x14ac:dyDescent="0.35">
      <c r="A76" s="1452"/>
      <c r="B76" s="1455"/>
      <c r="C76" s="1134">
        <f>'LV Bestandesbegründung (o.Pfl.)'!C76:F76</f>
        <v>0</v>
      </c>
      <c r="D76" s="1134"/>
      <c r="E76" s="1134"/>
      <c r="F76" s="1134"/>
      <c r="G76" s="195">
        <f>'LV Bestandesbegründung (o.Pfl.)'!G76</f>
        <v>0</v>
      </c>
      <c r="H76" s="558"/>
      <c r="I76" s="179"/>
      <c r="J76" s="82"/>
      <c r="K76" s="82"/>
      <c r="L76" s="82"/>
      <c r="M76" s="1458"/>
      <c r="N76" s="26"/>
      <c r="O76" s="29">
        <f t="shared" si="0"/>
        <v>0</v>
      </c>
      <c r="P76" s="1418"/>
    </row>
    <row r="77" spans="1:16" ht="27" hidden="1" customHeight="1" thickBot="1" x14ac:dyDescent="0.35">
      <c r="A77" s="1453"/>
      <c r="B77" s="1456"/>
      <c r="C77" s="1460">
        <f>'LV Bestandesbegründung (o.Pfl.)'!C77:F77</f>
        <v>0</v>
      </c>
      <c r="D77" s="1460"/>
      <c r="E77" s="1460"/>
      <c r="F77" s="1460"/>
      <c r="G77" s="198">
        <f>'LV Bestandesbegründung (o.Pfl.)'!G77</f>
        <v>0</v>
      </c>
      <c r="H77" s="559"/>
      <c r="I77" s="180"/>
      <c r="J77" s="181"/>
      <c r="K77" s="181"/>
      <c r="L77" s="181"/>
      <c r="M77" s="1459"/>
      <c r="N77" s="575"/>
      <c r="O77" s="110">
        <f t="shared" si="0"/>
        <v>0</v>
      </c>
      <c r="P77" s="1418"/>
    </row>
    <row r="78" spans="1:16" ht="27" hidden="1" customHeight="1" thickBot="1" x14ac:dyDescent="0.35">
      <c r="A78" s="1461">
        <v>8</v>
      </c>
      <c r="B78" s="1462">
        <f>'LV Bestandesbegründung (o.Pfl.)'!B78:B86</f>
        <v>0</v>
      </c>
      <c r="C78" s="1463">
        <f>'LV Bestandesbegründung (o.Pfl.)'!C78:F78</f>
        <v>0</v>
      </c>
      <c r="D78" s="1463"/>
      <c r="E78" s="1463"/>
      <c r="F78" s="1463"/>
      <c r="G78" s="197">
        <f>'LV Bestandesbegründung (o.Pfl.)'!G78</f>
        <v>0</v>
      </c>
      <c r="H78" s="560"/>
      <c r="I78" s="182"/>
      <c r="J78" s="121"/>
      <c r="K78" s="121"/>
      <c r="L78" s="121"/>
      <c r="M78" s="1464">
        <f>'LV Bestandesbegründung (o.Pfl.)'!M78:M86</f>
        <v>0</v>
      </c>
      <c r="N78" s="115"/>
      <c r="O78" s="119">
        <f t="shared" si="0"/>
        <v>0</v>
      </c>
      <c r="P78" s="1417">
        <f t="shared" ref="P78" si="7">SUBTOTAL(109,O78:O86)</f>
        <v>0</v>
      </c>
    </row>
    <row r="79" spans="1:16" ht="27" hidden="1" customHeight="1" thickBot="1" x14ac:dyDescent="0.35">
      <c r="A79" s="1451"/>
      <c r="B79" s="1455"/>
      <c r="C79" s="1134">
        <f>'LV Bestandesbegründung (o.Pfl.)'!C79:F79</f>
        <v>0</v>
      </c>
      <c r="D79" s="1134"/>
      <c r="E79" s="1134"/>
      <c r="F79" s="1134"/>
      <c r="G79" s="195">
        <f>'LV Bestandesbegründung (o.Pfl.)'!G79</f>
        <v>0</v>
      </c>
      <c r="H79" s="558"/>
      <c r="I79" s="179"/>
      <c r="J79" s="82"/>
      <c r="K79" s="82"/>
      <c r="L79" s="82"/>
      <c r="M79" s="1458"/>
      <c r="N79" s="26"/>
      <c r="O79" s="29">
        <f t="shared" ref="O79:O104" si="8">G79*N79</f>
        <v>0</v>
      </c>
      <c r="P79" s="1418"/>
    </row>
    <row r="80" spans="1:16" ht="27" hidden="1" customHeight="1" thickBot="1" x14ac:dyDescent="0.35">
      <c r="A80" s="1451"/>
      <c r="B80" s="1455"/>
      <c r="C80" s="1134">
        <f>'LV Bestandesbegründung (o.Pfl.)'!C80:F80</f>
        <v>0</v>
      </c>
      <c r="D80" s="1134"/>
      <c r="E80" s="1134"/>
      <c r="F80" s="1134"/>
      <c r="G80" s="195">
        <f>'LV Bestandesbegründung (o.Pfl.)'!G80</f>
        <v>0</v>
      </c>
      <c r="H80" s="558"/>
      <c r="I80" s="179"/>
      <c r="J80" s="82"/>
      <c r="K80" s="82"/>
      <c r="L80" s="82"/>
      <c r="M80" s="1458"/>
      <c r="N80" s="26"/>
      <c r="O80" s="29">
        <f t="shared" si="8"/>
        <v>0</v>
      </c>
      <c r="P80" s="1418"/>
    </row>
    <row r="81" spans="1:16" ht="27" hidden="1" customHeight="1" thickBot="1" x14ac:dyDescent="0.35">
      <c r="A81" s="1451"/>
      <c r="B81" s="1455"/>
      <c r="C81" s="1134">
        <f>'LV Bestandesbegründung (o.Pfl.)'!C81:F81</f>
        <v>0</v>
      </c>
      <c r="D81" s="1134"/>
      <c r="E81" s="1134"/>
      <c r="F81" s="1134"/>
      <c r="G81" s="195">
        <f>'LV Bestandesbegründung (o.Pfl.)'!G81</f>
        <v>0</v>
      </c>
      <c r="H81" s="558"/>
      <c r="I81" s="179"/>
      <c r="J81" s="82"/>
      <c r="K81" s="82"/>
      <c r="L81" s="82"/>
      <c r="M81" s="1458"/>
      <c r="N81" s="26"/>
      <c r="O81" s="29">
        <f t="shared" si="8"/>
        <v>0</v>
      </c>
      <c r="P81" s="1418"/>
    </row>
    <row r="82" spans="1:16" ht="27" hidden="1" customHeight="1" thickBot="1" x14ac:dyDescent="0.35">
      <c r="A82" s="1451"/>
      <c r="B82" s="1455"/>
      <c r="C82" s="1134">
        <f>'LV Bestandesbegründung (o.Pfl.)'!C82:F82</f>
        <v>0</v>
      </c>
      <c r="D82" s="1134"/>
      <c r="E82" s="1134"/>
      <c r="F82" s="1134"/>
      <c r="G82" s="195">
        <f>'LV Bestandesbegründung (o.Pfl.)'!G82</f>
        <v>0</v>
      </c>
      <c r="H82" s="558"/>
      <c r="I82" s="179"/>
      <c r="J82" s="82"/>
      <c r="K82" s="82"/>
      <c r="L82" s="82"/>
      <c r="M82" s="1458"/>
      <c r="N82" s="26"/>
      <c r="O82" s="29">
        <f t="shared" si="8"/>
        <v>0</v>
      </c>
      <c r="P82" s="1418"/>
    </row>
    <row r="83" spans="1:16" ht="27" hidden="1" customHeight="1" thickBot="1" x14ac:dyDescent="0.35">
      <c r="A83" s="1452"/>
      <c r="B83" s="1455"/>
      <c r="C83" s="1134">
        <f>'LV Bestandesbegründung (o.Pfl.)'!C83:F83</f>
        <v>0</v>
      </c>
      <c r="D83" s="1134"/>
      <c r="E83" s="1134"/>
      <c r="F83" s="1134"/>
      <c r="G83" s="195">
        <f>'LV Bestandesbegründung (o.Pfl.)'!G83</f>
        <v>0</v>
      </c>
      <c r="H83" s="558"/>
      <c r="I83" s="179"/>
      <c r="J83" s="82"/>
      <c r="K83" s="82"/>
      <c r="L83" s="82"/>
      <c r="M83" s="1458"/>
      <c r="N83" s="26"/>
      <c r="O83" s="29">
        <f t="shared" si="8"/>
        <v>0</v>
      </c>
      <c r="P83" s="1418"/>
    </row>
    <row r="84" spans="1:16" ht="27" hidden="1" customHeight="1" thickBot="1" x14ac:dyDescent="0.35">
      <c r="A84" s="1452"/>
      <c r="B84" s="1455"/>
      <c r="C84" s="1134">
        <f>'LV Bestandesbegründung (o.Pfl.)'!C84:F84</f>
        <v>0</v>
      </c>
      <c r="D84" s="1134"/>
      <c r="E84" s="1134"/>
      <c r="F84" s="1134"/>
      <c r="G84" s="195">
        <f>'LV Bestandesbegründung (o.Pfl.)'!G84</f>
        <v>0</v>
      </c>
      <c r="H84" s="558"/>
      <c r="I84" s="179"/>
      <c r="J84" s="82"/>
      <c r="K84" s="82"/>
      <c r="L84" s="82"/>
      <c r="M84" s="1458"/>
      <c r="N84" s="26"/>
      <c r="O84" s="29">
        <f t="shared" si="8"/>
        <v>0</v>
      </c>
      <c r="P84" s="1418"/>
    </row>
    <row r="85" spans="1:16" ht="27" hidden="1" customHeight="1" thickBot="1" x14ac:dyDescent="0.35">
      <c r="A85" s="1452"/>
      <c r="B85" s="1455"/>
      <c r="C85" s="1134">
        <f>'LV Bestandesbegründung (o.Pfl.)'!C85:F85</f>
        <v>0</v>
      </c>
      <c r="D85" s="1134"/>
      <c r="E85" s="1134"/>
      <c r="F85" s="1134"/>
      <c r="G85" s="195">
        <f>'LV Bestandesbegründung (o.Pfl.)'!G85</f>
        <v>0</v>
      </c>
      <c r="H85" s="558"/>
      <c r="I85" s="179"/>
      <c r="J85" s="82"/>
      <c r="K85" s="82"/>
      <c r="L85" s="82"/>
      <c r="M85" s="1458"/>
      <c r="N85" s="26"/>
      <c r="O85" s="29">
        <f t="shared" si="8"/>
        <v>0</v>
      </c>
      <c r="P85" s="1418"/>
    </row>
    <row r="86" spans="1:16" ht="27" hidden="1" customHeight="1" thickBot="1" x14ac:dyDescent="0.35">
      <c r="A86" s="1453"/>
      <c r="B86" s="1456"/>
      <c r="C86" s="1460">
        <f>'LV Bestandesbegründung (o.Pfl.)'!C86:F86</f>
        <v>0</v>
      </c>
      <c r="D86" s="1460"/>
      <c r="E86" s="1460"/>
      <c r="F86" s="1460"/>
      <c r="G86" s="198">
        <f>'LV Bestandesbegründung (o.Pfl.)'!G86</f>
        <v>0</v>
      </c>
      <c r="H86" s="559"/>
      <c r="I86" s="180"/>
      <c r="J86" s="181"/>
      <c r="K86" s="181"/>
      <c r="L86" s="181"/>
      <c r="M86" s="1459"/>
      <c r="N86" s="575"/>
      <c r="O86" s="110">
        <f t="shared" si="8"/>
        <v>0</v>
      </c>
      <c r="P86" s="1418"/>
    </row>
    <row r="87" spans="1:16" ht="27" hidden="1" customHeight="1" thickBot="1" x14ac:dyDescent="0.35">
      <c r="A87" s="1461">
        <v>9</v>
      </c>
      <c r="B87" s="1462">
        <f>'LV Bestandesbegründung (o.Pfl.)'!B87:B95</f>
        <v>0</v>
      </c>
      <c r="C87" s="1463">
        <f>'LV Bestandesbegründung (o.Pfl.)'!C87:F87</f>
        <v>0</v>
      </c>
      <c r="D87" s="1463"/>
      <c r="E87" s="1463"/>
      <c r="F87" s="1463"/>
      <c r="G87" s="197">
        <f>'LV Bestandesbegründung (o.Pfl.)'!G87</f>
        <v>0</v>
      </c>
      <c r="H87" s="560"/>
      <c r="I87" s="182"/>
      <c r="J87" s="121"/>
      <c r="K87" s="121"/>
      <c r="L87" s="121"/>
      <c r="M87" s="1464">
        <f>'LV Bestandesbegründung (o.Pfl.)'!M87:M95</f>
        <v>0</v>
      </c>
      <c r="N87" s="115"/>
      <c r="O87" s="119">
        <f t="shared" si="8"/>
        <v>0</v>
      </c>
      <c r="P87" s="1417">
        <f t="shared" ref="P87" si="9">SUBTOTAL(109,O87:O95)</f>
        <v>0</v>
      </c>
    </row>
    <row r="88" spans="1:16" ht="27" hidden="1" customHeight="1" thickBot="1" x14ac:dyDescent="0.35">
      <c r="A88" s="1451"/>
      <c r="B88" s="1455"/>
      <c r="C88" s="1134">
        <f>'LV Bestandesbegründung (o.Pfl.)'!C88:F88</f>
        <v>0</v>
      </c>
      <c r="D88" s="1134"/>
      <c r="E88" s="1134"/>
      <c r="F88" s="1134"/>
      <c r="G88" s="195">
        <f>'LV Bestandesbegründung (o.Pfl.)'!G88</f>
        <v>0</v>
      </c>
      <c r="H88" s="558"/>
      <c r="I88" s="179"/>
      <c r="J88" s="82"/>
      <c r="K88" s="82"/>
      <c r="L88" s="82"/>
      <c r="M88" s="1458"/>
      <c r="N88" s="26"/>
      <c r="O88" s="29">
        <f t="shared" si="8"/>
        <v>0</v>
      </c>
      <c r="P88" s="1418"/>
    </row>
    <row r="89" spans="1:16" ht="27" hidden="1" customHeight="1" thickBot="1" x14ac:dyDescent="0.35">
      <c r="A89" s="1451"/>
      <c r="B89" s="1455"/>
      <c r="C89" s="1134">
        <f>'LV Bestandesbegründung (o.Pfl.)'!C89:F89</f>
        <v>0</v>
      </c>
      <c r="D89" s="1134"/>
      <c r="E89" s="1134"/>
      <c r="F89" s="1134"/>
      <c r="G89" s="195">
        <f>'LV Bestandesbegründung (o.Pfl.)'!G89</f>
        <v>0</v>
      </c>
      <c r="H89" s="558"/>
      <c r="I89" s="179"/>
      <c r="J89" s="82"/>
      <c r="K89" s="82"/>
      <c r="L89" s="82"/>
      <c r="M89" s="1458"/>
      <c r="N89" s="26"/>
      <c r="O89" s="29">
        <f t="shared" si="8"/>
        <v>0</v>
      </c>
      <c r="P89" s="1418"/>
    </row>
    <row r="90" spans="1:16" ht="27" hidden="1" customHeight="1" thickBot="1" x14ac:dyDescent="0.35">
      <c r="A90" s="1451"/>
      <c r="B90" s="1455"/>
      <c r="C90" s="1134">
        <f>'LV Bestandesbegründung (o.Pfl.)'!C90:F90</f>
        <v>0</v>
      </c>
      <c r="D90" s="1134"/>
      <c r="E90" s="1134"/>
      <c r="F90" s="1134"/>
      <c r="G90" s="195">
        <f>'LV Bestandesbegründung (o.Pfl.)'!G90</f>
        <v>0</v>
      </c>
      <c r="H90" s="558"/>
      <c r="I90" s="179"/>
      <c r="J90" s="82"/>
      <c r="K90" s="82"/>
      <c r="L90" s="82"/>
      <c r="M90" s="1458"/>
      <c r="N90" s="26"/>
      <c r="O90" s="29">
        <f t="shared" si="8"/>
        <v>0</v>
      </c>
      <c r="P90" s="1418"/>
    </row>
    <row r="91" spans="1:16" ht="27" hidden="1" customHeight="1" thickBot="1" x14ac:dyDescent="0.35">
      <c r="A91" s="1451"/>
      <c r="B91" s="1455"/>
      <c r="C91" s="1134">
        <f>'LV Bestandesbegründung (o.Pfl.)'!C91:F91</f>
        <v>0</v>
      </c>
      <c r="D91" s="1134"/>
      <c r="E91" s="1134"/>
      <c r="F91" s="1134"/>
      <c r="G91" s="195">
        <f>'LV Bestandesbegründung (o.Pfl.)'!G91</f>
        <v>0</v>
      </c>
      <c r="H91" s="558"/>
      <c r="I91" s="179"/>
      <c r="J91" s="82"/>
      <c r="K91" s="82"/>
      <c r="L91" s="82"/>
      <c r="M91" s="1458"/>
      <c r="N91" s="26"/>
      <c r="O91" s="29">
        <f t="shared" si="8"/>
        <v>0</v>
      </c>
      <c r="P91" s="1418"/>
    </row>
    <row r="92" spans="1:16" ht="27" hidden="1" customHeight="1" thickBot="1" x14ac:dyDescent="0.35">
      <c r="A92" s="1452"/>
      <c r="B92" s="1455"/>
      <c r="C92" s="1134">
        <f>'LV Bestandesbegründung (o.Pfl.)'!C92:F92</f>
        <v>0</v>
      </c>
      <c r="D92" s="1134"/>
      <c r="E92" s="1134"/>
      <c r="F92" s="1134"/>
      <c r="G92" s="195">
        <f>'LV Bestandesbegründung (o.Pfl.)'!G92</f>
        <v>0</v>
      </c>
      <c r="H92" s="558"/>
      <c r="I92" s="179"/>
      <c r="J92" s="82"/>
      <c r="K92" s="82"/>
      <c r="L92" s="82"/>
      <c r="M92" s="1458"/>
      <c r="N92" s="26"/>
      <c r="O92" s="29">
        <f t="shared" si="8"/>
        <v>0</v>
      </c>
      <c r="P92" s="1418"/>
    </row>
    <row r="93" spans="1:16" ht="27" hidden="1" customHeight="1" thickBot="1" x14ac:dyDescent="0.35">
      <c r="A93" s="1452"/>
      <c r="B93" s="1455"/>
      <c r="C93" s="1134">
        <f>'LV Bestandesbegründung (o.Pfl.)'!C93:F93</f>
        <v>0</v>
      </c>
      <c r="D93" s="1134"/>
      <c r="E93" s="1134"/>
      <c r="F93" s="1134"/>
      <c r="G93" s="195">
        <f>'LV Bestandesbegründung (o.Pfl.)'!G93</f>
        <v>0</v>
      </c>
      <c r="H93" s="558"/>
      <c r="I93" s="179"/>
      <c r="J93" s="82"/>
      <c r="K93" s="82"/>
      <c r="L93" s="82"/>
      <c r="M93" s="1458"/>
      <c r="N93" s="26"/>
      <c r="O93" s="29">
        <f t="shared" si="8"/>
        <v>0</v>
      </c>
      <c r="P93" s="1418"/>
    </row>
    <row r="94" spans="1:16" ht="27" hidden="1" customHeight="1" thickBot="1" x14ac:dyDescent="0.35">
      <c r="A94" s="1452"/>
      <c r="B94" s="1455"/>
      <c r="C94" s="1134">
        <f>'LV Bestandesbegründung (o.Pfl.)'!C94:F94</f>
        <v>0</v>
      </c>
      <c r="D94" s="1134"/>
      <c r="E94" s="1134"/>
      <c r="F94" s="1134"/>
      <c r="G94" s="195">
        <f>'LV Bestandesbegründung (o.Pfl.)'!G94</f>
        <v>0</v>
      </c>
      <c r="H94" s="558"/>
      <c r="I94" s="179"/>
      <c r="J94" s="82"/>
      <c r="K94" s="82"/>
      <c r="L94" s="82"/>
      <c r="M94" s="1458"/>
      <c r="N94" s="26"/>
      <c r="O94" s="29">
        <f t="shared" si="8"/>
        <v>0</v>
      </c>
      <c r="P94" s="1418"/>
    </row>
    <row r="95" spans="1:16" ht="27" hidden="1" customHeight="1" thickBot="1" x14ac:dyDescent="0.35">
      <c r="A95" s="1453"/>
      <c r="B95" s="1456"/>
      <c r="C95" s="1460">
        <f>'LV Bestandesbegründung (o.Pfl.)'!C95:F95</f>
        <v>0</v>
      </c>
      <c r="D95" s="1460"/>
      <c r="E95" s="1460"/>
      <c r="F95" s="1460"/>
      <c r="G95" s="198">
        <f>'LV Bestandesbegründung (o.Pfl.)'!G95</f>
        <v>0</v>
      </c>
      <c r="H95" s="559"/>
      <c r="I95" s="180"/>
      <c r="J95" s="181"/>
      <c r="K95" s="181"/>
      <c r="L95" s="181"/>
      <c r="M95" s="1459"/>
      <c r="N95" s="575"/>
      <c r="O95" s="110">
        <f t="shared" si="8"/>
        <v>0</v>
      </c>
      <c r="P95" s="1418"/>
    </row>
    <row r="96" spans="1:16" ht="27" hidden="1" customHeight="1" thickBot="1" x14ac:dyDescent="0.35">
      <c r="A96" s="1461">
        <v>10</v>
      </c>
      <c r="B96" s="1462">
        <f>'LV Bestandesbegründung (o.Pfl.)'!B96:B104</f>
        <v>0</v>
      </c>
      <c r="C96" s="1463">
        <f>'LV Bestandesbegründung (o.Pfl.)'!C96:F96</f>
        <v>0</v>
      </c>
      <c r="D96" s="1463"/>
      <c r="E96" s="1463"/>
      <c r="F96" s="1463"/>
      <c r="G96" s="197">
        <f>'LV Bestandesbegründung (o.Pfl.)'!G96</f>
        <v>0</v>
      </c>
      <c r="H96" s="560"/>
      <c r="I96" s="182"/>
      <c r="J96" s="121"/>
      <c r="K96" s="121"/>
      <c r="L96" s="121"/>
      <c r="M96" s="1464">
        <f>'LV Bestandesbegründung (o.Pfl.)'!M96:M104</f>
        <v>0</v>
      </c>
      <c r="N96" s="115"/>
      <c r="O96" s="119">
        <f t="shared" si="8"/>
        <v>0</v>
      </c>
      <c r="P96" s="1417">
        <f t="shared" ref="P96" si="10">SUBTOTAL(109,O96:O104)</f>
        <v>0</v>
      </c>
    </row>
    <row r="97" spans="1:20" ht="27" hidden="1" customHeight="1" thickBot="1" x14ac:dyDescent="0.35">
      <c r="A97" s="1451"/>
      <c r="B97" s="1455"/>
      <c r="C97" s="1134">
        <f>'LV Bestandesbegründung (o.Pfl.)'!C97:F97</f>
        <v>0</v>
      </c>
      <c r="D97" s="1134"/>
      <c r="E97" s="1134"/>
      <c r="F97" s="1134"/>
      <c r="G97" s="195">
        <f>'LV Bestandesbegründung (o.Pfl.)'!G97</f>
        <v>0</v>
      </c>
      <c r="H97" s="558"/>
      <c r="I97" s="179"/>
      <c r="J97" s="82"/>
      <c r="K97" s="82"/>
      <c r="L97" s="82"/>
      <c r="M97" s="1458"/>
      <c r="N97" s="26"/>
      <c r="O97" s="29">
        <f t="shared" si="8"/>
        <v>0</v>
      </c>
      <c r="P97" s="1418"/>
    </row>
    <row r="98" spans="1:20" ht="27" hidden="1" customHeight="1" thickBot="1" x14ac:dyDescent="0.35">
      <c r="A98" s="1451"/>
      <c r="B98" s="1455"/>
      <c r="C98" s="1134">
        <f>'LV Bestandesbegründung (o.Pfl.)'!C98:F98</f>
        <v>0</v>
      </c>
      <c r="D98" s="1134"/>
      <c r="E98" s="1134"/>
      <c r="F98" s="1134"/>
      <c r="G98" s="195">
        <f>'LV Bestandesbegründung (o.Pfl.)'!G98</f>
        <v>0</v>
      </c>
      <c r="H98" s="558"/>
      <c r="I98" s="179"/>
      <c r="J98" s="82"/>
      <c r="K98" s="82"/>
      <c r="L98" s="82"/>
      <c r="M98" s="1458"/>
      <c r="N98" s="26"/>
      <c r="O98" s="29">
        <f t="shared" si="8"/>
        <v>0</v>
      </c>
      <c r="P98" s="1418"/>
    </row>
    <row r="99" spans="1:20" ht="27" hidden="1" customHeight="1" thickBot="1" x14ac:dyDescent="0.35">
      <c r="A99" s="1451"/>
      <c r="B99" s="1455"/>
      <c r="C99" s="1134">
        <f>'LV Bestandesbegründung (o.Pfl.)'!C99:F99</f>
        <v>0</v>
      </c>
      <c r="D99" s="1134"/>
      <c r="E99" s="1134"/>
      <c r="F99" s="1134"/>
      <c r="G99" s="195">
        <f>'LV Bestandesbegründung (o.Pfl.)'!G99</f>
        <v>0</v>
      </c>
      <c r="H99" s="558"/>
      <c r="I99" s="179"/>
      <c r="J99" s="82"/>
      <c r="K99" s="82"/>
      <c r="L99" s="82"/>
      <c r="M99" s="1458"/>
      <c r="N99" s="26"/>
      <c r="O99" s="29">
        <f t="shared" si="8"/>
        <v>0</v>
      </c>
      <c r="P99" s="1418"/>
    </row>
    <row r="100" spans="1:20" ht="27" hidden="1" customHeight="1" thickBot="1" x14ac:dyDescent="0.35">
      <c r="A100" s="1451"/>
      <c r="B100" s="1455"/>
      <c r="C100" s="1134">
        <f>'LV Bestandesbegründung (o.Pfl.)'!C100:F100</f>
        <v>0</v>
      </c>
      <c r="D100" s="1134"/>
      <c r="E100" s="1134"/>
      <c r="F100" s="1134"/>
      <c r="G100" s="195">
        <f>'LV Bestandesbegründung (o.Pfl.)'!G100</f>
        <v>0</v>
      </c>
      <c r="H100" s="558"/>
      <c r="I100" s="179"/>
      <c r="J100" s="82"/>
      <c r="K100" s="82"/>
      <c r="L100" s="82"/>
      <c r="M100" s="1458"/>
      <c r="N100" s="26"/>
      <c r="O100" s="29">
        <f t="shared" si="8"/>
        <v>0</v>
      </c>
      <c r="P100" s="1418"/>
    </row>
    <row r="101" spans="1:20" ht="27" hidden="1" customHeight="1" thickBot="1" x14ac:dyDescent="0.35">
      <c r="A101" s="1452"/>
      <c r="B101" s="1455"/>
      <c r="C101" s="1134">
        <f>'LV Bestandesbegründung (o.Pfl.)'!C101:F101</f>
        <v>0</v>
      </c>
      <c r="D101" s="1134"/>
      <c r="E101" s="1134"/>
      <c r="F101" s="1134"/>
      <c r="G101" s="195">
        <f>'LV Bestandesbegründung (o.Pfl.)'!G101</f>
        <v>0</v>
      </c>
      <c r="H101" s="558"/>
      <c r="I101" s="179"/>
      <c r="J101" s="82"/>
      <c r="K101" s="82"/>
      <c r="L101" s="82"/>
      <c r="M101" s="1458"/>
      <c r="N101" s="26"/>
      <c r="O101" s="29">
        <f t="shared" si="8"/>
        <v>0</v>
      </c>
      <c r="P101" s="1418"/>
    </row>
    <row r="102" spans="1:20" ht="27" hidden="1" customHeight="1" thickBot="1" x14ac:dyDescent="0.35">
      <c r="A102" s="1452"/>
      <c r="B102" s="1455"/>
      <c r="C102" s="1134">
        <f>'LV Bestandesbegründung (o.Pfl.)'!C102:F102</f>
        <v>0</v>
      </c>
      <c r="D102" s="1134"/>
      <c r="E102" s="1134"/>
      <c r="F102" s="1134"/>
      <c r="G102" s="195">
        <f>'LV Bestandesbegründung (o.Pfl.)'!G102</f>
        <v>0</v>
      </c>
      <c r="H102" s="558"/>
      <c r="I102" s="179"/>
      <c r="J102" s="82"/>
      <c r="K102" s="82"/>
      <c r="L102" s="82"/>
      <c r="M102" s="1458"/>
      <c r="N102" s="26"/>
      <c r="O102" s="29">
        <f t="shared" si="8"/>
        <v>0</v>
      </c>
      <c r="P102" s="1418"/>
    </row>
    <row r="103" spans="1:20" ht="27" hidden="1" customHeight="1" thickBot="1" x14ac:dyDescent="0.35">
      <c r="A103" s="1452"/>
      <c r="B103" s="1455"/>
      <c r="C103" s="1134">
        <f>'LV Bestandesbegründung (o.Pfl.)'!C103:F103</f>
        <v>0</v>
      </c>
      <c r="D103" s="1134"/>
      <c r="E103" s="1134"/>
      <c r="F103" s="1134"/>
      <c r="G103" s="195">
        <f>'LV Bestandesbegründung (o.Pfl.)'!G103</f>
        <v>0</v>
      </c>
      <c r="H103" s="558"/>
      <c r="I103" s="179"/>
      <c r="J103" s="82"/>
      <c r="K103" s="82"/>
      <c r="L103" s="82"/>
      <c r="M103" s="1458"/>
      <c r="N103" s="26"/>
      <c r="O103" s="29">
        <f t="shared" si="8"/>
        <v>0</v>
      </c>
      <c r="P103" s="1418"/>
    </row>
    <row r="104" spans="1:20" ht="27" hidden="1" customHeight="1" x14ac:dyDescent="0.3">
      <c r="A104" s="1465"/>
      <c r="B104" s="1466"/>
      <c r="C104" s="1134">
        <f>'LV Bestandesbegründung (o.Pfl.)'!C104:F104</f>
        <v>0</v>
      </c>
      <c r="D104" s="1134"/>
      <c r="E104" s="1134"/>
      <c r="F104" s="1134"/>
      <c r="G104" s="195">
        <f>'LV Bestandesbegründung (o.Pfl.)'!G104</f>
        <v>0</v>
      </c>
      <c r="H104" s="558"/>
      <c r="I104" s="179"/>
      <c r="J104" s="82"/>
      <c r="K104" s="82"/>
      <c r="L104" s="82"/>
      <c r="M104" s="1467"/>
      <c r="N104" s="594"/>
      <c r="O104" s="29">
        <f t="shared" si="8"/>
        <v>0</v>
      </c>
      <c r="P104" s="1468"/>
    </row>
    <row r="105" spans="1:20" ht="5.0999999999999996"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425" t="s">
        <v>41</v>
      </c>
      <c r="B106" s="1425"/>
      <c r="C106" s="1425"/>
      <c r="D106" s="1425"/>
      <c r="E106" s="134"/>
      <c r="F106" s="1469">
        <f>SUBTOTAL(109,G15:G105)</f>
        <v>0</v>
      </c>
      <c r="G106" s="1469"/>
      <c r="I106" s="31"/>
      <c r="J106" s="5"/>
      <c r="K106" s="5"/>
      <c r="L106" s="5"/>
      <c r="M106" s="53" t="s">
        <v>45</v>
      </c>
      <c r="N106" s="1424">
        <f>SUBTOTAL(109,O15:O104)</f>
        <v>0</v>
      </c>
      <c r="O106" s="1424"/>
      <c r="P106" s="481"/>
    </row>
    <row r="107" spans="1:20" ht="4.95" customHeight="1" x14ac:dyDescent="0.3">
      <c r="A107" s="470"/>
      <c r="B107" s="470"/>
      <c r="C107" s="470"/>
      <c r="D107" s="470"/>
      <c r="F107" s="484"/>
      <c r="G107" s="484"/>
      <c r="N107" s="476"/>
      <c r="O107" s="476"/>
      <c r="P107" s="476"/>
    </row>
    <row r="108" spans="1:20" x14ac:dyDescent="0.3">
      <c r="A108" s="1261"/>
      <c r="B108" s="1261"/>
      <c r="C108" s="1261"/>
      <c r="D108" s="1261"/>
      <c r="E108" s="1261"/>
      <c r="F108" s="133"/>
      <c r="G108" s="1261"/>
      <c r="H108" s="1261"/>
      <c r="I108" s="1261"/>
      <c r="J108" s="1261"/>
      <c r="K108" s="1261"/>
      <c r="N108" s="1186" t="s">
        <v>82</v>
      </c>
      <c r="O108" s="1356"/>
      <c r="P108" s="1213" t="s">
        <v>47</v>
      </c>
      <c r="Q108" s="1215"/>
    </row>
    <row r="109" spans="1:20" ht="15" customHeight="1" x14ac:dyDescent="0.3">
      <c r="A109" s="1295" t="s">
        <v>22</v>
      </c>
      <c r="B109" s="1295"/>
      <c r="C109" s="1295"/>
      <c r="D109" s="1295"/>
      <c r="E109" s="1295"/>
      <c r="F109" s="133"/>
      <c r="G109" s="1295" t="s">
        <v>23</v>
      </c>
      <c r="H109" s="1295"/>
      <c r="I109" s="1295"/>
      <c r="J109" s="1295"/>
      <c r="K109" s="129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83" t="s">
        <v>207</v>
      </c>
      <c r="B1" s="1283"/>
      <c r="C1" s="1284">
        <f>'LV Bestandesbegründung (o.Pfl.)'!D2</f>
        <v>0</v>
      </c>
      <c r="D1" s="1284"/>
    </row>
    <row r="2" spans="1:14" ht="15" customHeight="1" x14ac:dyDescent="0.3">
      <c r="A2" s="1282" t="s">
        <v>1005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73" t="s">
        <v>965</v>
      </c>
      <c r="B1" s="1473"/>
      <c r="C1" s="1473"/>
      <c r="D1" s="1473"/>
      <c r="E1" s="1473"/>
      <c r="F1" s="1473"/>
      <c r="G1" s="1473"/>
      <c r="H1" s="1473"/>
      <c r="I1" s="1473"/>
      <c r="J1" s="1473"/>
    </row>
    <row r="2" spans="1:15" ht="18" customHeight="1" x14ac:dyDescent="0.3">
      <c r="A2" s="793" t="s">
        <v>340</v>
      </c>
      <c r="B2" s="1474"/>
      <c r="C2" s="1474"/>
      <c r="D2" s="1474"/>
      <c r="E2" s="1474"/>
      <c r="F2" s="1474"/>
      <c r="G2" s="1474"/>
      <c r="H2" s="1474"/>
      <c r="I2" s="1474"/>
      <c r="J2" s="1474"/>
    </row>
    <row r="3" spans="1:15" ht="18" customHeight="1" x14ac:dyDescent="0.3">
      <c r="A3" s="793" t="s">
        <v>930</v>
      </c>
      <c r="B3" s="1475"/>
      <c r="C3" s="1475"/>
      <c r="D3" s="1475"/>
      <c r="E3" s="1475"/>
      <c r="F3" s="1475"/>
      <c r="G3" s="1475"/>
      <c r="H3" s="1475"/>
      <c r="I3" s="1475"/>
      <c r="J3" s="1475"/>
    </row>
    <row r="4" spans="1:15" ht="18" customHeight="1" x14ac:dyDescent="0.3">
      <c r="A4" s="793" t="s">
        <v>931</v>
      </c>
      <c r="B4" s="1475"/>
      <c r="C4" s="1475"/>
      <c r="D4" s="1475"/>
      <c r="E4" s="1475"/>
      <c r="F4" s="1475"/>
      <c r="G4" s="1475"/>
      <c r="H4" s="1475"/>
      <c r="I4" s="1475"/>
      <c r="J4" s="1475"/>
    </row>
    <row r="5" spans="1:15" ht="18" customHeight="1" x14ac:dyDescent="0.3">
      <c r="A5" s="793" t="s">
        <v>932</v>
      </c>
      <c r="B5" s="1475"/>
      <c r="C5" s="1475"/>
      <c r="D5" s="1475"/>
      <c r="E5" s="1475"/>
      <c r="F5" s="1475"/>
      <c r="G5" s="1475"/>
      <c r="H5" s="1475"/>
      <c r="I5" s="1475"/>
      <c r="J5" s="1475"/>
      <c r="K5" s="77"/>
      <c r="L5" s="77"/>
      <c r="M5" s="77"/>
      <c r="N5" s="77"/>
      <c r="O5" s="77"/>
    </row>
    <row r="6" spans="1:15" ht="3" customHeight="1" thickBot="1" x14ac:dyDescent="0.35">
      <c r="A6" s="794"/>
      <c r="B6" s="795"/>
      <c r="C6" s="796"/>
      <c r="D6" s="796"/>
      <c r="E6" s="796"/>
      <c r="F6" s="796"/>
      <c r="G6" s="796"/>
      <c r="H6" s="796"/>
      <c r="I6" s="796"/>
      <c r="J6" s="796"/>
      <c r="K6" s="77"/>
      <c r="L6" s="77"/>
      <c r="M6" s="77"/>
      <c r="N6" s="77"/>
      <c r="O6" s="77"/>
    </row>
    <row r="7" spans="1:15" ht="3" customHeight="1" x14ac:dyDescent="0.3">
      <c r="A7" s="793"/>
      <c r="B7" s="790"/>
      <c r="C7" s="790"/>
      <c r="D7" s="790"/>
      <c r="E7" s="790"/>
      <c r="F7" s="790"/>
      <c r="G7" s="790"/>
      <c r="H7" s="790"/>
      <c r="I7" s="790"/>
      <c r="J7" s="790"/>
      <c r="K7" s="824"/>
      <c r="L7" s="824"/>
      <c r="M7" s="77"/>
      <c r="N7" s="77"/>
      <c r="O7" s="77"/>
    </row>
    <row r="8" spans="1:15" ht="15" customHeight="1" x14ac:dyDescent="0.3">
      <c r="A8" s="1470" t="s">
        <v>933</v>
      </c>
      <c r="B8" s="1470"/>
      <c r="C8" s="1471"/>
      <c r="D8" s="1472"/>
      <c r="E8" s="1472"/>
      <c r="F8" s="1472"/>
      <c r="G8" s="1472"/>
      <c r="H8" s="1472"/>
      <c r="I8" s="1472"/>
      <c r="J8" s="1476"/>
      <c r="K8" s="824"/>
      <c r="L8" s="824"/>
      <c r="M8" s="77"/>
      <c r="N8" s="77"/>
      <c r="O8" s="77"/>
    </row>
    <row r="9" spans="1:15" ht="40.200000000000003" customHeight="1" x14ac:dyDescent="0.3">
      <c r="A9" s="1470" t="s">
        <v>934</v>
      </c>
      <c r="B9" s="1470"/>
      <c r="C9" s="1481"/>
      <c r="D9" s="1482"/>
      <c r="E9" s="1482"/>
      <c r="F9" s="1482"/>
      <c r="G9" s="1482"/>
      <c r="H9" s="1482"/>
      <c r="I9" s="1482"/>
      <c r="J9" s="1483"/>
      <c r="K9" s="77"/>
      <c r="L9" s="77"/>
      <c r="M9" s="77"/>
      <c r="N9" s="77"/>
      <c r="O9" s="77"/>
    </row>
    <row r="10" spans="1:15" ht="40.200000000000003" customHeight="1" x14ac:dyDescent="0.3">
      <c r="A10" s="1477" t="s">
        <v>935</v>
      </c>
      <c r="B10" s="1477"/>
      <c r="C10" s="1478"/>
      <c r="D10" s="1479"/>
      <c r="E10" s="1480"/>
      <c r="F10" s="1480"/>
      <c r="G10" s="1480"/>
      <c r="H10" s="1480"/>
      <c r="I10" s="1478"/>
      <c r="J10" s="1479"/>
      <c r="K10" s="77"/>
      <c r="L10" s="77"/>
      <c r="M10" s="77"/>
      <c r="N10" s="77"/>
      <c r="O10" s="77"/>
    </row>
    <row r="11" spans="1:15" ht="3" customHeight="1" x14ac:dyDescent="0.3">
      <c r="A11" s="797"/>
      <c r="B11" s="798"/>
      <c r="C11" s="798"/>
      <c r="D11" s="798"/>
      <c r="E11" s="799"/>
      <c r="F11" s="798"/>
      <c r="G11" s="799"/>
      <c r="H11" s="800"/>
      <c r="I11" s="801"/>
      <c r="J11" s="801"/>
    </row>
    <row r="12" spans="1:15" ht="3" customHeight="1" x14ac:dyDescent="0.3">
      <c r="A12" s="802"/>
      <c r="B12" s="790"/>
      <c r="C12" s="790"/>
      <c r="D12" s="790"/>
      <c r="E12" s="803"/>
      <c r="F12" s="790"/>
      <c r="G12" s="803"/>
      <c r="H12" s="804"/>
      <c r="I12" s="149"/>
      <c r="J12" s="149"/>
    </row>
    <row r="13" spans="1:15" ht="19.95" customHeight="1" x14ac:dyDescent="0.3">
      <c r="A13" s="805"/>
      <c r="B13" s="805"/>
      <c r="C13" s="1484" t="s">
        <v>936</v>
      </c>
      <c r="D13" s="1484" t="s">
        <v>937</v>
      </c>
      <c r="E13" s="1488" t="s">
        <v>936</v>
      </c>
      <c r="F13" s="1484" t="s">
        <v>937</v>
      </c>
      <c r="G13" s="1488" t="s">
        <v>936</v>
      </c>
      <c r="H13" s="1489" t="s">
        <v>937</v>
      </c>
      <c r="I13" s="1484" t="s">
        <v>936</v>
      </c>
      <c r="J13" s="1484" t="s">
        <v>937</v>
      </c>
    </row>
    <row r="14" spans="1:15" ht="19.95" customHeight="1" x14ac:dyDescent="0.3">
      <c r="A14" s="173" t="s">
        <v>938</v>
      </c>
      <c r="B14" s="173"/>
      <c r="C14" s="1484"/>
      <c r="D14" s="1484"/>
      <c r="E14" s="1488"/>
      <c r="F14" s="1484"/>
      <c r="G14" s="1488"/>
      <c r="H14" s="1489"/>
      <c r="I14" s="1484"/>
      <c r="J14" s="1484"/>
    </row>
    <row r="15" spans="1:15" ht="18" customHeight="1" x14ac:dyDescent="0.3">
      <c r="A15" s="1485" t="s">
        <v>939</v>
      </c>
      <c r="B15" s="1485"/>
      <c r="C15" s="885"/>
      <c r="D15" s="885"/>
      <c r="E15" s="1487"/>
      <c r="F15" s="885"/>
      <c r="G15" s="1487"/>
      <c r="H15" s="885"/>
      <c r="I15" s="1487"/>
      <c r="J15" s="885"/>
    </row>
    <row r="16" spans="1:15" ht="18" customHeight="1" x14ac:dyDescent="0.3">
      <c r="A16" s="1486"/>
      <c r="B16" s="1486"/>
      <c r="C16" s="885"/>
      <c r="D16" s="885"/>
      <c r="E16" s="1487"/>
      <c r="F16" s="885"/>
      <c r="G16" s="1487"/>
      <c r="H16" s="885"/>
      <c r="I16" s="1487"/>
      <c r="J16" s="885"/>
    </row>
    <row r="17" spans="1:10" ht="18" customHeight="1" x14ac:dyDescent="0.3">
      <c r="A17" s="1486"/>
      <c r="B17" s="1486"/>
      <c r="C17" s="885"/>
      <c r="D17" s="885"/>
      <c r="E17" s="1487"/>
      <c r="F17" s="885"/>
      <c r="G17" s="1487"/>
      <c r="H17" s="885"/>
      <c r="I17" s="1487"/>
      <c r="J17" s="885"/>
    </row>
    <row r="18" spans="1:10" ht="18" customHeight="1" x14ac:dyDescent="0.3">
      <c r="A18" s="1486" t="s">
        <v>940</v>
      </c>
      <c r="B18" s="1486"/>
      <c r="C18" s="885"/>
      <c r="D18" s="885"/>
      <c r="E18" s="1487"/>
      <c r="F18" s="885"/>
      <c r="G18" s="1487"/>
      <c r="H18" s="885"/>
      <c r="I18" s="1487"/>
      <c r="J18" s="885"/>
    </row>
    <row r="19" spans="1:10" ht="18" customHeight="1" x14ac:dyDescent="0.3">
      <c r="A19" s="1490"/>
      <c r="B19" s="1490"/>
      <c r="C19" s="885"/>
      <c r="D19" s="885"/>
      <c r="E19" s="1487"/>
      <c r="F19" s="885"/>
      <c r="G19" s="1487"/>
      <c r="H19" s="885"/>
      <c r="I19" s="1487"/>
      <c r="J19" s="885"/>
    </row>
    <row r="20" spans="1:10" ht="18" customHeight="1" x14ac:dyDescent="0.3">
      <c r="A20" s="1485" t="s">
        <v>941</v>
      </c>
      <c r="B20" s="1485"/>
      <c r="C20" s="885"/>
      <c r="D20" s="885"/>
      <c r="E20" s="1487"/>
      <c r="F20" s="885"/>
      <c r="G20" s="1487"/>
      <c r="H20" s="885"/>
      <c r="I20" s="1487"/>
      <c r="J20" s="885"/>
    </row>
    <row r="21" spans="1:10" ht="18" customHeight="1" x14ac:dyDescent="0.3">
      <c r="A21" s="1486"/>
      <c r="B21" s="1486"/>
      <c r="C21" s="885"/>
      <c r="D21" s="885"/>
      <c r="E21" s="1487"/>
      <c r="F21" s="885"/>
      <c r="G21" s="1487"/>
      <c r="H21" s="885"/>
      <c r="I21" s="1487"/>
      <c r="J21" s="885"/>
    </row>
    <row r="22" spans="1:10" ht="18" customHeight="1" x14ac:dyDescent="0.3">
      <c r="A22" s="1486"/>
      <c r="B22" s="1486"/>
      <c r="C22" s="885"/>
      <c r="D22" s="885"/>
      <c r="E22" s="1487"/>
      <c r="F22" s="885"/>
      <c r="G22" s="1487"/>
      <c r="H22" s="885"/>
      <c r="I22" s="1487"/>
      <c r="J22" s="885"/>
    </row>
    <row r="23" spans="1:10" ht="18" customHeight="1" x14ac:dyDescent="0.3">
      <c r="A23" s="1486"/>
      <c r="B23" s="1486"/>
      <c r="C23" s="885"/>
      <c r="D23" s="885"/>
      <c r="E23" s="1487"/>
      <c r="F23" s="885"/>
      <c r="G23" s="1487"/>
      <c r="H23" s="885"/>
      <c r="I23" s="1487"/>
      <c r="J23" s="885"/>
    </row>
    <row r="24" spans="1:10" ht="18" customHeight="1" x14ac:dyDescent="0.3">
      <c r="A24" s="1486"/>
      <c r="B24" s="1486"/>
      <c r="C24" s="885"/>
      <c r="D24" s="885"/>
      <c r="E24" s="1487"/>
      <c r="F24" s="885"/>
      <c r="G24" s="1487"/>
      <c r="H24" s="885"/>
      <c r="I24" s="1487"/>
      <c r="J24" s="885"/>
    </row>
    <row r="25" spans="1:10" ht="18" customHeight="1" x14ac:dyDescent="0.3">
      <c r="A25" s="1491" t="s">
        <v>942</v>
      </c>
      <c r="B25" s="1491"/>
      <c r="C25" s="149"/>
      <c r="D25" s="149"/>
      <c r="E25" s="806"/>
      <c r="F25" s="149"/>
      <c r="G25" s="806"/>
      <c r="H25" s="149"/>
      <c r="I25" s="806"/>
      <c r="J25" s="149"/>
    </row>
    <row r="26" spans="1:10" ht="18" customHeight="1" x14ac:dyDescent="0.3">
      <c r="A26" s="1492" t="s">
        <v>943</v>
      </c>
      <c r="B26" s="1492"/>
      <c r="C26" s="885"/>
      <c r="D26" s="885"/>
      <c r="E26" s="1487"/>
      <c r="F26" s="885"/>
      <c r="G26" s="1487"/>
      <c r="H26" s="885"/>
      <c r="I26" s="1487"/>
      <c r="J26" s="885"/>
    </row>
    <row r="27" spans="1:10" ht="18" customHeight="1" x14ac:dyDescent="0.3">
      <c r="A27" s="1493"/>
      <c r="B27" s="1493"/>
      <c r="C27" s="885"/>
      <c r="D27" s="885"/>
      <c r="E27" s="1487"/>
      <c r="F27" s="885"/>
      <c r="G27" s="1487"/>
      <c r="H27" s="885"/>
      <c r="I27" s="1487"/>
      <c r="J27" s="885"/>
    </row>
    <row r="28" spans="1:10" ht="9.9" customHeight="1" x14ac:dyDescent="0.3">
      <c r="A28" s="793"/>
      <c r="B28" s="793"/>
      <c r="C28" s="149"/>
      <c r="D28" s="149"/>
      <c r="E28" s="806"/>
      <c r="F28" s="149"/>
      <c r="G28" s="806"/>
      <c r="H28" s="804"/>
      <c r="I28" s="77"/>
      <c r="J28" s="77"/>
    </row>
    <row r="29" spans="1:10" ht="18" customHeight="1" x14ac:dyDescent="0.3">
      <c r="A29" s="173" t="s">
        <v>944</v>
      </c>
      <c r="B29" s="173"/>
      <c r="C29" s="149"/>
      <c r="D29" s="149"/>
      <c r="E29" s="806"/>
      <c r="F29" s="149"/>
      <c r="G29" s="806"/>
      <c r="H29" s="804"/>
      <c r="I29" s="77"/>
      <c r="J29" s="77"/>
    </row>
    <row r="30" spans="1:10" ht="18" customHeight="1" x14ac:dyDescent="0.3">
      <c r="A30" s="1504" t="s">
        <v>945</v>
      </c>
      <c r="B30" s="1504"/>
      <c r="C30" s="149"/>
      <c r="D30" s="149"/>
      <c r="E30" s="806"/>
      <c r="F30" s="149"/>
      <c r="G30" s="806"/>
      <c r="H30" s="149"/>
      <c r="I30" s="806"/>
      <c r="J30" s="149"/>
    </row>
    <row r="31" spans="1:10" ht="18" customHeight="1" x14ac:dyDescent="0.3">
      <c r="A31" s="1496" t="s">
        <v>946</v>
      </c>
      <c r="B31" s="1496"/>
      <c r="C31" s="885"/>
      <c r="D31" s="885"/>
      <c r="E31" s="1487"/>
      <c r="F31" s="885"/>
      <c r="G31" s="1487"/>
      <c r="H31" s="885"/>
      <c r="I31" s="1487"/>
      <c r="J31" s="885"/>
    </row>
    <row r="32" spans="1:10" ht="18" customHeight="1" x14ac:dyDescent="0.3">
      <c r="A32" s="1496"/>
      <c r="B32" s="1496"/>
      <c r="C32" s="885"/>
      <c r="D32" s="885"/>
      <c r="E32" s="1487"/>
      <c r="F32" s="885"/>
      <c r="G32" s="1487"/>
      <c r="H32" s="885"/>
      <c r="I32" s="1487"/>
      <c r="J32" s="885"/>
    </row>
    <row r="33" spans="1:10" ht="18.899999999999999" customHeight="1" x14ac:dyDescent="0.3">
      <c r="A33" s="1496" t="s">
        <v>966</v>
      </c>
      <c r="B33" s="1501"/>
      <c r="C33" s="885"/>
      <c r="D33" s="885"/>
      <c r="E33" s="1487"/>
      <c r="F33" s="885"/>
      <c r="G33" s="1487"/>
      <c r="H33" s="885"/>
      <c r="I33" s="1487"/>
      <c r="J33" s="885"/>
    </row>
    <row r="34" spans="1:10" ht="18.899999999999999" customHeight="1" x14ac:dyDescent="0.3">
      <c r="A34" s="1501"/>
      <c r="B34" s="1501"/>
      <c r="C34" s="885"/>
      <c r="D34" s="885"/>
      <c r="E34" s="1487"/>
      <c r="F34" s="885"/>
      <c r="G34" s="1487"/>
      <c r="H34" s="885"/>
      <c r="I34" s="1487"/>
      <c r="J34" s="885"/>
    </row>
    <row r="35" spans="1:10" ht="18.899999999999999" customHeight="1" x14ac:dyDescent="0.3">
      <c r="A35" s="1501"/>
      <c r="B35" s="1501"/>
      <c r="C35" s="885"/>
      <c r="D35" s="885"/>
      <c r="E35" s="1487"/>
      <c r="F35" s="885"/>
      <c r="G35" s="1487"/>
      <c r="H35" s="885"/>
      <c r="I35" s="1487"/>
      <c r="J35" s="885"/>
    </row>
    <row r="36" spans="1:10" ht="18" customHeight="1" x14ac:dyDescent="0.3">
      <c r="A36" s="1496" t="s">
        <v>947</v>
      </c>
      <c r="B36" s="1496"/>
      <c r="C36" s="790"/>
      <c r="D36" s="790"/>
      <c r="E36" s="803"/>
      <c r="F36" s="790"/>
      <c r="G36" s="803"/>
      <c r="H36" s="790"/>
      <c r="I36" s="803"/>
      <c r="J36" s="790"/>
    </row>
    <row r="37" spans="1:10" ht="18" customHeight="1" x14ac:dyDescent="0.3">
      <c r="A37" s="1497" t="s">
        <v>948</v>
      </c>
      <c r="B37" s="1497"/>
      <c r="C37" s="885"/>
      <c r="D37" s="885"/>
      <c r="E37" s="1487"/>
      <c r="F37" s="885"/>
      <c r="G37" s="1487"/>
      <c r="H37" s="885"/>
      <c r="I37" s="1487"/>
      <c r="J37" s="885"/>
    </row>
    <row r="38" spans="1:10" ht="18" customHeight="1" x14ac:dyDescent="0.3">
      <c r="A38" s="1493"/>
      <c r="B38" s="1493"/>
      <c r="C38" s="885"/>
      <c r="D38" s="885"/>
      <c r="E38" s="1487"/>
      <c r="F38" s="885"/>
      <c r="G38" s="1487"/>
      <c r="H38" s="885"/>
      <c r="I38" s="1487"/>
      <c r="J38" s="885"/>
    </row>
    <row r="39" spans="1:10" ht="18" customHeight="1" thickBot="1" x14ac:dyDescent="0.35">
      <c r="A39" s="1498"/>
      <c r="B39" s="1498"/>
      <c r="C39" s="1499"/>
      <c r="D39" s="1499"/>
      <c r="E39" s="1500"/>
      <c r="F39" s="1499"/>
      <c r="G39" s="1500"/>
      <c r="H39" s="1499"/>
      <c r="I39" s="1500"/>
      <c r="J39" s="1499"/>
    </row>
    <row r="40" spans="1:10" ht="14.4" customHeight="1" thickTop="1" x14ac:dyDescent="0.3">
      <c r="A40" s="1502" t="s">
        <v>949</v>
      </c>
      <c r="B40" s="1502"/>
      <c r="C40" s="807" t="s">
        <v>100</v>
      </c>
      <c r="D40" s="807" t="s">
        <v>66</v>
      </c>
      <c r="E40" s="808" t="s">
        <v>100</v>
      </c>
      <c r="F40" s="807" t="s">
        <v>66</v>
      </c>
      <c r="G40" s="808" t="s">
        <v>100</v>
      </c>
      <c r="H40" s="807" t="s">
        <v>66</v>
      </c>
      <c r="I40" s="808" t="s">
        <v>100</v>
      </c>
      <c r="J40" s="807" t="s">
        <v>66</v>
      </c>
    </row>
    <row r="41" spans="1:10" ht="16.2" customHeight="1" x14ac:dyDescent="0.3">
      <c r="A41" s="1503"/>
      <c r="B41" s="1503"/>
      <c r="C41" s="77"/>
      <c r="D41" s="77"/>
      <c r="E41" s="806"/>
      <c r="F41" s="77"/>
      <c r="G41" s="806"/>
      <c r="H41" s="77"/>
      <c r="I41" s="806"/>
      <c r="J41" s="77"/>
    </row>
    <row r="42" spans="1:10" ht="15" customHeight="1" x14ac:dyDescent="0.3">
      <c r="A42" s="792"/>
      <c r="B42" s="77"/>
      <c r="C42" s="77"/>
      <c r="D42" s="77"/>
      <c r="E42" s="149"/>
      <c r="F42" s="77"/>
      <c r="G42" s="149"/>
      <c r="H42" s="77"/>
      <c r="I42" s="149"/>
      <c r="J42" s="77"/>
    </row>
    <row r="43" spans="1:10" ht="15" customHeight="1" x14ac:dyDescent="0.3">
      <c r="A43" s="809"/>
      <c r="B43" s="77"/>
      <c r="C43" s="1261"/>
      <c r="D43" s="1261"/>
      <c r="E43" s="1261"/>
      <c r="F43" s="1261"/>
      <c r="G43" s="1261"/>
      <c r="H43" s="1261"/>
      <c r="I43" s="1261"/>
      <c r="J43" s="1261"/>
    </row>
    <row r="44" spans="1:10" ht="13.2" customHeight="1" x14ac:dyDescent="0.3">
      <c r="A44" s="791" t="s">
        <v>22</v>
      </c>
      <c r="B44" s="791"/>
      <c r="C44" s="1494" t="s">
        <v>950</v>
      </c>
      <c r="D44" s="1494"/>
      <c r="E44" s="1494"/>
      <c r="F44" s="1494"/>
      <c r="G44" s="1494"/>
      <c r="H44" s="1494"/>
      <c r="I44" s="1494"/>
      <c r="J44" s="1494"/>
    </row>
    <row r="45" spans="1:10" ht="12" customHeight="1" x14ac:dyDescent="0.3">
      <c r="A45" s="1495" t="s">
        <v>951</v>
      </c>
      <c r="B45" s="1495"/>
      <c r="C45" s="1495"/>
      <c r="D45" s="1495"/>
      <c r="E45" s="1495"/>
      <c r="F45" s="1495"/>
      <c r="G45" s="1495"/>
      <c r="H45" s="1495"/>
      <c r="I45" s="1495"/>
      <c r="J45" s="1495"/>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17" customFormat="1" ht="31.95" customHeight="1" x14ac:dyDescent="0.3">
      <c r="B1" s="1191" t="s">
        <v>267</v>
      </c>
      <c r="C1" s="1191"/>
      <c r="D1" s="1191"/>
      <c r="E1" s="1191"/>
      <c r="F1" s="1191"/>
      <c r="G1" s="1191"/>
      <c r="H1" s="1191"/>
      <c r="I1" s="1191"/>
      <c r="J1" s="1191"/>
      <c r="K1" s="1191"/>
      <c r="L1" s="45"/>
      <c r="M1" s="45"/>
      <c r="N1" s="516"/>
      <c r="O1" s="515"/>
      <c r="P1" s="515"/>
      <c r="Q1" s="515"/>
      <c r="R1" s="515"/>
      <c r="S1" s="51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104" t="str">
        <f>Startseite!A4</f>
        <v>Version 16.03.2023</v>
      </c>
      <c r="M17" s="1104"/>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100000000000001" customHeight="1" x14ac:dyDescent="0.3">
      <c r="A1" s="1191" t="s">
        <v>214</v>
      </c>
      <c r="B1" s="1191"/>
      <c r="C1" s="1191"/>
      <c r="D1" s="1191"/>
      <c r="E1" s="1191"/>
      <c r="F1" s="1191"/>
      <c r="G1" s="1191"/>
      <c r="H1" s="1191"/>
      <c r="I1" s="1191"/>
      <c r="J1" s="1191"/>
      <c r="K1" s="1191"/>
      <c r="L1" s="1191"/>
      <c r="M1" s="1191"/>
      <c r="N1" s="1191"/>
      <c r="O1" s="1191"/>
      <c r="P1" s="1191"/>
      <c r="Q1" s="1191"/>
      <c r="R1" s="1191"/>
      <c r="S1" s="471"/>
      <c r="T1" s="471"/>
      <c r="U1" s="45"/>
      <c r="W1" s="496"/>
    </row>
    <row r="2" spans="1:23" ht="15" customHeight="1" x14ac:dyDescent="0.3">
      <c r="A2" s="1186" t="s">
        <v>207</v>
      </c>
      <c r="B2" s="1186"/>
      <c r="C2" s="1218"/>
      <c r="D2" s="1203">
        <f>'LB Bestandespflege'!C2</f>
        <v>0</v>
      </c>
      <c r="E2" s="1204"/>
      <c r="F2" s="1204"/>
      <c r="G2" s="1204"/>
      <c r="H2" s="1205"/>
      <c r="N2" s="1186" t="s">
        <v>54</v>
      </c>
      <c r="O2" s="1186"/>
      <c r="P2" s="1137">
        <f>'LB Bestandespflege'!F2</f>
        <v>0</v>
      </c>
      <c r="Q2" s="1190"/>
      <c r="R2" s="1138"/>
      <c r="S2" s="475"/>
      <c r="T2" s="475"/>
    </row>
    <row r="3" spans="1:23" ht="15" customHeight="1" x14ac:dyDescent="0.3">
      <c r="A3" s="1186" t="s">
        <v>56</v>
      </c>
      <c r="B3" s="1186"/>
      <c r="C3" s="1218"/>
      <c r="D3" s="1137">
        <f>'LB Bestandespflege'!C3</f>
        <v>0</v>
      </c>
      <c r="E3" s="1190"/>
      <c r="F3" s="1190"/>
      <c r="G3" s="1190"/>
      <c r="H3" s="1138"/>
      <c r="N3" s="1186" t="s">
        <v>616</v>
      </c>
      <c r="O3" s="1186"/>
      <c r="P3" s="1137">
        <f>'LB Bestandespflege'!F3</f>
        <v>0</v>
      </c>
      <c r="Q3" s="1190"/>
      <c r="R3" s="1138"/>
      <c r="S3" s="475"/>
      <c r="T3" s="475"/>
    </row>
    <row r="4" spans="1:23" ht="5.0999999999999996" customHeight="1" x14ac:dyDescent="0.5">
      <c r="A4" s="3"/>
      <c r="B4" s="3"/>
      <c r="C4" s="3"/>
      <c r="D4" s="3"/>
      <c r="E4" s="3"/>
      <c r="F4" s="3"/>
      <c r="G4" s="3"/>
      <c r="H4" s="3"/>
      <c r="I4" s="3"/>
      <c r="J4" s="3"/>
      <c r="K4" s="3"/>
      <c r="L4" s="3"/>
      <c r="M4" s="3"/>
      <c r="N4" s="3"/>
    </row>
    <row r="5" spans="1:23" ht="15" customHeight="1" x14ac:dyDescent="0.3">
      <c r="A5" s="1193" t="s">
        <v>42</v>
      </c>
      <c r="B5" s="1193"/>
      <c r="C5" s="1193"/>
      <c r="D5" s="1193"/>
      <c r="E5" s="1193"/>
      <c r="F5" s="1193"/>
      <c r="G5" s="1193"/>
      <c r="H5" s="1193"/>
      <c r="I5" s="1193"/>
      <c r="J5" s="1193"/>
      <c r="K5" s="1193"/>
      <c r="L5" s="1193"/>
      <c r="M5" s="1193"/>
      <c r="N5" s="1193"/>
      <c r="Q5" s="37"/>
      <c r="R5" s="1240" t="s">
        <v>269</v>
      </c>
      <c r="S5" s="1509">
        <f>'LB Bestandespflege'!L2</f>
        <v>0</v>
      </c>
      <c r="T5" s="474"/>
    </row>
    <row r="6" spans="1:23" ht="15" customHeight="1" x14ac:dyDescent="0.3">
      <c r="A6" s="1173"/>
      <c r="B6" s="1174"/>
      <c r="C6" s="1175"/>
      <c r="D6" s="1207" t="s">
        <v>43</v>
      </c>
      <c r="E6" s="1208"/>
      <c r="F6" s="1208"/>
      <c r="G6" s="1117"/>
      <c r="H6" s="1209"/>
      <c r="I6" s="1173"/>
      <c r="J6" s="1174"/>
      <c r="K6" s="1174"/>
      <c r="L6" s="1174"/>
      <c r="M6" s="1174"/>
      <c r="N6" s="1175"/>
      <c r="P6" s="37"/>
      <c r="Q6" s="37"/>
      <c r="R6" s="1240"/>
      <c r="S6" s="1510"/>
      <c r="T6" s="47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206" t="s">
        <v>141</v>
      </c>
      <c r="B9" s="1206"/>
      <c r="C9" s="1206"/>
      <c r="D9" s="1206"/>
      <c r="E9" s="1206"/>
      <c r="F9" s="1206"/>
      <c r="G9" s="1206"/>
      <c r="H9" s="1206"/>
      <c r="I9" s="1206"/>
      <c r="J9" s="1321"/>
      <c r="K9" s="1322"/>
      <c r="L9" s="1322"/>
      <c r="M9" s="1322"/>
      <c r="N9" s="1322"/>
      <c r="O9" s="1322"/>
      <c r="P9" s="1553"/>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85"/>
      <c r="B11" s="6"/>
      <c r="C11" s="1378" t="s">
        <v>0</v>
      </c>
      <c r="D11" s="1378"/>
      <c r="E11" s="1378"/>
      <c r="F11" s="1378"/>
      <c r="G11" s="1378"/>
      <c r="H11" s="1378"/>
      <c r="I11" s="1378"/>
      <c r="J11" s="1378"/>
      <c r="K11" s="1378"/>
      <c r="L11" s="1378"/>
      <c r="M11" s="1378"/>
      <c r="N11" s="1554"/>
      <c r="O11" s="1555" t="s">
        <v>1</v>
      </c>
      <c r="P11" s="1378"/>
      <c r="Q11" s="1378"/>
      <c r="R11" s="1378"/>
      <c r="S11" s="1378"/>
      <c r="T11" s="1378"/>
      <c r="U11" s="1378"/>
      <c r="V11" s="586"/>
    </row>
    <row r="12" spans="1:23" ht="32.25" customHeight="1" x14ac:dyDescent="0.3">
      <c r="A12" s="1184" t="s">
        <v>75</v>
      </c>
      <c r="B12" s="1194" t="s">
        <v>76</v>
      </c>
      <c r="C12" s="1226" t="s">
        <v>142</v>
      </c>
      <c r="D12" s="1228"/>
      <c r="E12" s="1373" t="s">
        <v>2</v>
      </c>
      <c r="F12" s="1373" t="s">
        <v>143</v>
      </c>
      <c r="G12" s="1226" t="s">
        <v>144</v>
      </c>
      <c r="H12" s="1227"/>
      <c r="I12" s="1227"/>
      <c r="J12" s="1227"/>
      <c r="K12" s="1227"/>
      <c r="L12" s="1227"/>
      <c r="M12" s="1227"/>
      <c r="N12" s="1556" t="s">
        <v>80</v>
      </c>
      <c r="O12" s="1559" t="s">
        <v>145</v>
      </c>
      <c r="P12" s="1226" t="s">
        <v>77</v>
      </c>
      <c r="Q12" s="1228"/>
      <c r="R12" s="1226" t="s">
        <v>146</v>
      </c>
      <c r="S12" s="1227"/>
      <c r="T12" s="1227"/>
      <c r="U12" s="1227"/>
      <c r="V12" s="1140" t="s">
        <v>224</v>
      </c>
    </row>
    <row r="13" spans="1:23" ht="26.25" customHeight="1" x14ac:dyDescent="0.3">
      <c r="A13" s="1184"/>
      <c r="B13" s="1194"/>
      <c r="C13" s="1180"/>
      <c r="D13" s="1181"/>
      <c r="E13" s="1374"/>
      <c r="F13" s="1374"/>
      <c r="G13" s="1180"/>
      <c r="H13" s="1306"/>
      <c r="I13" s="1306"/>
      <c r="J13" s="1306"/>
      <c r="K13" s="1306"/>
      <c r="L13" s="1306"/>
      <c r="M13" s="1306"/>
      <c r="N13" s="1557"/>
      <c r="O13" s="1124"/>
      <c r="P13" s="1180"/>
      <c r="Q13" s="1181"/>
      <c r="R13" s="1180"/>
      <c r="S13" s="1306"/>
      <c r="T13" s="1306"/>
      <c r="U13" s="1306"/>
      <c r="V13" s="1140"/>
    </row>
    <row r="14" spans="1:23" ht="66.75" customHeight="1" x14ac:dyDescent="0.3">
      <c r="A14" s="1185"/>
      <c r="B14" s="1195"/>
      <c r="C14" s="1123"/>
      <c r="D14" s="1372"/>
      <c r="E14" s="1210"/>
      <c r="F14" s="1210"/>
      <c r="G14" s="1123"/>
      <c r="H14" s="1124"/>
      <c r="I14" s="1124"/>
      <c r="J14" s="1124"/>
      <c r="K14" s="1124"/>
      <c r="L14" s="1124"/>
      <c r="M14" s="1124"/>
      <c r="N14" s="1558"/>
      <c r="O14" s="1560"/>
      <c r="P14" s="1123"/>
      <c r="Q14" s="1372"/>
      <c r="R14" s="1123"/>
      <c r="S14" s="1124"/>
      <c r="T14" s="1124"/>
      <c r="U14" s="1124"/>
      <c r="V14" s="1141"/>
    </row>
    <row r="15" spans="1:23" ht="27" customHeight="1" thickBot="1" x14ac:dyDescent="0.35">
      <c r="A15" s="1313">
        <v>1</v>
      </c>
      <c r="B15" s="1242"/>
      <c r="C15" s="1561"/>
      <c r="D15" s="1562"/>
      <c r="E15" s="52"/>
      <c r="F15" s="40"/>
      <c r="G15" s="1563"/>
      <c r="H15" s="1563"/>
      <c r="I15" s="1563"/>
      <c r="J15" s="1563"/>
      <c r="K15" s="1563"/>
      <c r="L15" s="1563"/>
      <c r="M15" s="1563"/>
      <c r="N15" s="1564"/>
      <c r="O15" s="1565"/>
      <c r="P15" s="1274"/>
      <c r="Q15" s="1549"/>
      <c r="R15" s="1547"/>
      <c r="S15" s="1548"/>
      <c r="T15" s="1548"/>
      <c r="U15" s="1548"/>
      <c r="V15" s="1307"/>
    </row>
    <row r="16" spans="1:23" ht="27" customHeight="1" thickBot="1" x14ac:dyDescent="0.35">
      <c r="A16" s="1315"/>
      <c r="B16" s="1159"/>
      <c r="C16" s="1531"/>
      <c r="D16" s="1540"/>
      <c r="E16" s="568"/>
      <c r="F16" s="73"/>
      <c r="G16" s="1534"/>
      <c r="H16" s="1534"/>
      <c r="I16" s="1534"/>
      <c r="J16" s="1534"/>
      <c r="K16" s="1534"/>
      <c r="L16" s="1534"/>
      <c r="M16" s="1534"/>
      <c r="N16" s="1529"/>
      <c r="O16" s="1526"/>
      <c r="P16" s="1147"/>
      <c r="Q16" s="1513"/>
      <c r="R16" s="1519"/>
      <c r="S16" s="1520"/>
      <c r="T16" s="1520"/>
      <c r="U16" s="1520"/>
      <c r="V16" s="1291"/>
    </row>
    <row r="17" spans="1:22" ht="27" customHeight="1" thickBot="1" x14ac:dyDescent="0.35">
      <c r="A17" s="1315"/>
      <c r="B17" s="1159"/>
      <c r="C17" s="1531"/>
      <c r="D17" s="1532"/>
      <c r="E17" s="71"/>
      <c r="F17" s="63"/>
      <c r="G17" s="1534"/>
      <c r="H17" s="1534"/>
      <c r="I17" s="1534"/>
      <c r="J17" s="1534"/>
      <c r="K17" s="1534"/>
      <c r="L17" s="1534"/>
      <c r="M17" s="1534"/>
      <c r="N17" s="1529"/>
      <c r="O17" s="1526"/>
      <c r="P17" s="1147"/>
      <c r="Q17" s="1513"/>
      <c r="R17" s="1519"/>
      <c r="S17" s="1520"/>
      <c r="T17" s="1520"/>
      <c r="U17" s="1520"/>
      <c r="V17" s="1291"/>
    </row>
    <row r="18" spans="1:22" ht="27" hidden="1" customHeight="1" thickBot="1" x14ac:dyDescent="0.35">
      <c r="A18" s="1315"/>
      <c r="B18" s="1159"/>
      <c r="C18" s="1531"/>
      <c r="D18" s="1532"/>
      <c r="E18" s="71"/>
      <c r="F18" s="63"/>
      <c r="G18" s="1534"/>
      <c r="H18" s="1534"/>
      <c r="I18" s="1534"/>
      <c r="J18" s="1534"/>
      <c r="K18" s="1534"/>
      <c r="L18" s="1534"/>
      <c r="M18" s="1534"/>
      <c r="N18" s="1529"/>
      <c r="O18" s="1526"/>
      <c r="P18" s="1147"/>
      <c r="Q18" s="1513"/>
      <c r="R18" s="1519"/>
      <c r="S18" s="1520"/>
      <c r="T18" s="1520"/>
      <c r="U18" s="1520"/>
      <c r="V18" s="1291"/>
    </row>
    <row r="19" spans="1:22" ht="27" hidden="1" customHeight="1" thickBot="1" x14ac:dyDescent="0.35">
      <c r="A19" s="1315"/>
      <c r="B19" s="1159"/>
      <c r="C19" s="1531"/>
      <c r="D19" s="1532"/>
      <c r="E19" s="71"/>
      <c r="F19" s="63"/>
      <c r="G19" s="1534"/>
      <c r="H19" s="1534"/>
      <c r="I19" s="1534"/>
      <c r="J19" s="1534"/>
      <c r="K19" s="1534"/>
      <c r="L19" s="1534"/>
      <c r="M19" s="1534"/>
      <c r="N19" s="1529"/>
      <c r="O19" s="1526"/>
      <c r="P19" s="1147"/>
      <c r="Q19" s="1513"/>
      <c r="R19" s="1519"/>
      <c r="S19" s="1520"/>
      <c r="T19" s="1520"/>
      <c r="U19" s="1520"/>
      <c r="V19" s="1291"/>
    </row>
    <row r="20" spans="1:22" ht="27" hidden="1" customHeight="1" thickBot="1" x14ac:dyDescent="0.35">
      <c r="A20" s="1315"/>
      <c r="B20" s="1159"/>
      <c r="C20" s="1531"/>
      <c r="D20" s="1532"/>
      <c r="E20" s="71"/>
      <c r="F20" s="63"/>
      <c r="G20" s="1534"/>
      <c r="H20" s="1534"/>
      <c r="I20" s="1534"/>
      <c r="J20" s="1534"/>
      <c r="K20" s="1534"/>
      <c r="L20" s="1534"/>
      <c r="M20" s="1534"/>
      <c r="N20" s="1529"/>
      <c r="O20" s="1526"/>
      <c r="P20" s="1147"/>
      <c r="Q20" s="1513"/>
      <c r="R20" s="1519"/>
      <c r="S20" s="1520"/>
      <c r="T20" s="1520"/>
      <c r="U20" s="1520"/>
      <c r="V20" s="1291"/>
    </row>
    <row r="21" spans="1:22" ht="27" hidden="1" customHeight="1" thickBot="1" x14ac:dyDescent="0.35">
      <c r="A21" s="1315"/>
      <c r="B21" s="1159"/>
      <c r="C21" s="1531"/>
      <c r="D21" s="1532"/>
      <c r="E21" s="71"/>
      <c r="F21" s="63"/>
      <c r="G21" s="1534"/>
      <c r="H21" s="1534"/>
      <c r="I21" s="1534"/>
      <c r="J21" s="1534"/>
      <c r="K21" s="1534"/>
      <c r="L21" s="1534"/>
      <c r="M21" s="1534"/>
      <c r="N21" s="1529"/>
      <c r="O21" s="1526"/>
      <c r="P21" s="1147"/>
      <c r="Q21" s="1513"/>
      <c r="R21" s="1519"/>
      <c r="S21" s="1520"/>
      <c r="T21" s="1520"/>
      <c r="U21" s="1520"/>
      <c r="V21" s="1291"/>
    </row>
    <row r="22" spans="1:22" ht="27" hidden="1" customHeight="1" thickBot="1" x14ac:dyDescent="0.35">
      <c r="A22" s="1315"/>
      <c r="B22" s="1159"/>
      <c r="C22" s="1531"/>
      <c r="D22" s="1532"/>
      <c r="E22" s="71"/>
      <c r="F22" s="63"/>
      <c r="G22" s="1534"/>
      <c r="H22" s="1534"/>
      <c r="I22" s="1534"/>
      <c r="J22" s="1534"/>
      <c r="K22" s="1534"/>
      <c r="L22" s="1534"/>
      <c r="M22" s="1534"/>
      <c r="N22" s="1529"/>
      <c r="O22" s="1526"/>
      <c r="P22" s="1147"/>
      <c r="Q22" s="1513"/>
      <c r="R22" s="1519"/>
      <c r="S22" s="1520"/>
      <c r="T22" s="1520"/>
      <c r="U22" s="1520"/>
      <c r="V22" s="1291"/>
    </row>
    <row r="23" spans="1:22" ht="27" hidden="1" customHeight="1" thickBot="1" x14ac:dyDescent="0.35">
      <c r="A23" s="1316"/>
      <c r="B23" s="1159"/>
      <c r="C23" s="1550"/>
      <c r="D23" s="1551"/>
      <c r="E23" s="71"/>
      <c r="F23" s="63"/>
      <c r="G23" s="1534"/>
      <c r="H23" s="1534"/>
      <c r="I23" s="1534"/>
      <c r="J23" s="1534"/>
      <c r="K23" s="1534"/>
      <c r="L23" s="1534"/>
      <c r="M23" s="1534"/>
      <c r="N23" s="1529"/>
      <c r="O23" s="1526"/>
      <c r="P23" s="1147"/>
      <c r="Q23" s="1513"/>
      <c r="R23" s="1519"/>
      <c r="S23" s="1520"/>
      <c r="T23" s="1520"/>
      <c r="U23" s="1520"/>
      <c r="V23" s="1291"/>
    </row>
    <row r="24" spans="1:22" ht="27" hidden="1" customHeight="1" thickBot="1" x14ac:dyDescent="0.35">
      <c r="A24" s="1327">
        <v>2</v>
      </c>
      <c r="B24" s="1158"/>
      <c r="C24" s="1538"/>
      <c r="D24" s="1539"/>
      <c r="E24" s="127"/>
      <c r="F24" s="127"/>
      <c r="G24" s="1146"/>
      <c r="H24" s="1533"/>
      <c r="I24" s="1533"/>
      <c r="J24" s="1533"/>
      <c r="K24" s="1533"/>
      <c r="L24" s="1533"/>
      <c r="M24" s="1512"/>
      <c r="N24" s="1528"/>
      <c r="O24" s="1525"/>
      <c r="P24" s="1146"/>
      <c r="Q24" s="1512"/>
      <c r="R24" s="1517"/>
      <c r="S24" s="1518"/>
      <c r="T24" s="1518"/>
      <c r="U24" s="1518"/>
      <c r="V24" s="1290"/>
    </row>
    <row r="25" spans="1:22" ht="27" hidden="1" customHeight="1" thickBot="1" x14ac:dyDescent="0.35">
      <c r="A25" s="1315"/>
      <c r="B25" s="1159"/>
      <c r="C25" s="1531"/>
      <c r="D25" s="1540"/>
      <c r="E25" s="73"/>
      <c r="F25" s="73"/>
      <c r="G25" s="1147"/>
      <c r="H25" s="1534"/>
      <c r="I25" s="1534"/>
      <c r="J25" s="1534"/>
      <c r="K25" s="1534"/>
      <c r="L25" s="1534"/>
      <c r="M25" s="1513"/>
      <c r="N25" s="1529"/>
      <c r="O25" s="1526"/>
      <c r="P25" s="1147"/>
      <c r="Q25" s="1513"/>
      <c r="R25" s="1519"/>
      <c r="S25" s="1520"/>
      <c r="T25" s="1520"/>
      <c r="U25" s="1520"/>
      <c r="V25" s="1291"/>
    </row>
    <row r="26" spans="1:22" ht="27" hidden="1" customHeight="1" thickBot="1" x14ac:dyDescent="0.35">
      <c r="A26" s="1315"/>
      <c r="B26" s="1159"/>
      <c r="C26" s="1531"/>
      <c r="D26" s="1532"/>
      <c r="E26" s="63"/>
      <c r="F26" s="63"/>
      <c r="G26" s="1147"/>
      <c r="H26" s="1534"/>
      <c r="I26" s="1534"/>
      <c r="J26" s="1534"/>
      <c r="K26" s="1534"/>
      <c r="L26" s="1534"/>
      <c r="M26" s="1513"/>
      <c r="N26" s="1529"/>
      <c r="O26" s="1526"/>
      <c r="P26" s="1147"/>
      <c r="Q26" s="1513"/>
      <c r="R26" s="1519"/>
      <c r="S26" s="1520"/>
      <c r="T26" s="1520"/>
      <c r="U26" s="1520"/>
      <c r="V26" s="1291"/>
    </row>
    <row r="27" spans="1:22" ht="27" hidden="1" customHeight="1" thickBot="1" x14ac:dyDescent="0.35">
      <c r="A27" s="1315"/>
      <c r="B27" s="1159"/>
      <c r="C27" s="1531"/>
      <c r="D27" s="1532"/>
      <c r="E27" s="63"/>
      <c r="F27" s="63"/>
      <c r="G27" s="1147"/>
      <c r="H27" s="1534"/>
      <c r="I27" s="1534"/>
      <c r="J27" s="1534"/>
      <c r="K27" s="1534"/>
      <c r="L27" s="1534"/>
      <c r="M27" s="1513"/>
      <c r="N27" s="1529"/>
      <c r="O27" s="1526"/>
      <c r="P27" s="1147"/>
      <c r="Q27" s="1513"/>
      <c r="R27" s="1519"/>
      <c r="S27" s="1520"/>
      <c r="T27" s="1520"/>
      <c r="U27" s="1520"/>
      <c r="V27" s="1291"/>
    </row>
    <row r="28" spans="1:22" ht="27" hidden="1" customHeight="1" thickBot="1" x14ac:dyDescent="0.35">
      <c r="A28" s="1315"/>
      <c r="B28" s="1159"/>
      <c r="C28" s="1531"/>
      <c r="D28" s="1532"/>
      <c r="E28" s="63"/>
      <c r="F28" s="63"/>
      <c r="G28" s="1147"/>
      <c r="H28" s="1534"/>
      <c r="I28" s="1534"/>
      <c r="J28" s="1534"/>
      <c r="K28" s="1534"/>
      <c r="L28" s="1534"/>
      <c r="M28" s="1513"/>
      <c r="N28" s="1529"/>
      <c r="O28" s="1526"/>
      <c r="P28" s="1147"/>
      <c r="Q28" s="1513"/>
      <c r="R28" s="1519"/>
      <c r="S28" s="1520"/>
      <c r="T28" s="1520"/>
      <c r="U28" s="1520"/>
      <c r="V28" s="1291"/>
    </row>
    <row r="29" spans="1:22" ht="27" hidden="1" customHeight="1" thickBot="1" x14ac:dyDescent="0.35">
      <c r="A29" s="1315"/>
      <c r="B29" s="1159"/>
      <c r="C29" s="1531"/>
      <c r="D29" s="1532"/>
      <c r="E29" s="63"/>
      <c r="F29" s="63"/>
      <c r="G29" s="1147"/>
      <c r="H29" s="1534"/>
      <c r="I29" s="1534"/>
      <c r="J29" s="1534"/>
      <c r="K29" s="1534"/>
      <c r="L29" s="1534"/>
      <c r="M29" s="1513"/>
      <c r="N29" s="1529"/>
      <c r="O29" s="1526"/>
      <c r="P29" s="1147"/>
      <c r="Q29" s="1513"/>
      <c r="R29" s="1519"/>
      <c r="S29" s="1520"/>
      <c r="T29" s="1520"/>
      <c r="U29" s="1520"/>
      <c r="V29" s="1291"/>
    </row>
    <row r="30" spans="1:22" ht="27" hidden="1" customHeight="1" thickBot="1" x14ac:dyDescent="0.35">
      <c r="A30" s="1315"/>
      <c r="B30" s="1159"/>
      <c r="C30" s="1531"/>
      <c r="D30" s="1532"/>
      <c r="E30" s="63"/>
      <c r="F30" s="63"/>
      <c r="G30" s="1147"/>
      <c r="H30" s="1534"/>
      <c r="I30" s="1534"/>
      <c r="J30" s="1534"/>
      <c r="K30" s="1534"/>
      <c r="L30" s="1534"/>
      <c r="M30" s="1513"/>
      <c r="N30" s="1529"/>
      <c r="O30" s="1526"/>
      <c r="P30" s="1147"/>
      <c r="Q30" s="1513"/>
      <c r="R30" s="1519"/>
      <c r="S30" s="1520"/>
      <c r="T30" s="1520"/>
      <c r="U30" s="1520"/>
      <c r="V30" s="1291"/>
    </row>
    <row r="31" spans="1:22" ht="27" hidden="1" customHeight="1" thickBot="1" x14ac:dyDescent="0.35">
      <c r="A31" s="1315"/>
      <c r="B31" s="1159"/>
      <c r="C31" s="1531"/>
      <c r="D31" s="1532"/>
      <c r="E31" s="63"/>
      <c r="F31" s="63"/>
      <c r="G31" s="1147"/>
      <c r="H31" s="1534"/>
      <c r="I31" s="1534"/>
      <c r="J31" s="1534"/>
      <c r="K31" s="1534"/>
      <c r="L31" s="1534"/>
      <c r="M31" s="1513"/>
      <c r="N31" s="1529"/>
      <c r="O31" s="1526"/>
      <c r="P31" s="1147"/>
      <c r="Q31" s="1513"/>
      <c r="R31" s="1519"/>
      <c r="S31" s="1520"/>
      <c r="T31" s="1520"/>
      <c r="U31" s="1520"/>
      <c r="V31" s="1291"/>
    </row>
    <row r="32" spans="1:22" ht="27" hidden="1" customHeight="1" thickBot="1" x14ac:dyDescent="0.35">
      <c r="A32" s="1316"/>
      <c r="B32" s="1159"/>
      <c r="C32" s="1550"/>
      <c r="D32" s="1551"/>
      <c r="E32" s="63"/>
      <c r="F32" s="63"/>
      <c r="G32" s="1147"/>
      <c r="H32" s="1534"/>
      <c r="I32" s="1534"/>
      <c r="J32" s="1534"/>
      <c r="K32" s="1534"/>
      <c r="L32" s="1534"/>
      <c r="M32" s="1513"/>
      <c r="N32" s="1529"/>
      <c r="O32" s="1526"/>
      <c r="P32" s="1147"/>
      <c r="Q32" s="1513"/>
      <c r="R32" s="1519"/>
      <c r="S32" s="1520"/>
      <c r="T32" s="1520"/>
      <c r="U32" s="1520"/>
      <c r="V32" s="1291"/>
    </row>
    <row r="33" spans="1:22" ht="27" hidden="1" customHeight="1" thickBot="1" x14ac:dyDescent="0.35">
      <c r="A33" s="1327">
        <v>3</v>
      </c>
      <c r="B33" s="1158"/>
      <c r="C33" s="1538"/>
      <c r="D33" s="1539"/>
      <c r="E33" s="127"/>
      <c r="F33" s="127"/>
      <c r="G33" s="1146"/>
      <c r="H33" s="1533"/>
      <c r="I33" s="1533"/>
      <c r="J33" s="1533"/>
      <c r="K33" s="1533"/>
      <c r="L33" s="1533"/>
      <c r="M33" s="1512"/>
      <c r="N33" s="1528"/>
      <c r="O33" s="1525"/>
      <c r="P33" s="1146"/>
      <c r="Q33" s="1512"/>
      <c r="R33" s="1517"/>
      <c r="S33" s="1518"/>
      <c r="T33" s="1518"/>
      <c r="U33" s="1518"/>
      <c r="V33" s="1290"/>
    </row>
    <row r="34" spans="1:22" ht="27" hidden="1" customHeight="1" thickBot="1" x14ac:dyDescent="0.35">
      <c r="A34" s="1315"/>
      <c r="B34" s="1159"/>
      <c r="C34" s="1531"/>
      <c r="D34" s="1540"/>
      <c r="E34" s="73"/>
      <c r="F34" s="73"/>
      <c r="G34" s="1147"/>
      <c r="H34" s="1534"/>
      <c r="I34" s="1534"/>
      <c r="J34" s="1534"/>
      <c r="K34" s="1534"/>
      <c r="L34" s="1534"/>
      <c r="M34" s="1513"/>
      <c r="N34" s="1529"/>
      <c r="O34" s="1526"/>
      <c r="P34" s="1147"/>
      <c r="Q34" s="1513"/>
      <c r="R34" s="1519"/>
      <c r="S34" s="1520"/>
      <c r="T34" s="1520"/>
      <c r="U34" s="1520"/>
      <c r="V34" s="1291"/>
    </row>
    <row r="35" spans="1:22" ht="27" hidden="1" customHeight="1" thickBot="1" x14ac:dyDescent="0.35">
      <c r="A35" s="1315"/>
      <c r="B35" s="1159"/>
      <c r="C35" s="1531"/>
      <c r="D35" s="1532"/>
      <c r="E35" s="63"/>
      <c r="F35" s="63"/>
      <c r="G35" s="1147"/>
      <c r="H35" s="1534"/>
      <c r="I35" s="1534"/>
      <c r="J35" s="1534"/>
      <c r="K35" s="1534"/>
      <c r="L35" s="1534"/>
      <c r="M35" s="1513"/>
      <c r="N35" s="1529"/>
      <c r="O35" s="1526"/>
      <c r="P35" s="1147"/>
      <c r="Q35" s="1513"/>
      <c r="R35" s="1519"/>
      <c r="S35" s="1520"/>
      <c r="T35" s="1520"/>
      <c r="U35" s="1520"/>
      <c r="V35" s="1291"/>
    </row>
    <row r="36" spans="1:22" ht="27" hidden="1" customHeight="1" thickBot="1" x14ac:dyDescent="0.35">
      <c r="A36" s="1315"/>
      <c r="B36" s="1159"/>
      <c r="C36" s="1531"/>
      <c r="D36" s="1532"/>
      <c r="E36" s="63"/>
      <c r="F36" s="63"/>
      <c r="G36" s="1147"/>
      <c r="H36" s="1534"/>
      <c r="I36" s="1534"/>
      <c r="J36" s="1534"/>
      <c r="K36" s="1534"/>
      <c r="L36" s="1534"/>
      <c r="M36" s="1513"/>
      <c r="N36" s="1529"/>
      <c r="O36" s="1526"/>
      <c r="P36" s="1147"/>
      <c r="Q36" s="1513"/>
      <c r="R36" s="1519"/>
      <c r="S36" s="1520"/>
      <c r="T36" s="1520"/>
      <c r="U36" s="1520"/>
      <c r="V36" s="1291"/>
    </row>
    <row r="37" spans="1:22" ht="27" hidden="1" customHeight="1" thickBot="1" x14ac:dyDescent="0.35">
      <c r="A37" s="1315"/>
      <c r="B37" s="1159"/>
      <c r="C37" s="1531"/>
      <c r="D37" s="1532"/>
      <c r="E37" s="63"/>
      <c r="F37" s="63"/>
      <c r="G37" s="1147"/>
      <c r="H37" s="1534"/>
      <c r="I37" s="1534"/>
      <c r="J37" s="1534"/>
      <c r="K37" s="1534"/>
      <c r="L37" s="1534"/>
      <c r="M37" s="1513"/>
      <c r="N37" s="1529"/>
      <c r="O37" s="1526"/>
      <c r="P37" s="1147"/>
      <c r="Q37" s="1513"/>
      <c r="R37" s="1519"/>
      <c r="S37" s="1520"/>
      <c r="T37" s="1520"/>
      <c r="U37" s="1520"/>
      <c r="V37" s="1291"/>
    </row>
    <row r="38" spans="1:22" ht="27" hidden="1" customHeight="1" thickBot="1" x14ac:dyDescent="0.35">
      <c r="A38" s="1315"/>
      <c r="B38" s="1159"/>
      <c r="C38" s="1531"/>
      <c r="D38" s="1532"/>
      <c r="E38" s="63"/>
      <c r="F38" s="63"/>
      <c r="G38" s="1147"/>
      <c r="H38" s="1534"/>
      <c r="I38" s="1534"/>
      <c r="J38" s="1534"/>
      <c r="K38" s="1534"/>
      <c r="L38" s="1534"/>
      <c r="M38" s="1513"/>
      <c r="N38" s="1529"/>
      <c r="O38" s="1526"/>
      <c r="P38" s="1147"/>
      <c r="Q38" s="1513"/>
      <c r="R38" s="1519"/>
      <c r="S38" s="1520"/>
      <c r="T38" s="1520"/>
      <c r="U38" s="1520"/>
      <c r="V38" s="1291"/>
    </row>
    <row r="39" spans="1:22" ht="27" hidden="1" customHeight="1" thickBot="1" x14ac:dyDescent="0.35">
      <c r="A39" s="1315"/>
      <c r="B39" s="1159"/>
      <c r="C39" s="1531"/>
      <c r="D39" s="1532"/>
      <c r="E39" s="63"/>
      <c r="F39" s="63"/>
      <c r="G39" s="1147"/>
      <c r="H39" s="1534"/>
      <c r="I39" s="1534"/>
      <c r="J39" s="1534"/>
      <c r="K39" s="1534"/>
      <c r="L39" s="1534"/>
      <c r="M39" s="1513"/>
      <c r="N39" s="1529"/>
      <c r="O39" s="1526"/>
      <c r="P39" s="1147"/>
      <c r="Q39" s="1513"/>
      <c r="R39" s="1519"/>
      <c r="S39" s="1520"/>
      <c r="T39" s="1520"/>
      <c r="U39" s="1520"/>
      <c r="V39" s="1291"/>
    </row>
    <row r="40" spans="1:22" ht="27" hidden="1" customHeight="1" thickBot="1" x14ac:dyDescent="0.35">
      <c r="A40" s="1315"/>
      <c r="B40" s="1159"/>
      <c r="C40" s="1531"/>
      <c r="D40" s="1532"/>
      <c r="E40" s="63"/>
      <c r="F40" s="63"/>
      <c r="G40" s="1147"/>
      <c r="H40" s="1534"/>
      <c r="I40" s="1534"/>
      <c r="J40" s="1534"/>
      <c r="K40" s="1534"/>
      <c r="L40" s="1534"/>
      <c r="M40" s="1513"/>
      <c r="N40" s="1529"/>
      <c r="O40" s="1526"/>
      <c r="P40" s="1147"/>
      <c r="Q40" s="1513"/>
      <c r="R40" s="1519"/>
      <c r="S40" s="1520"/>
      <c r="T40" s="1520"/>
      <c r="U40" s="1520"/>
      <c r="V40" s="1291"/>
    </row>
    <row r="41" spans="1:22" ht="27" hidden="1" customHeight="1" thickBot="1" x14ac:dyDescent="0.35">
      <c r="A41" s="1315"/>
      <c r="B41" s="1546"/>
      <c r="C41" s="1536"/>
      <c r="D41" s="1537"/>
      <c r="E41" s="41"/>
      <c r="F41" s="41"/>
      <c r="G41" s="1514"/>
      <c r="H41" s="1535"/>
      <c r="I41" s="1535"/>
      <c r="J41" s="1535"/>
      <c r="K41" s="1535"/>
      <c r="L41" s="1535"/>
      <c r="M41" s="1515"/>
      <c r="N41" s="1530"/>
      <c r="O41" s="1541"/>
      <c r="P41" s="1514"/>
      <c r="Q41" s="1515"/>
      <c r="R41" s="1521"/>
      <c r="S41" s="1522"/>
      <c r="T41" s="1522"/>
      <c r="U41" s="1522"/>
      <c r="V41" s="1511"/>
    </row>
    <row r="42" spans="1:22" ht="27" hidden="1" customHeight="1" thickBot="1" x14ac:dyDescent="0.35">
      <c r="A42" s="1327">
        <v>4</v>
      </c>
      <c r="B42" s="1158"/>
      <c r="C42" s="1538"/>
      <c r="D42" s="1539"/>
      <c r="E42" s="127"/>
      <c r="F42" s="127"/>
      <c r="G42" s="1146"/>
      <c r="H42" s="1533"/>
      <c r="I42" s="1533"/>
      <c r="J42" s="1533"/>
      <c r="K42" s="1533"/>
      <c r="L42" s="1533"/>
      <c r="M42" s="1512"/>
      <c r="N42" s="1528"/>
      <c r="O42" s="1525"/>
      <c r="P42" s="1146"/>
      <c r="Q42" s="1512"/>
      <c r="R42" s="1517"/>
      <c r="S42" s="1518"/>
      <c r="T42" s="1518"/>
      <c r="U42" s="1518"/>
      <c r="V42" s="1290"/>
    </row>
    <row r="43" spans="1:22" ht="27" hidden="1" customHeight="1" thickBot="1" x14ac:dyDescent="0.35">
      <c r="A43" s="1315"/>
      <c r="B43" s="1159"/>
      <c r="C43" s="1531"/>
      <c r="D43" s="1540"/>
      <c r="E43" s="73"/>
      <c r="F43" s="73"/>
      <c r="G43" s="1147"/>
      <c r="H43" s="1534"/>
      <c r="I43" s="1534"/>
      <c r="J43" s="1534"/>
      <c r="K43" s="1534"/>
      <c r="L43" s="1534"/>
      <c r="M43" s="1513"/>
      <c r="N43" s="1529"/>
      <c r="O43" s="1526"/>
      <c r="P43" s="1147"/>
      <c r="Q43" s="1513"/>
      <c r="R43" s="1519"/>
      <c r="S43" s="1520"/>
      <c r="T43" s="1520"/>
      <c r="U43" s="1520"/>
      <c r="V43" s="1291"/>
    </row>
    <row r="44" spans="1:22" ht="27" hidden="1" customHeight="1" thickBot="1" x14ac:dyDescent="0.35">
      <c r="A44" s="1315"/>
      <c r="B44" s="1159"/>
      <c r="C44" s="1531"/>
      <c r="D44" s="1532"/>
      <c r="E44" s="63"/>
      <c r="F44" s="63"/>
      <c r="G44" s="1147"/>
      <c r="H44" s="1534"/>
      <c r="I44" s="1534"/>
      <c r="J44" s="1534"/>
      <c r="K44" s="1534"/>
      <c r="L44" s="1534"/>
      <c r="M44" s="1513"/>
      <c r="N44" s="1529"/>
      <c r="O44" s="1526"/>
      <c r="P44" s="1147"/>
      <c r="Q44" s="1513"/>
      <c r="R44" s="1519"/>
      <c r="S44" s="1520"/>
      <c r="T44" s="1520"/>
      <c r="U44" s="1520"/>
      <c r="V44" s="1291"/>
    </row>
    <row r="45" spans="1:22" ht="27" hidden="1" customHeight="1" thickBot="1" x14ac:dyDescent="0.35">
      <c r="A45" s="1315"/>
      <c r="B45" s="1159"/>
      <c r="C45" s="1531"/>
      <c r="D45" s="1532"/>
      <c r="E45" s="63"/>
      <c r="F45" s="63"/>
      <c r="G45" s="1147"/>
      <c r="H45" s="1534"/>
      <c r="I45" s="1534"/>
      <c r="J45" s="1534"/>
      <c r="K45" s="1534"/>
      <c r="L45" s="1534"/>
      <c r="M45" s="1513"/>
      <c r="N45" s="1529"/>
      <c r="O45" s="1526"/>
      <c r="P45" s="1147"/>
      <c r="Q45" s="1513"/>
      <c r="R45" s="1519"/>
      <c r="S45" s="1520"/>
      <c r="T45" s="1520"/>
      <c r="U45" s="1520"/>
      <c r="V45" s="1291"/>
    </row>
    <row r="46" spans="1:22" ht="27" hidden="1" customHeight="1" thickBot="1" x14ac:dyDescent="0.35">
      <c r="A46" s="1315"/>
      <c r="B46" s="1159"/>
      <c r="C46" s="1531"/>
      <c r="D46" s="1532"/>
      <c r="E46" s="63"/>
      <c r="F46" s="63"/>
      <c r="G46" s="1147"/>
      <c r="H46" s="1534"/>
      <c r="I46" s="1534"/>
      <c r="J46" s="1534"/>
      <c r="K46" s="1534"/>
      <c r="L46" s="1534"/>
      <c r="M46" s="1513"/>
      <c r="N46" s="1529"/>
      <c r="O46" s="1526"/>
      <c r="P46" s="1147"/>
      <c r="Q46" s="1513"/>
      <c r="R46" s="1519"/>
      <c r="S46" s="1520"/>
      <c r="T46" s="1520"/>
      <c r="U46" s="1520"/>
      <c r="V46" s="1291"/>
    </row>
    <row r="47" spans="1:22" ht="27" hidden="1" customHeight="1" thickBot="1" x14ac:dyDescent="0.35">
      <c r="A47" s="1315"/>
      <c r="B47" s="1159"/>
      <c r="C47" s="1531"/>
      <c r="D47" s="1532"/>
      <c r="E47" s="63"/>
      <c r="F47" s="63"/>
      <c r="G47" s="1147"/>
      <c r="H47" s="1534"/>
      <c r="I47" s="1534"/>
      <c r="J47" s="1534"/>
      <c r="K47" s="1534"/>
      <c r="L47" s="1534"/>
      <c r="M47" s="1513"/>
      <c r="N47" s="1529"/>
      <c r="O47" s="1526"/>
      <c r="P47" s="1147"/>
      <c r="Q47" s="1513"/>
      <c r="R47" s="1519"/>
      <c r="S47" s="1520"/>
      <c r="T47" s="1520"/>
      <c r="U47" s="1520"/>
      <c r="V47" s="1291"/>
    </row>
    <row r="48" spans="1:22" ht="27" hidden="1" customHeight="1" thickBot="1" x14ac:dyDescent="0.35">
      <c r="A48" s="1315"/>
      <c r="B48" s="1159"/>
      <c r="C48" s="1531"/>
      <c r="D48" s="1532"/>
      <c r="E48" s="63"/>
      <c r="F48" s="63"/>
      <c r="G48" s="1147"/>
      <c r="H48" s="1534"/>
      <c r="I48" s="1534"/>
      <c r="J48" s="1534"/>
      <c r="K48" s="1534"/>
      <c r="L48" s="1534"/>
      <c r="M48" s="1513"/>
      <c r="N48" s="1529"/>
      <c r="O48" s="1526"/>
      <c r="P48" s="1147"/>
      <c r="Q48" s="1513"/>
      <c r="R48" s="1519"/>
      <c r="S48" s="1520"/>
      <c r="T48" s="1520"/>
      <c r="U48" s="1520"/>
      <c r="V48" s="1291"/>
    </row>
    <row r="49" spans="1:22" ht="27" hidden="1" customHeight="1" thickBot="1" x14ac:dyDescent="0.35">
      <c r="A49" s="1315"/>
      <c r="B49" s="1159"/>
      <c r="C49" s="1531"/>
      <c r="D49" s="1532"/>
      <c r="E49" s="63"/>
      <c r="F49" s="63"/>
      <c r="G49" s="1147"/>
      <c r="H49" s="1534"/>
      <c r="I49" s="1534"/>
      <c r="J49" s="1534"/>
      <c r="K49" s="1534"/>
      <c r="L49" s="1534"/>
      <c r="M49" s="1513"/>
      <c r="N49" s="1529"/>
      <c r="O49" s="1526"/>
      <c r="P49" s="1147"/>
      <c r="Q49" s="1513"/>
      <c r="R49" s="1519"/>
      <c r="S49" s="1520"/>
      <c r="T49" s="1520"/>
      <c r="U49" s="1520"/>
      <c r="V49" s="1291"/>
    </row>
    <row r="50" spans="1:22" ht="27" hidden="1" customHeight="1" thickBot="1" x14ac:dyDescent="0.35">
      <c r="A50" s="1315"/>
      <c r="B50" s="1546"/>
      <c r="C50" s="1536"/>
      <c r="D50" s="1537"/>
      <c r="E50" s="41"/>
      <c r="F50" s="41"/>
      <c r="G50" s="1514"/>
      <c r="H50" s="1535"/>
      <c r="I50" s="1535"/>
      <c r="J50" s="1535"/>
      <c r="K50" s="1535"/>
      <c r="L50" s="1535"/>
      <c r="M50" s="1515"/>
      <c r="N50" s="1530"/>
      <c r="O50" s="1541"/>
      <c r="P50" s="1514"/>
      <c r="Q50" s="1515"/>
      <c r="R50" s="1521"/>
      <c r="S50" s="1522"/>
      <c r="T50" s="1522"/>
      <c r="U50" s="1522"/>
      <c r="V50" s="1511"/>
    </row>
    <row r="51" spans="1:22" ht="27" hidden="1" customHeight="1" thickBot="1" x14ac:dyDescent="0.35">
      <c r="A51" s="1327">
        <v>5</v>
      </c>
      <c r="B51" s="1158"/>
      <c r="C51" s="1538"/>
      <c r="D51" s="1539"/>
      <c r="E51" s="127"/>
      <c r="F51" s="127"/>
      <c r="G51" s="1146"/>
      <c r="H51" s="1533"/>
      <c r="I51" s="1533"/>
      <c r="J51" s="1533"/>
      <c r="K51" s="1533"/>
      <c r="L51" s="1533"/>
      <c r="M51" s="1512"/>
      <c r="N51" s="1528"/>
      <c r="O51" s="1525"/>
      <c r="P51" s="1146"/>
      <c r="Q51" s="1512"/>
      <c r="R51" s="1517"/>
      <c r="S51" s="1518"/>
      <c r="T51" s="1518"/>
      <c r="U51" s="1518"/>
      <c r="V51" s="1290"/>
    </row>
    <row r="52" spans="1:22" ht="27" hidden="1" customHeight="1" thickBot="1" x14ac:dyDescent="0.35">
      <c r="A52" s="1315"/>
      <c r="B52" s="1159"/>
      <c r="C52" s="1531"/>
      <c r="D52" s="1540"/>
      <c r="E52" s="73"/>
      <c r="F52" s="73"/>
      <c r="G52" s="1147"/>
      <c r="H52" s="1534"/>
      <c r="I52" s="1534"/>
      <c r="J52" s="1534"/>
      <c r="K52" s="1534"/>
      <c r="L52" s="1534"/>
      <c r="M52" s="1513"/>
      <c r="N52" s="1529"/>
      <c r="O52" s="1526"/>
      <c r="P52" s="1147"/>
      <c r="Q52" s="1513"/>
      <c r="R52" s="1519"/>
      <c r="S52" s="1520"/>
      <c r="T52" s="1520"/>
      <c r="U52" s="1520"/>
      <c r="V52" s="1291"/>
    </row>
    <row r="53" spans="1:22" ht="27" hidden="1" customHeight="1" thickBot="1" x14ac:dyDescent="0.35">
      <c r="A53" s="1315"/>
      <c r="B53" s="1159"/>
      <c r="C53" s="1531"/>
      <c r="D53" s="1532"/>
      <c r="E53" s="63"/>
      <c r="F53" s="63"/>
      <c r="G53" s="1147"/>
      <c r="H53" s="1534"/>
      <c r="I53" s="1534"/>
      <c r="J53" s="1534"/>
      <c r="K53" s="1534"/>
      <c r="L53" s="1534"/>
      <c r="M53" s="1513"/>
      <c r="N53" s="1529"/>
      <c r="O53" s="1526"/>
      <c r="P53" s="1147"/>
      <c r="Q53" s="1513"/>
      <c r="R53" s="1519"/>
      <c r="S53" s="1520"/>
      <c r="T53" s="1520"/>
      <c r="U53" s="1520"/>
      <c r="V53" s="1291"/>
    </row>
    <row r="54" spans="1:22" ht="27" hidden="1" customHeight="1" thickBot="1" x14ac:dyDescent="0.35">
      <c r="A54" s="1315"/>
      <c r="B54" s="1159"/>
      <c r="C54" s="1531"/>
      <c r="D54" s="1532"/>
      <c r="E54" s="63"/>
      <c r="F54" s="63"/>
      <c r="G54" s="1147"/>
      <c r="H54" s="1534"/>
      <c r="I54" s="1534"/>
      <c r="J54" s="1534"/>
      <c r="K54" s="1534"/>
      <c r="L54" s="1534"/>
      <c r="M54" s="1513"/>
      <c r="N54" s="1529"/>
      <c r="O54" s="1526"/>
      <c r="P54" s="1147"/>
      <c r="Q54" s="1513"/>
      <c r="R54" s="1519"/>
      <c r="S54" s="1520"/>
      <c r="T54" s="1520"/>
      <c r="U54" s="1520"/>
      <c r="V54" s="1291"/>
    </row>
    <row r="55" spans="1:22" ht="27" hidden="1" customHeight="1" thickBot="1" x14ac:dyDescent="0.35">
      <c r="A55" s="1315"/>
      <c r="B55" s="1159"/>
      <c r="C55" s="1531"/>
      <c r="D55" s="1532"/>
      <c r="E55" s="63"/>
      <c r="F55" s="63"/>
      <c r="G55" s="1147"/>
      <c r="H55" s="1534"/>
      <c r="I55" s="1534"/>
      <c r="J55" s="1534"/>
      <c r="K55" s="1534"/>
      <c r="L55" s="1534"/>
      <c r="M55" s="1513"/>
      <c r="N55" s="1529"/>
      <c r="O55" s="1526"/>
      <c r="P55" s="1147"/>
      <c r="Q55" s="1513"/>
      <c r="R55" s="1519"/>
      <c r="S55" s="1520"/>
      <c r="T55" s="1520"/>
      <c r="U55" s="1520"/>
      <c r="V55" s="1291"/>
    </row>
    <row r="56" spans="1:22" ht="27" hidden="1" customHeight="1" thickBot="1" x14ac:dyDescent="0.35">
      <c r="A56" s="1315"/>
      <c r="B56" s="1159"/>
      <c r="C56" s="1531"/>
      <c r="D56" s="1532"/>
      <c r="E56" s="63"/>
      <c r="F56" s="63"/>
      <c r="G56" s="1147"/>
      <c r="H56" s="1534"/>
      <c r="I56" s="1534"/>
      <c r="J56" s="1534"/>
      <c r="K56" s="1534"/>
      <c r="L56" s="1534"/>
      <c r="M56" s="1513"/>
      <c r="N56" s="1529"/>
      <c r="O56" s="1526"/>
      <c r="P56" s="1147"/>
      <c r="Q56" s="1513"/>
      <c r="R56" s="1519"/>
      <c r="S56" s="1520"/>
      <c r="T56" s="1520"/>
      <c r="U56" s="1520"/>
      <c r="V56" s="1291"/>
    </row>
    <row r="57" spans="1:22" ht="27" hidden="1" customHeight="1" thickBot="1" x14ac:dyDescent="0.35">
      <c r="A57" s="1315"/>
      <c r="B57" s="1159"/>
      <c r="C57" s="1531"/>
      <c r="D57" s="1532"/>
      <c r="E57" s="63"/>
      <c r="F57" s="63"/>
      <c r="G57" s="1147"/>
      <c r="H57" s="1534"/>
      <c r="I57" s="1534"/>
      <c r="J57" s="1534"/>
      <c r="K57" s="1534"/>
      <c r="L57" s="1534"/>
      <c r="M57" s="1513"/>
      <c r="N57" s="1529"/>
      <c r="O57" s="1526"/>
      <c r="P57" s="1147"/>
      <c r="Q57" s="1513"/>
      <c r="R57" s="1519"/>
      <c r="S57" s="1520"/>
      <c r="T57" s="1520"/>
      <c r="U57" s="1520"/>
      <c r="V57" s="1291"/>
    </row>
    <row r="58" spans="1:22" ht="27" hidden="1" customHeight="1" thickBot="1" x14ac:dyDescent="0.35">
      <c r="A58" s="1315"/>
      <c r="B58" s="1159"/>
      <c r="C58" s="1531"/>
      <c r="D58" s="1532"/>
      <c r="E58" s="63"/>
      <c r="F58" s="63"/>
      <c r="G58" s="1147"/>
      <c r="H58" s="1534"/>
      <c r="I58" s="1534"/>
      <c r="J58" s="1534"/>
      <c r="K58" s="1534"/>
      <c r="L58" s="1534"/>
      <c r="M58" s="1513"/>
      <c r="N58" s="1529"/>
      <c r="O58" s="1526"/>
      <c r="P58" s="1147"/>
      <c r="Q58" s="1513"/>
      <c r="R58" s="1519"/>
      <c r="S58" s="1520"/>
      <c r="T58" s="1520"/>
      <c r="U58" s="1520"/>
      <c r="V58" s="1291"/>
    </row>
    <row r="59" spans="1:22" ht="27" hidden="1" customHeight="1" thickBot="1" x14ac:dyDescent="0.35">
      <c r="A59" s="1315"/>
      <c r="B59" s="1546"/>
      <c r="C59" s="1536"/>
      <c r="D59" s="1537"/>
      <c r="E59" s="41"/>
      <c r="F59" s="41"/>
      <c r="G59" s="1514"/>
      <c r="H59" s="1535"/>
      <c r="I59" s="1535"/>
      <c r="J59" s="1535"/>
      <c r="K59" s="1535"/>
      <c r="L59" s="1535"/>
      <c r="M59" s="1515"/>
      <c r="N59" s="1530"/>
      <c r="O59" s="1541"/>
      <c r="P59" s="1514"/>
      <c r="Q59" s="1515"/>
      <c r="R59" s="1521"/>
      <c r="S59" s="1522"/>
      <c r="T59" s="1522"/>
      <c r="U59" s="1522"/>
      <c r="V59" s="1511"/>
    </row>
    <row r="60" spans="1:22" ht="27" hidden="1" customHeight="1" thickBot="1" x14ac:dyDescent="0.35">
      <c r="A60" s="1327">
        <v>6</v>
      </c>
      <c r="B60" s="1158"/>
      <c r="C60" s="1538"/>
      <c r="D60" s="1539"/>
      <c r="E60" s="127"/>
      <c r="F60" s="127"/>
      <c r="G60" s="1146"/>
      <c r="H60" s="1533"/>
      <c r="I60" s="1533"/>
      <c r="J60" s="1533"/>
      <c r="K60" s="1533"/>
      <c r="L60" s="1533"/>
      <c r="M60" s="1512"/>
      <c r="N60" s="1528"/>
      <c r="O60" s="1525"/>
      <c r="P60" s="1146"/>
      <c r="Q60" s="1512"/>
      <c r="R60" s="1517"/>
      <c r="S60" s="1518"/>
      <c r="T60" s="1518"/>
      <c r="U60" s="1518"/>
      <c r="V60" s="1290"/>
    </row>
    <row r="61" spans="1:22" ht="27" hidden="1" customHeight="1" thickBot="1" x14ac:dyDescent="0.35">
      <c r="A61" s="1315"/>
      <c r="B61" s="1159"/>
      <c r="C61" s="1531"/>
      <c r="D61" s="1540"/>
      <c r="E61" s="73"/>
      <c r="F61" s="73"/>
      <c r="G61" s="1147"/>
      <c r="H61" s="1534"/>
      <c r="I61" s="1534"/>
      <c r="J61" s="1534"/>
      <c r="K61" s="1534"/>
      <c r="L61" s="1534"/>
      <c r="M61" s="1513"/>
      <c r="N61" s="1529"/>
      <c r="O61" s="1526"/>
      <c r="P61" s="1147"/>
      <c r="Q61" s="1513"/>
      <c r="R61" s="1519"/>
      <c r="S61" s="1520"/>
      <c r="T61" s="1520"/>
      <c r="U61" s="1520"/>
      <c r="V61" s="1291"/>
    </row>
    <row r="62" spans="1:22" ht="27" hidden="1" customHeight="1" thickBot="1" x14ac:dyDescent="0.35">
      <c r="A62" s="1315"/>
      <c r="B62" s="1159"/>
      <c r="C62" s="1531"/>
      <c r="D62" s="1532"/>
      <c r="E62" s="63"/>
      <c r="F62" s="63"/>
      <c r="G62" s="1147"/>
      <c r="H62" s="1534"/>
      <c r="I62" s="1534"/>
      <c r="J62" s="1534"/>
      <c r="K62" s="1534"/>
      <c r="L62" s="1534"/>
      <c r="M62" s="1513"/>
      <c r="N62" s="1529"/>
      <c r="O62" s="1526"/>
      <c r="P62" s="1147"/>
      <c r="Q62" s="1513"/>
      <c r="R62" s="1519"/>
      <c r="S62" s="1520"/>
      <c r="T62" s="1520"/>
      <c r="U62" s="1520"/>
      <c r="V62" s="1291"/>
    </row>
    <row r="63" spans="1:22" ht="27" hidden="1" customHeight="1" thickBot="1" x14ac:dyDescent="0.35">
      <c r="A63" s="1315"/>
      <c r="B63" s="1159"/>
      <c r="C63" s="1531"/>
      <c r="D63" s="1532"/>
      <c r="E63" s="63"/>
      <c r="F63" s="63"/>
      <c r="G63" s="1147"/>
      <c r="H63" s="1534"/>
      <c r="I63" s="1534"/>
      <c r="J63" s="1534"/>
      <c r="K63" s="1534"/>
      <c r="L63" s="1534"/>
      <c r="M63" s="1513"/>
      <c r="N63" s="1529"/>
      <c r="O63" s="1526"/>
      <c r="P63" s="1147"/>
      <c r="Q63" s="1513"/>
      <c r="R63" s="1519"/>
      <c r="S63" s="1520"/>
      <c r="T63" s="1520"/>
      <c r="U63" s="1520"/>
      <c r="V63" s="1291"/>
    </row>
    <row r="64" spans="1:22" ht="27" hidden="1" customHeight="1" thickBot="1" x14ac:dyDescent="0.35">
      <c r="A64" s="1315"/>
      <c r="B64" s="1159"/>
      <c r="C64" s="1531"/>
      <c r="D64" s="1532"/>
      <c r="E64" s="63"/>
      <c r="F64" s="63"/>
      <c r="G64" s="1147"/>
      <c r="H64" s="1534"/>
      <c r="I64" s="1534"/>
      <c r="J64" s="1534"/>
      <c r="K64" s="1534"/>
      <c r="L64" s="1534"/>
      <c r="M64" s="1513"/>
      <c r="N64" s="1529"/>
      <c r="O64" s="1526"/>
      <c r="P64" s="1147"/>
      <c r="Q64" s="1513"/>
      <c r="R64" s="1519"/>
      <c r="S64" s="1520"/>
      <c r="T64" s="1520"/>
      <c r="U64" s="1520"/>
      <c r="V64" s="1291"/>
    </row>
    <row r="65" spans="1:22" ht="27" hidden="1" customHeight="1" thickBot="1" x14ac:dyDescent="0.35">
      <c r="A65" s="1315"/>
      <c r="B65" s="1159"/>
      <c r="C65" s="1531"/>
      <c r="D65" s="1532"/>
      <c r="E65" s="63"/>
      <c r="F65" s="63"/>
      <c r="G65" s="1147"/>
      <c r="H65" s="1534"/>
      <c r="I65" s="1534"/>
      <c r="J65" s="1534"/>
      <c r="K65" s="1534"/>
      <c r="L65" s="1534"/>
      <c r="M65" s="1513"/>
      <c r="N65" s="1529"/>
      <c r="O65" s="1526"/>
      <c r="P65" s="1147"/>
      <c r="Q65" s="1513"/>
      <c r="R65" s="1519"/>
      <c r="S65" s="1520"/>
      <c r="T65" s="1520"/>
      <c r="U65" s="1520"/>
      <c r="V65" s="1291"/>
    </row>
    <row r="66" spans="1:22" ht="27" hidden="1" customHeight="1" thickBot="1" x14ac:dyDescent="0.35">
      <c r="A66" s="1315"/>
      <c r="B66" s="1159"/>
      <c r="C66" s="1531"/>
      <c r="D66" s="1532"/>
      <c r="E66" s="63"/>
      <c r="F66" s="63"/>
      <c r="G66" s="1147"/>
      <c r="H66" s="1534"/>
      <c r="I66" s="1534"/>
      <c r="J66" s="1534"/>
      <c r="K66" s="1534"/>
      <c r="L66" s="1534"/>
      <c r="M66" s="1513"/>
      <c r="N66" s="1529"/>
      <c r="O66" s="1526"/>
      <c r="P66" s="1147"/>
      <c r="Q66" s="1513"/>
      <c r="R66" s="1519"/>
      <c r="S66" s="1520"/>
      <c r="T66" s="1520"/>
      <c r="U66" s="1520"/>
      <c r="V66" s="1291"/>
    </row>
    <row r="67" spans="1:22" ht="27" hidden="1" customHeight="1" thickBot="1" x14ac:dyDescent="0.35">
      <c r="A67" s="1315"/>
      <c r="B67" s="1159"/>
      <c r="C67" s="1531"/>
      <c r="D67" s="1532"/>
      <c r="E67" s="63"/>
      <c r="F67" s="63"/>
      <c r="G67" s="1147"/>
      <c r="H67" s="1534"/>
      <c r="I67" s="1534"/>
      <c r="J67" s="1534"/>
      <c r="K67" s="1534"/>
      <c r="L67" s="1534"/>
      <c r="M67" s="1513"/>
      <c r="N67" s="1529"/>
      <c r="O67" s="1526"/>
      <c r="P67" s="1147"/>
      <c r="Q67" s="1513"/>
      <c r="R67" s="1519"/>
      <c r="S67" s="1520"/>
      <c r="T67" s="1520"/>
      <c r="U67" s="1520"/>
      <c r="V67" s="1291"/>
    </row>
    <row r="68" spans="1:22" ht="27" hidden="1" customHeight="1" thickBot="1" x14ac:dyDescent="0.35">
      <c r="A68" s="1315"/>
      <c r="B68" s="1546"/>
      <c r="C68" s="1536"/>
      <c r="D68" s="1537"/>
      <c r="E68" s="41"/>
      <c r="F68" s="41"/>
      <c r="G68" s="1514"/>
      <c r="H68" s="1535"/>
      <c r="I68" s="1535"/>
      <c r="J68" s="1535"/>
      <c r="K68" s="1535"/>
      <c r="L68" s="1535"/>
      <c r="M68" s="1515"/>
      <c r="N68" s="1530"/>
      <c r="O68" s="1541"/>
      <c r="P68" s="1514"/>
      <c r="Q68" s="1515"/>
      <c r="R68" s="1521"/>
      <c r="S68" s="1522"/>
      <c r="T68" s="1522"/>
      <c r="U68" s="1522"/>
      <c r="V68" s="1511"/>
    </row>
    <row r="69" spans="1:22" ht="27" hidden="1" customHeight="1" thickBot="1" x14ac:dyDescent="0.35">
      <c r="A69" s="1327">
        <v>7</v>
      </c>
      <c r="B69" s="1158"/>
      <c r="C69" s="1538"/>
      <c r="D69" s="1539"/>
      <c r="E69" s="127"/>
      <c r="F69" s="127"/>
      <c r="G69" s="1146"/>
      <c r="H69" s="1533"/>
      <c r="I69" s="1533"/>
      <c r="J69" s="1533"/>
      <c r="K69" s="1533"/>
      <c r="L69" s="1533"/>
      <c r="M69" s="1512"/>
      <c r="N69" s="1528"/>
      <c r="O69" s="1525"/>
      <c r="P69" s="1146"/>
      <c r="Q69" s="1512"/>
      <c r="R69" s="1517"/>
      <c r="S69" s="1518"/>
      <c r="T69" s="1518"/>
      <c r="U69" s="1518"/>
      <c r="V69" s="1290"/>
    </row>
    <row r="70" spans="1:22" ht="27" hidden="1" customHeight="1" thickBot="1" x14ac:dyDescent="0.35">
      <c r="A70" s="1315"/>
      <c r="B70" s="1159"/>
      <c r="C70" s="1531"/>
      <c r="D70" s="1540"/>
      <c r="E70" s="73"/>
      <c r="F70" s="73"/>
      <c r="G70" s="1147"/>
      <c r="H70" s="1534"/>
      <c r="I70" s="1534"/>
      <c r="J70" s="1534"/>
      <c r="K70" s="1534"/>
      <c r="L70" s="1534"/>
      <c r="M70" s="1513"/>
      <c r="N70" s="1529"/>
      <c r="O70" s="1526"/>
      <c r="P70" s="1147"/>
      <c r="Q70" s="1513"/>
      <c r="R70" s="1519"/>
      <c r="S70" s="1520"/>
      <c r="T70" s="1520"/>
      <c r="U70" s="1520"/>
      <c r="V70" s="1291"/>
    </row>
    <row r="71" spans="1:22" ht="27" hidden="1" customHeight="1" thickBot="1" x14ac:dyDescent="0.35">
      <c r="A71" s="1315"/>
      <c r="B71" s="1159"/>
      <c r="C71" s="1531"/>
      <c r="D71" s="1532"/>
      <c r="E71" s="63"/>
      <c r="F71" s="63"/>
      <c r="G71" s="1147"/>
      <c r="H71" s="1534"/>
      <c r="I71" s="1534"/>
      <c r="J71" s="1534"/>
      <c r="K71" s="1534"/>
      <c r="L71" s="1534"/>
      <c r="M71" s="1513"/>
      <c r="N71" s="1529"/>
      <c r="O71" s="1526"/>
      <c r="P71" s="1147"/>
      <c r="Q71" s="1513"/>
      <c r="R71" s="1519"/>
      <c r="S71" s="1520"/>
      <c r="T71" s="1520"/>
      <c r="U71" s="1520"/>
      <c r="V71" s="1291"/>
    </row>
    <row r="72" spans="1:22" ht="27" hidden="1" customHeight="1" thickBot="1" x14ac:dyDescent="0.35">
      <c r="A72" s="1315"/>
      <c r="B72" s="1159"/>
      <c r="C72" s="1531"/>
      <c r="D72" s="1532"/>
      <c r="E72" s="63"/>
      <c r="F72" s="63"/>
      <c r="G72" s="1147"/>
      <c r="H72" s="1534"/>
      <c r="I72" s="1534"/>
      <c r="J72" s="1534"/>
      <c r="K72" s="1534"/>
      <c r="L72" s="1534"/>
      <c r="M72" s="1513"/>
      <c r="N72" s="1529"/>
      <c r="O72" s="1526"/>
      <c r="P72" s="1147"/>
      <c r="Q72" s="1513"/>
      <c r="R72" s="1519"/>
      <c r="S72" s="1520"/>
      <c r="T72" s="1520"/>
      <c r="U72" s="1520"/>
      <c r="V72" s="1291"/>
    </row>
    <row r="73" spans="1:22" ht="27" hidden="1" customHeight="1" thickBot="1" x14ac:dyDescent="0.35">
      <c r="A73" s="1315"/>
      <c r="B73" s="1159"/>
      <c r="C73" s="1531"/>
      <c r="D73" s="1532"/>
      <c r="E73" s="63"/>
      <c r="F73" s="63"/>
      <c r="G73" s="1147"/>
      <c r="H73" s="1534"/>
      <c r="I73" s="1534"/>
      <c r="J73" s="1534"/>
      <c r="K73" s="1534"/>
      <c r="L73" s="1534"/>
      <c r="M73" s="1513"/>
      <c r="N73" s="1529"/>
      <c r="O73" s="1526"/>
      <c r="P73" s="1147"/>
      <c r="Q73" s="1513"/>
      <c r="R73" s="1519"/>
      <c r="S73" s="1520"/>
      <c r="T73" s="1520"/>
      <c r="U73" s="1520"/>
      <c r="V73" s="1291"/>
    </row>
    <row r="74" spans="1:22" ht="27" hidden="1" customHeight="1" thickBot="1" x14ac:dyDescent="0.35">
      <c r="A74" s="1315"/>
      <c r="B74" s="1159"/>
      <c r="C74" s="1531"/>
      <c r="D74" s="1532"/>
      <c r="E74" s="63"/>
      <c r="F74" s="63"/>
      <c r="G74" s="1147"/>
      <c r="H74" s="1534"/>
      <c r="I74" s="1534"/>
      <c r="J74" s="1534"/>
      <c r="K74" s="1534"/>
      <c r="L74" s="1534"/>
      <c r="M74" s="1513"/>
      <c r="N74" s="1529"/>
      <c r="O74" s="1526"/>
      <c r="P74" s="1147"/>
      <c r="Q74" s="1513"/>
      <c r="R74" s="1519"/>
      <c r="S74" s="1520"/>
      <c r="T74" s="1520"/>
      <c r="U74" s="1520"/>
      <c r="V74" s="1291"/>
    </row>
    <row r="75" spans="1:22" ht="27" hidden="1" customHeight="1" thickBot="1" x14ac:dyDescent="0.35">
      <c r="A75" s="1315"/>
      <c r="B75" s="1159"/>
      <c r="C75" s="1531"/>
      <c r="D75" s="1532"/>
      <c r="E75" s="63"/>
      <c r="F75" s="63"/>
      <c r="G75" s="1147"/>
      <c r="H75" s="1534"/>
      <c r="I75" s="1534"/>
      <c r="J75" s="1534"/>
      <c r="K75" s="1534"/>
      <c r="L75" s="1534"/>
      <c r="M75" s="1513"/>
      <c r="N75" s="1529"/>
      <c r="O75" s="1526"/>
      <c r="P75" s="1147"/>
      <c r="Q75" s="1513"/>
      <c r="R75" s="1519"/>
      <c r="S75" s="1520"/>
      <c r="T75" s="1520"/>
      <c r="U75" s="1520"/>
      <c r="V75" s="1291"/>
    </row>
    <row r="76" spans="1:22" ht="27" hidden="1" customHeight="1" thickBot="1" x14ac:dyDescent="0.35">
      <c r="A76" s="1315"/>
      <c r="B76" s="1159"/>
      <c r="C76" s="1531"/>
      <c r="D76" s="1532"/>
      <c r="E76" s="63"/>
      <c r="F76" s="63"/>
      <c r="G76" s="1147"/>
      <c r="H76" s="1534"/>
      <c r="I76" s="1534"/>
      <c r="J76" s="1534"/>
      <c r="K76" s="1534"/>
      <c r="L76" s="1534"/>
      <c r="M76" s="1513"/>
      <c r="N76" s="1529"/>
      <c r="O76" s="1526"/>
      <c r="P76" s="1147"/>
      <c r="Q76" s="1513"/>
      <c r="R76" s="1519"/>
      <c r="S76" s="1520"/>
      <c r="T76" s="1520"/>
      <c r="U76" s="1520"/>
      <c r="V76" s="1291"/>
    </row>
    <row r="77" spans="1:22" ht="27" hidden="1" customHeight="1" thickBot="1" x14ac:dyDescent="0.35">
      <c r="A77" s="1315"/>
      <c r="B77" s="1546"/>
      <c r="C77" s="1536"/>
      <c r="D77" s="1537"/>
      <c r="E77" s="41"/>
      <c r="F77" s="41"/>
      <c r="G77" s="1514"/>
      <c r="H77" s="1535"/>
      <c r="I77" s="1535"/>
      <c r="J77" s="1535"/>
      <c r="K77" s="1535"/>
      <c r="L77" s="1535"/>
      <c r="M77" s="1515"/>
      <c r="N77" s="1530"/>
      <c r="O77" s="1541"/>
      <c r="P77" s="1514"/>
      <c r="Q77" s="1515"/>
      <c r="R77" s="1521"/>
      <c r="S77" s="1522"/>
      <c r="T77" s="1522"/>
      <c r="U77" s="1522"/>
      <c r="V77" s="1511"/>
    </row>
    <row r="78" spans="1:22" ht="27" hidden="1" customHeight="1" thickBot="1" x14ac:dyDescent="0.35">
      <c r="A78" s="1327">
        <v>8</v>
      </c>
      <c r="B78" s="1158"/>
      <c r="C78" s="1538"/>
      <c r="D78" s="1539"/>
      <c r="E78" s="127"/>
      <c r="F78" s="127"/>
      <c r="G78" s="1146"/>
      <c r="H78" s="1533"/>
      <c r="I78" s="1533"/>
      <c r="J78" s="1533"/>
      <c r="K78" s="1533"/>
      <c r="L78" s="1533"/>
      <c r="M78" s="1512"/>
      <c r="N78" s="1528"/>
      <c r="O78" s="1525"/>
      <c r="P78" s="1146"/>
      <c r="Q78" s="1512"/>
      <c r="R78" s="1517"/>
      <c r="S78" s="1518"/>
      <c r="T78" s="1518"/>
      <c r="U78" s="1518"/>
      <c r="V78" s="1290"/>
    </row>
    <row r="79" spans="1:22" ht="27" hidden="1" customHeight="1" thickBot="1" x14ac:dyDescent="0.35">
      <c r="A79" s="1315"/>
      <c r="B79" s="1159"/>
      <c r="C79" s="1531"/>
      <c r="D79" s="1540"/>
      <c r="E79" s="73"/>
      <c r="F79" s="73"/>
      <c r="G79" s="1147"/>
      <c r="H79" s="1534"/>
      <c r="I79" s="1534"/>
      <c r="J79" s="1534"/>
      <c r="K79" s="1534"/>
      <c r="L79" s="1534"/>
      <c r="M79" s="1513"/>
      <c r="N79" s="1529"/>
      <c r="O79" s="1526"/>
      <c r="P79" s="1147"/>
      <c r="Q79" s="1513"/>
      <c r="R79" s="1519"/>
      <c r="S79" s="1520"/>
      <c r="T79" s="1520"/>
      <c r="U79" s="1520"/>
      <c r="V79" s="1291"/>
    </row>
    <row r="80" spans="1:22" ht="27" hidden="1" customHeight="1" thickBot="1" x14ac:dyDescent="0.35">
      <c r="A80" s="1315"/>
      <c r="B80" s="1159"/>
      <c r="C80" s="1531"/>
      <c r="D80" s="1532"/>
      <c r="E80" s="63"/>
      <c r="F80" s="63"/>
      <c r="G80" s="1147"/>
      <c r="H80" s="1534"/>
      <c r="I80" s="1534"/>
      <c r="J80" s="1534"/>
      <c r="K80" s="1534"/>
      <c r="L80" s="1534"/>
      <c r="M80" s="1513"/>
      <c r="N80" s="1529"/>
      <c r="O80" s="1526"/>
      <c r="P80" s="1147"/>
      <c r="Q80" s="1513"/>
      <c r="R80" s="1519"/>
      <c r="S80" s="1520"/>
      <c r="T80" s="1520"/>
      <c r="U80" s="1520"/>
      <c r="V80" s="1291"/>
    </row>
    <row r="81" spans="1:22" ht="27" hidden="1" customHeight="1" thickBot="1" x14ac:dyDescent="0.35">
      <c r="A81" s="1315"/>
      <c r="B81" s="1159"/>
      <c r="C81" s="1531"/>
      <c r="D81" s="1532"/>
      <c r="E81" s="63"/>
      <c r="F81" s="63"/>
      <c r="G81" s="1147"/>
      <c r="H81" s="1534"/>
      <c r="I81" s="1534"/>
      <c r="J81" s="1534"/>
      <c r="K81" s="1534"/>
      <c r="L81" s="1534"/>
      <c r="M81" s="1513"/>
      <c r="N81" s="1529"/>
      <c r="O81" s="1526"/>
      <c r="P81" s="1147"/>
      <c r="Q81" s="1513"/>
      <c r="R81" s="1519"/>
      <c r="S81" s="1520"/>
      <c r="T81" s="1520"/>
      <c r="U81" s="1520"/>
      <c r="V81" s="1291"/>
    </row>
    <row r="82" spans="1:22" ht="27" hidden="1" customHeight="1" thickBot="1" x14ac:dyDescent="0.35">
      <c r="A82" s="1315"/>
      <c r="B82" s="1159"/>
      <c r="C82" s="1531"/>
      <c r="D82" s="1532"/>
      <c r="E82" s="63"/>
      <c r="F82" s="63"/>
      <c r="G82" s="1147"/>
      <c r="H82" s="1534"/>
      <c r="I82" s="1534"/>
      <c r="J82" s="1534"/>
      <c r="K82" s="1534"/>
      <c r="L82" s="1534"/>
      <c r="M82" s="1513"/>
      <c r="N82" s="1529"/>
      <c r="O82" s="1526"/>
      <c r="P82" s="1147"/>
      <c r="Q82" s="1513"/>
      <c r="R82" s="1519"/>
      <c r="S82" s="1520"/>
      <c r="T82" s="1520"/>
      <c r="U82" s="1520"/>
      <c r="V82" s="1291"/>
    </row>
    <row r="83" spans="1:22" ht="27" hidden="1" customHeight="1" thickBot="1" x14ac:dyDescent="0.35">
      <c r="A83" s="1315"/>
      <c r="B83" s="1159"/>
      <c r="C83" s="1531"/>
      <c r="D83" s="1532"/>
      <c r="E83" s="63"/>
      <c r="F83" s="63"/>
      <c r="G83" s="1147"/>
      <c r="H83" s="1534"/>
      <c r="I83" s="1534"/>
      <c r="J83" s="1534"/>
      <c r="K83" s="1534"/>
      <c r="L83" s="1534"/>
      <c r="M83" s="1513"/>
      <c r="N83" s="1529"/>
      <c r="O83" s="1526"/>
      <c r="P83" s="1147"/>
      <c r="Q83" s="1513"/>
      <c r="R83" s="1519"/>
      <c r="S83" s="1520"/>
      <c r="T83" s="1520"/>
      <c r="U83" s="1520"/>
      <c r="V83" s="1291"/>
    </row>
    <row r="84" spans="1:22" ht="27" hidden="1" customHeight="1" thickBot="1" x14ac:dyDescent="0.35">
      <c r="A84" s="1315"/>
      <c r="B84" s="1159"/>
      <c r="C84" s="1531"/>
      <c r="D84" s="1532"/>
      <c r="E84" s="63"/>
      <c r="F84" s="63"/>
      <c r="G84" s="1147"/>
      <c r="H84" s="1534"/>
      <c r="I84" s="1534"/>
      <c r="J84" s="1534"/>
      <c r="K84" s="1534"/>
      <c r="L84" s="1534"/>
      <c r="M84" s="1513"/>
      <c r="N84" s="1529"/>
      <c r="O84" s="1526"/>
      <c r="P84" s="1147"/>
      <c r="Q84" s="1513"/>
      <c r="R84" s="1519"/>
      <c r="S84" s="1520"/>
      <c r="T84" s="1520"/>
      <c r="U84" s="1520"/>
      <c r="V84" s="1291"/>
    </row>
    <row r="85" spans="1:22" ht="27" hidden="1" customHeight="1" thickBot="1" x14ac:dyDescent="0.35">
      <c r="A85" s="1315"/>
      <c r="B85" s="1159"/>
      <c r="C85" s="1531"/>
      <c r="D85" s="1532"/>
      <c r="E85" s="63"/>
      <c r="F85" s="63"/>
      <c r="G85" s="1147"/>
      <c r="H85" s="1534"/>
      <c r="I85" s="1534"/>
      <c r="J85" s="1534"/>
      <c r="K85" s="1534"/>
      <c r="L85" s="1534"/>
      <c r="M85" s="1513"/>
      <c r="N85" s="1529"/>
      <c r="O85" s="1526"/>
      <c r="P85" s="1147"/>
      <c r="Q85" s="1513"/>
      <c r="R85" s="1519"/>
      <c r="S85" s="1520"/>
      <c r="T85" s="1520"/>
      <c r="U85" s="1520"/>
      <c r="V85" s="1291"/>
    </row>
    <row r="86" spans="1:22" ht="27" hidden="1" customHeight="1" thickBot="1" x14ac:dyDescent="0.35">
      <c r="A86" s="1315"/>
      <c r="B86" s="1546"/>
      <c r="C86" s="1536"/>
      <c r="D86" s="1537"/>
      <c r="E86" s="41"/>
      <c r="F86" s="41"/>
      <c r="G86" s="1514"/>
      <c r="H86" s="1535"/>
      <c r="I86" s="1535"/>
      <c r="J86" s="1535"/>
      <c r="K86" s="1535"/>
      <c r="L86" s="1535"/>
      <c r="M86" s="1515"/>
      <c r="N86" s="1530"/>
      <c r="O86" s="1541"/>
      <c r="P86" s="1514"/>
      <c r="Q86" s="1515"/>
      <c r="R86" s="1521"/>
      <c r="S86" s="1522"/>
      <c r="T86" s="1522"/>
      <c r="U86" s="1522"/>
      <c r="V86" s="1511"/>
    </row>
    <row r="87" spans="1:22" ht="27" hidden="1" customHeight="1" thickBot="1" x14ac:dyDescent="0.35">
      <c r="A87" s="1327">
        <v>9</v>
      </c>
      <c r="B87" s="1158"/>
      <c r="C87" s="1538"/>
      <c r="D87" s="1539"/>
      <c r="E87" s="127"/>
      <c r="F87" s="127"/>
      <c r="G87" s="1146"/>
      <c r="H87" s="1533"/>
      <c r="I87" s="1533"/>
      <c r="J87" s="1533"/>
      <c r="K87" s="1533"/>
      <c r="L87" s="1533"/>
      <c r="M87" s="1512"/>
      <c r="N87" s="1528"/>
      <c r="O87" s="1525"/>
      <c r="P87" s="1146"/>
      <c r="Q87" s="1512"/>
      <c r="R87" s="1517"/>
      <c r="S87" s="1518"/>
      <c r="T87" s="1518"/>
      <c r="U87" s="1518"/>
      <c r="V87" s="1290"/>
    </row>
    <row r="88" spans="1:22" ht="27" hidden="1" customHeight="1" thickBot="1" x14ac:dyDescent="0.35">
      <c r="A88" s="1315"/>
      <c r="B88" s="1159"/>
      <c r="C88" s="1531"/>
      <c r="D88" s="1540"/>
      <c r="E88" s="73"/>
      <c r="F88" s="73"/>
      <c r="G88" s="1147"/>
      <c r="H88" s="1534"/>
      <c r="I88" s="1534"/>
      <c r="J88" s="1534"/>
      <c r="K88" s="1534"/>
      <c r="L88" s="1534"/>
      <c r="M88" s="1513"/>
      <c r="N88" s="1529"/>
      <c r="O88" s="1526"/>
      <c r="P88" s="1147"/>
      <c r="Q88" s="1513"/>
      <c r="R88" s="1519"/>
      <c r="S88" s="1520"/>
      <c r="T88" s="1520"/>
      <c r="U88" s="1520"/>
      <c r="V88" s="1291"/>
    </row>
    <row r="89" spans="1:22" ht="27" hidden="1" customHeight="1" thickBot="1" x14ac:dyDescent="0.35">
      <c r="A89" s="1315"/>
      <c r="B89" s="1159"/>
      <c r="C89" s="1531"/>
      <c r="D89" s="1532"/>
      <c r="E89" s="63"/>
      <c r="F89" s="63"/>
      <c r="G89" s="1147"/>
      <c r="H89" s="1534"/>
      <c r="I89" s="1534"/>
      <c r="J89" s="1534"/>
      <c r="K89" s="1534"/>
      <c r="L89" s="1534"/>
      <c r="M89" s="1513"/>
      <c r="N89" s="1529"/>
      <c r="O89" s="1526"/>
      <c r="P89" s="1147"/>
      <c r="Q89" s="1513"/>
      <c r="R89" s="1519"/>
      <c r="S89" s="1520"/>
      <c r="T89" s="1520"/>
      <c r="U89" s="1520"/>
      <c r="V89" s="1291"/>
    </row>
    <row r="90" spans="1:22" ht="27" hidden="1" customHeight="1" thickBot="1" x14ac:dyDescent="0.35">
      <c r="A90" s="1315"/>
      <c r="B90" s="1159"/>
      <c r="C90" s="1531"/>
      <c r="D90" s="1532"/>
      <c r="E90" s="63"/>
      <c r="F90" s="63"/>
      <c r="G90" s="1147"/>
      <c r="H90" s="1534"/>
      <c r="I90" s="1534"/>
      <c r="J90" s="1534"/>
      <c r="K90" s="1534"/>
      <c r="L90" s="1534"/>
      <c r="M90" s="1513"/>
      <c r="N90" s="1529"/>
      <c r="O90" s="1526"/>
      <c r="P90" s="1147"/>
      <c r="Q90" s="1513"/>
      <c r="R90" s="1519"/>
      <c r="S90" s="1520"/>
      <c r="T90" s="1520"/>
      <c r="U90" s="1520"/>
      <c r="V90" s="1291"/>
    </row>
    <row r="91" spans="1:22" ht="27" hidden="1" customHeight="1" thickBot="1" x14ac:dyDescent="0.35">
      <c r="A91" s="1315"/>
      <c r="B91" s="1159"/>
      <c r="C91" s="1531"/>
      <c r="D91" s="1532"/>
      <c r="E91" s="63"/>
      <c r="F91" s="63"/>
      <c r="G91" s="1147"/>
      <c r="H91" s="1534"/>
      <c r="I91" s="1534"/>
      <c r="J91" s="1534"/>
      <c r="K91" s="1534"/>
      <c r="L91" s="1534"/>
      <c r="M91" s="1513"/>
      <c r="N91" s="1529"/>
      <c r="O91" s="1526"/>
      <c r="P91" s="1147"/>
      <c r="Q91" s="1513"/>
      <c r="R91" s="1519"/>
      <c r="S91" s="1520"/>
      <c r="T91" s="1520"/>
      <c r="U91" s="1520"/>
      <c r="V91" s="1291"/>
    </row>
    <row r="92" spans="1:22" ht="27" hidden="1" customHeight="1" thickBot="1" x14ac:dyDescent="0.35">
      <c r="A92" s="1315"/>
      <c r="B92" s="1159"/>
      <c r="C92" s="1531"/>
      <c r="D92" s="1532"/>
      <c r="E92" s="63"/>
      <c r="F92" s="63"/>
      <c r="G92" s="1147"/>
      <c r="H92" s="1534"/>
      <c r="I92" s="1534"/>
      <c r="J92" s="1534"/>
      <c r="K92" s="1534"/>
      <c r="L92" s="1534"/>
      <c r="M92" s="1513"/>
      <c r="N92" s="1529"/>
      <c r="O92" s="1526"/>
      <c r="P92" s="1147"/>
      <c r="Q92" s="1513"/>
      <c r="R92" s="1519"/>
      <c r="S92" s="1520"/>
      <c r="T92" s="1520"/>
      <c r="U92" s="1520"/>
      <c r="V92" s="1291"/>
    </row>
    <row r="93" spans="1:22" ht="27" hidden="1" customHeight="1" thickBot="1" x14ac:dyDescent="0.35">
      <c r="A93" s="1315"/>
      <c r="B93" s="1159"/>
      <c r="C93" s="1531"/>
      <c r="D93" s="1532"/>
      <c r="E93" s="63"/>
      <c r="F93" s="63"/>
      <c r="G93" s="1147"/>
      <c r="H93" s="1534"/>
      <c r="I93" s="1534"/>
      <c r="J93" s="1534"/>
      <c r="K93" s="1534"/>
      <c r="L93" s="1534"/>
      <c r="M93" s="1513"/>
      <c r="N93" s="1529"/>
      <c r="O93" s="1526"/>
      <c r="P93" s="1147"/>
      <c r="Q93" s="1513"/>
      <c r="R93" s="1519"/>
      <c r="S93" s="1520"/>
      <c r="T93" s="1520"/>
      <c r="U93" s="1520"/>
      <c r="V93" s="1291"/>
    </row>
    <row r="94" spans="1:22" ht="27" hidden="1" customHeight="1" thickBot="1" x14ac:dyDescent="0.35">
      <c r="A94" s="1315"/>
      <c r="B94" s="1159"/>
      <c r="C94" s="1531"/>
      <c r="D94" s="1532"/>
      <c r="E94" s="63"/>
      <c r="F94" s="63"/>
      <c r="G94" s="1147"/>
      <c r="H94" s="1534"/>
      <c r="I94" s="1534"/>
      <c r="J94" s="1534"/>
      <c r="K94" s="1534"/>
      <c r="L94" s="1534"/>
      <c r="M94" s="1513"/>
      <c r="N94" s="1529"/>
      <c r="O94" s="1526"/>
      <c r="P94" s="1147"/>
      <c r="Q94" s="1513"/>
      <c r="R94" s="1519"/>
      <c r="S94" s="1520"/>
      <c r="T94" s="1520"/>
      <c r="U94" s="1520"/>
      <c r="V94" s="1291"/>
    </row>
    <row r="95" spans="1:22" ht="27" hidden="1" customHeight="1" thickBot="1" x14ac:dyDescent="0.35">
      <c r="A95" s="1315"/>
      <c r="B95" s="1546"/>
      <c r="C95" s="1536"/>
      <c r="D95" s="1537"/>
      <c r="E95" s="41"/>
      <c r="F95" s="41"/>
      <c r="G95" s="1514"/>
      <c r="H95" s="1535"/>
      <c r="I95" s="1535"/>
      <c r="J95" s="1535"/>
      <c r="K95" s="1535"/>
      <c r="L95" s="1535"/>
      <c r="M95" s="1515"/>
      <c r="N95" s="1530"/>
      <c r="O95" s="1541"/>
      <c r="P95" s="1514"/>
      <c r="Q95" s="1515"/>
      <c r="R95" s="1521"/>
      <c r="S95" s="1522"/>
      <c r="T95" s="1522"/>
      <c r="U95" s="1522"/>
      <c r="V95" s="1511"/>
    </row>
    <row r="96" spans="1:22" ht="27" hidden="1" customHeight="1" thickBot="1" x14ac:dyDescent="0.35">
      <c r="A96" s="1327">
        <v>10</v>
      </c>
      <c r="B96" s="1158"/>
      <c r="C96" s="1538"/>
      <c r="D96" s="1539"/>
      <c r="E96" s="127"/>
      <c r="F96" s="127"/>
      <c r="G96" s="1146"/>
      <c r="H96" s="1533"/>
      <c r="I96" s="1533"/>
      <c r="J96" s="1533"/>
      <c r="K96" s="1533"/>
      <c r="L96" s="1533"/>
      <c r="M96" s="1512"/>
      <c r="N96" s="1528"/>
      <c r="O96" s="1525"/>
      <c r="P96" s="1146"/>
      <c r="Q96" s="1512"/>
      <c r="R96" s="1517"/>
      <c r="S96" s="1518"/>
      <c r="T96" s="1518"/>
      <c r="U96" s="1518"/>
      <c r="V96" s="1290"/>
    </row>
    <row r="97" spans="1:22" ht="27" hidden="1" customHeight="1" thickBot="1" x14ac:dyDescent="0.35">
      <c r="A97" s="1315"/>
      <c r="B97" s="1159"/>
      <c r="C97" s="1531"/>
      <c r="D97" s="1540"/>
      <c r="E97" s="73"/>
      <c r="F97" s="73"/>
      <c r="G97" s="1147"/>
      <c r="H97" s="1534"/>
      <c r="I97" s="1534"/>
      <c r="J97" s="1534"/>
      <c r="K97" s="1534"/>
      <c r="L97" s="1534"/>
      <c r="M97" s="1513"/>
      <c r="N97" s="1529"/>
      <c r="O97" s="1526"/>
      <c r="P97" s="1147"/>
      <c r="Q97" s="1513"/>
      <c r="R97" s="1519"/>
      <c r="S97" s="1520"/>
      <c r="T97" s="1520"/>
      <c r="U97" s="1520"/>
      <c r="V97" s="1291"/>
    </row>
    <row r="98" spans="1:22" ht="27" hidden="1" customHeight="1" thickBot="1" x14ac:dyDescent="0.35">
      <c r="A98" s="1315"/>
      <c r="B98" s="1159"/>
      <c r="C98" s="1531"/>
      <c r="D98" s="1532"/>
      <c r="E98" s="63"/>
      <c r="F98" s="63"/>
      <c r="G98" s="1147"/>
      <c r="H98" s="1534"/>
      <c r="I98" s="1534"/>
      <c r="J98" s="1534"/>
      <c r="K98" s="1534"/>
      <c r="L98" s="1534"/>
      <c r="M98" s="1513"/>
      <c r="N98" s="1529"/>
      <c r="O98" s="1526"/>
      <c r="P98" s="1147"/>
      <c r="Q98" s="1513"/>
      <c r="R98" s="1519"/>
      <c r="S98" s="1520"/>
      <c r="T98" s="1520"/>
      <c r="U98" s="1520"/>
      <c r="V98" s="1291"/>
    </row>
    <row r="99" spans="1:22" ht="27" hidden="1" customHeight="1" thickBot="1" x14ac:dyDescent="0.35">
      <c r="A99" s="1315"/>
      <c r="B99" s="1159"/>
      <c r="C99" s="1531"/>
      <c r="D99" s="1532"/>
      <c r="E99" s="63"/>
      <c r="F99" s="63"/>
      <c r="G99" s="1147"/>
      <c r="H99" s="1534"/>
      <c r="I99" s="1534"/>
      <c r="J99" s="1534"/>
      <c r="K99" s="1534"/>
      <c r="L99" s="1534"/>
      <c r="M99" s="1513"/>
      <c r="N99" s="1529"/>
      <c r="O99" s="1526"/>
      <c r="P99" s="1147"/>
      <c r="Q99" s="1513"/>
      <c r="R99" s="1519"/>
      <c r="S99" s="1520"/>
      <c r="T99" s="1520"/>
      <c r="U99" s="1520"/>
      <c r="V99" s="1291"/>
    </row>
    <row r="100" spans="1:22" ht="27" hidden="1" customHeight="1" thickBot="1" x14ac:dyDescent="0.35">
      <c r="A100" s="1315"/>
      <c r="B100" s="1159"/>
      <c r="C100" s="1531"/>
      <c r="D100" s="1532"/>
      <c r="E100" s="63"/>
      <c r="F100" s="63"/>
      <c r="G100" s="1147"/>
      <c r="H100" s="1534"/>
      <c r="I100" s="1534"/>
      <c r="J100" s="1534"/>
      <c r="K100" s="1534"/>
      <c r="L100" s="1534"/>
      <c r="M100" s="1513"/>
      <c r="N100" s="1529"/>
      <c r="O100" s="1526"/>
      <c r="P100" s="1147"/>
      <c r="Q100" s="1513"/>
      <c r="R100" s="1519"/>
      <c r="S100" s="1520"/>
      <c r="T100" s="1520"/>
      <c r="U100" s="1520"/>
      <c r="V100" s="1291"/>
    </row>
    <row r="101" spans="1:22" ht="27" hidden="1" customHeight="1" thickBot="1" x14ac:dyDescent="0.35">
      <c r="A101" s="1315"/>
      <c r="B101" s="1159"/>
      <c r="C101" s="1531"/>
      <c r="D101" s="1532"/>
      <c r="E101" s="63"/>
      <c r="F101" s="63"/>
      <c r="G101" s="1147"/>
      <c r="H101" s="1534"/>
      <c r="I101" s="1534"/>
      <c r="J101" s="1534"/>
      <c r="K101" s="1534"/>
      <c r="L101" s="1534"/>
      <c r="M101" s="1513"/>
      <c r="N101" s="1529"/>
      <c r="O101" s="1526"/>
      <c r="P101" s="1147"/>
      <c r="Q101" s="1513"/>
      <c r="R101" s="1519"/>
      <c r="S101" s="1520"/>
      <c r="T101" s="1520"/>
      <c r="U101" s="1520"/>
      <c r="V101" s="1291"/>
    </row>
    <row r="102" spans="1:22" ht="27" hidden="1" customHeight="1" thickBot="1" x14ac:dyDescent="0.35">
      <c r="A102" s="1315"/>
      <c r="B102" s="1159"/>
      <c r="C102" s="1531"/>
      <c r="D102" s="1532"/>
      <c r="E102" s="63"/>
      <c r="F102" s="63"/>
      <c r="G102" s="1147"/>
      <c r="H102" s="1534"/>
      <c r="I102" s="1534"/>
      <c r="J102" s="1534"/>
      <c r="K102" s="1534"/>
      <c r="L102" s="1534"/>
      <c r="M102" s="1513"/>
      <c r="N102" s="1529"/>
      <c r="O102" s="1526"/>
      <c r="P102" s="1147"/>
      <c r="Q102" s="1513"/>
      <c r="R102" s="1519"/>
      <c r="S102" s="1520"/>
      <c r="T102" s="1520"/>
      <c r="U102" s="1520"/>
      <c r="V102" s="1291"/>
    </row>
    <row r="103" spans="1:22" ht="27" hidden="1" customHeight="1" thickBot="1" x14ac:dyDescent="0.35">
      <c r="A103" s="1315"/>
      <c r="B103" s="1159"/>
      <c r="C103" s="1531"/>
      <c r="D103" s="1532"/>
      <c r="E103" s="63"/>
      <c r="F103" s="63"/>
      <c r="G103" s="1147"/>
      <c r="H103" s="1534"/>
      <c r="I103" s="1534"/>
      <c r="J103" s="1534"/>
      <c r="K103" s="1534"/>
      <c r="L103" s="1534"/>
      <c r="M103" s="1513"/>
      <c r="N103" s="1529"/>
      <c r="O103" s="1526"/>
      <c r="P103" s="1147"/>
      <c r="Q103" s="1513"/>
      <c r="R103" s="1519"/>
      <c r="S103" s="1520"/>
      <c r="T103" s="1520"/>
      <c r="U103" s="1520"/>
      <c r="V103" s="1291"/>
    </row>
    <row r="104" spans="1:22" ht="27" hidden="1" customHeight="1" x14ac:dyDescent="0.3">
      <c r="A104" s="1331"/>
      <c r="B104" s="1263"/>
      <c r="C104" s="1544"/>
      <c r="D104" s="1545"/>
      <c r="E104" s="73"/>
      <c r="F104" s="73"/>
      <c r="G104" s="1278"/>
      <c r="H104" s="1543"/>
      <c r="I104" s="1543"/>
      <c r="J104" s="1543"/>
      <c r="K104" s="1543"/>
      <c r="L104" s="1543"/>
      <c r="M104" s="1516"/>
      <c r="N104" s="1542"/>
      <c r="O104" s="1527"/>
      <c r="P104" s="1278"/>
      <c r="Q104" s="1516"/>
      <c r="R104" s="1523"/>
      <c r="S104" s="1524"/>
      <c r="T104" s="1524"/>
      <c r="U104" s="1524"/>
      <c r="V104" s="1330"/>
    </row>
    <row r="105" spans="1:22"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59" t="s">
        <v>41</v>
      </c>
      <c r="B106" s="1259"/>
      <c r="C106" s="1259"/>
      <c r="D106" s="1259"/>
      <c r="O106" s="31">
        <f>SUBTOTAL(109,O15:O105)</f>
        <v>0</v>
      </c>
      <c r="R106" s="62" t="s">
        <v>45</v>
      </c>
      <c r="S106" s="487">
        <f>SUBTOTAL(109,O15)*V15+SUBTOTAL(109,O24)*V24+SUBTOTAL(109,O33)*V33+SUBTOTAL(109,O42)*V42+SUBTOTAL(109,O51)*V51+SUBTOTAL(109,O60)*V60+SUBTOTAL(109,O69)*V69+SUBTOTAL(109,O78)*V78+SUBTOTAL(109,O87)*V87+SUBTOTAL(109,O96)*V96</f>
        <v>0</v>
      </c>
      <c r="V106" s="485"/>
    </row>
    <row r="107" spans="1:22" ht="16.2" customHeight="1" x14ac:dyDescent="0.3">
      <c r="A107" s="1260"/>
      <c r="B107" s="1260"/>
      <c r="C107" s="1260"/>
      <c r="D107" s="1260"/>
      <c r="E107" s="20"/>
      <c r="F107" s="20"/>
      <c r="G107" s="20"/>
      <c r="H107" s="20"/>
      <c r="O107" s="16" t="s">
        <v>70</v>
      </c>
      <c r="P107" s="5"/>
      <c r="Q107" s="5"/>
      <c r="R107" s="497" t="s">
        <v>578</v>
      </c>
      <c r="S107" s="489" t="str">
        <f>IFERROR((SUBTOTAL(109,O15)*V15+SUBTOTAL(109,O24)*V24+SUBTOTAL(109,O33)*V33+SUBTOTAL(109,O42)*V42+SUBTOTAL(109,O51)*V51+SUBTOTAL(109,O60)*V60+SUBTOTAL(109,O69)*V69+SUBTOTAL(109,O78)*V78+SUBTOTAL(109,O87)*V87+SUBTOTAL(109,O96)*V96)/O106," ")</f>
        <v xml:space="preserve"> </v>
      </c>
      <c r="T107" s="4"/>
      <c r="U107" s="486"/>
      <c r="V107" s="4"/>
    </row>
    <row r="108" spans="1:22" ht="9" customHeight="1" x14ac:dyDescent="0.3">
      <c r="H108" s="19"/>
      <c r="R108" s="4"/>
      <c r="S108" s="4"/>
      <c r="T108" s="4"/>
      <c r="U108" s="4"/>
      <c r="V108" s="4"/>
    </row>
    <row r="109" spans="1:22" ht="14.4" customHeight="1" x14ac:dyDescent="0.3">
      <c r="A109" s="1116" t="s">
        <v>659</v>
      </c>
      <c r="B109" s="1116"/>
      <c r="C109" s="1116"/>
      <c r="D109" s="1116"/>
      <c r="E109" s="1116"/>
      <c r="F109" s="1116"/>
      <c r="G109" s="1116"/>
      <c r="H109" s="1116"/>
      <c r="I109" s="1116"/>
      <c r="J109" s="1116"/>
      <c r="K109" s="1116"/>
      <c r="L109" s="1116"/>
      <c r="M109" s="1116"/>
      <c r="N109" s="1116"/>
      <c r="O109" s="1116"/>
      <c r="P109" s="1116"/>
      <c r="Q109" s="1116"/>
      <c r="R109" s="1240" t="s">
        <v>649</v>
      </c>
      <c r="S109" s="1240"/>
      <c r="T109" s="1240"/>
      <c r="U109" s="1111"/>
      <c r="V109" s="1508"/>
    </row>
    <row r="110" spans="1:22" ht="14.4" customHeight="1" x14ac:dyDescent="0.3">
      <c r="A110" s="1116"/>
      <c r="B110" s="1116"/>
      <c r="C110" s="1116"/>
      <c r="D110" s="1116"/>
      <c r="E110" s="1116"/>
      <c r="F110" s="1116"/>
      <c r="G110" s="1116"/>
      <c r="H110" s="1116"/>
      <c r="I110" s="1116"/>
      <c r="J110" s="1116"/>
      <c r="K110" s="1116"/>
      <c r="L110" s="1116"/>
      <c r="M110" s="1116"/>
      <c r="N110" s="1116"/>
      <c r="O110" s="1116"/>
      <c r="P110" s="1116"/>
      <c r="Q110" s="1116"/>
      <c r="R110" s="1240"/>
      <c r="S110" s="1240"/>
      <c r="T110" s="1240"/>
      <c r="U110" s="1111"/>
      <c r="V110" s="1508"/>
    </row>
    <row r="111" spans="1:22" ht="14.4" customHeight="1" x14ac:dyDescent="0.3">
      <c r="A111" s="1116"/>
      <c r="B111" s="1116"/>
      <c r="C111" s="1116"/>
      <c r="D111" s="1116"/>
      <c r="E111" s="1116"/>
      <c r="F111" s="1116"/>
      <c r="G111" s="1116"/>
      <c r="H111" s="1116"/>
      <c r="I111" s="1116"/>
      <c r="J111" s="1116"/>
      <c r="K111" s="1116"/>
      <c r="L111" s="1116"/>
      <c r="M111" s="1116"/>
      <c r="N111" s="1116"/>
      <c r="O111" s="1116"/>
      <c r="P111" s="1116"/>
      <c r="Q111" s="1116"/>
      <c r="R111" s="535" t="s">
        <v>641</v>
      </c>
      <c r="S111" s="1505"/>
      <c r="T111" s="1506"/>
      <c r="U111" s="1507"/>
      <c r="V111" s="544"/>
    </row>
    <row r="112" spans="1:22" ht="14.4" customHeight="1" x14ac:dyDescent="0.3">
      <c r="A112" s="1261"/>
      <c r="B112" s="1261"/>
      <c r="C112" s="1261"/>
      <c r="D112" s="1261"/>
      <c r="E112" s="1261"/>
      <c r="F112" s="1261"/>
      <c r="G112" s="1261"/>
      <c r="I112" s="1261"/>
      <c r="J112" s="1261"/>
      <c r="K112" s="1261"/>
      <c r="L112" s="1261"/>
      <c r="M112" s="1261"/>
      <c r="N112" s="1261"/>
    </row>
    <row r="113" spans="1:22" ht="14.4" customHeight="1" x14ac:dyDescent="0.3">
      <c r="A113" s="1295" t="s">
        <v>22</v>
      </c>
      <c r="B113" s="1295"/>
      <c r="C113" s="1295"/>
      <c r="D113" s="1295"/>
      <c r="E113" s="1295"/>
      <c r="F113" s="1295"/>
      <c r="G113" s="1295"/>
      <c r="H113" s="19"/>
      <c r="I113" s="1295" t="s">
        <v>23</v>
      </c>
      <c r="J113" s="1295"/>
      <c r="K113" s="1295"/>
      <c r="L113" s="1295"/>
      <c r="M113" s="1295"/>
      <c r="N113" s="1295"/>
      <c r="P113" s="1186" t="s">
        <v>82</v>
      </c>
      <c r="Q113" s="1356"/>
      <c r="R113" s="61" t="s">
        <v>83</v>
      </c>
      <c r="S113" s="1213" t="s">
        <v>47</v>
      </c>
      <c r="T113" s="1214"/>
      <c r="U113" s="1215"/>
    </row>
    <row r="114" spans="1:22" ht="9" customHeight="1" x14ac:dyDescent="0.3">
      <c r="A114" s="1552" t="str">
        <f>Startseite!A4</f>
        <v>Version 16.03.2023</v>
      </c>
      <c r="B114" s="1552"/>
      <c r="C114" s="1552"/>
      <c r="D114" s="1552"/>
      <c r="E114" s="1552"/>
      <c r="F114" s="1552"/>
      <c r="G114" s="1552"/>
      <c r="H114" s="1552"/>
      <c r="I114" s="1552"/>
      <c r="J114" s="1552"/>
      <c r="K114" s="1552"/>
      <c r="L114" s="1552"/>
      <c r="M114" s="1552"/>
      <c r="N114" s="1552"/>
      <c r="O114" s="1552"/>
      <c r="P114" s="1552"/>
      <c r="Q114" s="1552"/>
      <c r="R114" s="1552"/>
      <c r="S114" s="1552"/>
      <c r="T114" s="1552"/>
      <c r="U114" s="1552"/>
      <c r="V114" s="1552"/>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626</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968</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83" t="s">
        <v>207</v>
      </c>
      <c r="B1" s="1283"/>
      <c r="C1" s="1284">
        <f>'LB Bestandespflege'!$C$2:$D$2</f>
        <v>0</v>
      </c>
      <c r="D1" s="1284"/>
    </row>
    <row r="2" spans="1:14" ht="15" customHeight="1" x14ac:dyDescent="0.3">
      <c r="A2" s="1282" t="s">
        <v>635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91" t="s">
        <v>268</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5" customWidth="1"/>
    <col min="2" max="4" width="20.109375" style="227" customWidth="1"/>
    <col min="5" max="5" width="20.109375" style="228" customWidth="1"/>
    <col min="6" max="6" width="18.6640625" style="205" customWidth="1"/>
    <col min="7" max="7" width="2.33203125" style="205" customWidth="1"/>
    <col min="8" max="16384" width="11.44140625" style="205"/>
  </cols>
  <sheetData>
    <row r="1" spans="1:10" ht="34.950000000000003" customHeight="1" x14ac:dyDescent="0.25">
      <c r="A1" s="986" t="s">
        <v>871</v>
      </c>
      <c r="B1" s="986"/>
      <c r="C1" s="986"/>
      <c r="D1" s="986"/>
      <c r="E1" s="986"/>
      <c r="F1" s="204"/>
    </row>
    <row r="2" spans="1:10" ht="12" customHeight="1" x14ac:dyDescent="0.3">
      <c r="A2" s="206" t="s">
        <v>357</v>
      </c>
      <c r="B2" s="207"/>
      <c r="C2" s="207"/>
      <c r="D2" s="207"/>
      <c r="E2" s="955">
        <f>'LB RV HMHE'!B2</f>
        <v>0</v>
      </c>
      <c r="F2" s="956"/>
      <c r="H2" s="954" t="s">
        <v>358</v>
      </c>
      <c r="I2" s="954"/>
      <c r="J2" s="954"/>
    </row>
    <row r="3" spans="1:10" ht="3" customHeight="1" x14ac:dyDescent="0.3">
      <c r="A3" s="206"/>
      <c r="B3" s="208"/>
      <c r="C3" s="208"/>
      <c r="D3" s="208"/>
      <c r="E3" s="209"/>
      <c r="F3" s="210"/>
    </row>
    <row r="4" spans="1:10" ht="12" customHeight="1" x14ac:dyDescent="0.3">
      <c r="A4" s="206" t="s">
        <v>870</v>
      </c>
      <c r="B4" s="211"/>
      <c r="C4" s="211"/>
      <c r="D4" s="211"/>
      <c r="E4" s="955">
        <f>'LB RV HMHE'!F2</f>
        <v>0</v>
      </c>
      <c r="F4" s="956"/>
      <c r="H4" s="959" t="s">
        <v>869</v>
      </c>
      <c r="I4" s="960"/>
      <c r="J4" s="961"/>
    </row>
    <row r="5" spans="1:10" ht="3" customHeight="1" x14ac:dyDescent="0.3">
      <c r="A5" s="206"/>
      <c r="B5" s="212"/>
      <c r="C5" s="212"/>
      <c r="D5" s="212"/>
      <c r="E5" s="209"/>
      <c r="F5" s="210"/>
    </row>
    <row r="6" spans="1:10" ht="12" customHeight="1" x14ac:dyDescent="0.3">
      <c r="A6" s="206" t="s">
        <v>207</v>
      </c>
      <c r="B6" s="211"/>
      <c r="C6" s="211"/>
      <c r="D6" s="211"/>
      <c r="E6" s="957">
        <f>'LB RV HMHE'!B9</f>
        <v>0</v>
      </c>
      <c r="F6" s="958"/>
      <c r="H6" s="962" t="s">
        <v>83</v>
      </c>
      <c r="I6" s="963"/>
      <c r="J6" s="964"/>
    </row>
    <row r="7" spans="1:10" ht="3" customHeight="1" x14ac:dyDescent="0.3">
      <c r="A7" s="213"/>
      <c r="B7" s="214"/>
      <c r="C7" s="214"/>
      <c r="D7" s="214"/>
      <c r="E7" s="215"/>
      <c r="F7" s="216"/>
    </row>
    <row r="8" spans="1:10" ht="3" customHeight="1" x14ac:dyDescent="0.3">
      <c r="A8" s="217"/>
      <c r="B8" s="208"/>
      <c r="C8" s="208"/>
      <c r="D8" s="208"/>
      <c r="E8" s="218"/>
      <c r="F8" s="219"/>
    </row>
    <row r="9" spans="1:10" ht="13.95" customHeight="1" x14ac:dyDescent="0.25">
      <c r="A9" s="220" t="s">
        <v>359</v>
      </c>
      <c r="B9" s="969"/>
      <c r="C9" s="970"/>
      <c r="D9" s="970"/>
      <c r="E9" s="971"/>
      <c r="F9" s="972"/>
    </row>
    <row r="10" spans="1:10" ht="13.95" customHeight="1" x14ac:dyDescent="0.25">
      <c r="A10" s="973" t="s">
        <v>353</v>
      </c>
      <c r="B10" s="974"/>
      <c r="C10" s="975"/>
      <c r="D10" s="975"/>
      <c r="E10" s="976"/>
      <c r="F10" s="977"/>
    </row>
    <row r="11" spans="1:10" ht="13.95" customHeight="1" x14ac:dyDescent="0.25">
      <c r="A11" s="973"/>
      <c r="B11" s="978"/>
      <c r="C11" s="979"/>
      <c r="D11" s="979"/>
      <c r="E11" s="980"/>
      <c r="F11" s="981"/>
    </row>
    <row r="12" spans="1:10" ht="13.95" customHeight="1" x14ac:dyDescent="0.25">
      <c r="A12" s="221" t="s">
        <v>360</v>
      </c>
      <c r="B12" s="982"/>
      <c r="C12" s="983"/>
      <c r="D12" s="983"/>
      <c r="E12" s="984"/>
      <c r="F12" s="985"/>
    </row>
    <row r="13" spans="1:10" ht="13.95" customHeight="1" x14ac:dyDescent="0.25">
      <c r="A13" s="221" t="s">
        <v>361</v>
      </c>
      <c r="B13" s="965"/>
      <c r="C13" s="966"/>
      <c r="D13" s="966"/>
      <c r="E13" s="967"/>
      <c r="F13" s="968"/>
    </row>
    <row r="14" spans="1:10" ht="4.95" customHeight="1" x14ac:dyDescent="0.3">
      <c r="A14" s="222"/>
      <c r="B14" s="223"/>
      <c r="C14" s="223"/>
      <c r="D14" s="223"/>
      <c r="E14" s="223"/>
      <c r="F14" s="223"/>
    </row>
    <row r="15" spans="1:10" ht="34.950000000000003" customHeight="1" x14ac:dyDescent="0.25">
      <c r="A15" s="947" t="s">
        <v>868</v>
      </c>
      <c r="B15" s="947"/>
      <c r="C15" s="947"/>
      <c r="D15" s="947"/>
      <c r="E15" s="947"/>
      <c r="F15" s="947"/>
    </row>
    <row r="16" spans="1:10" ht="4.95" customHeight="1" x14ac:dyDescent="0.25">
      <c r="A16" s="657"/>
      <c r="B16" s="657"/>
      <c r="C16" s="657"/>
      <c r="D16" s="657"/>
      <c r="E16" s="657"/>
      <c r="F16" s="657"/>
    </row>
    <row r="17" spans="1:10" ht="13.95" customHeight="1" x14ac:dyDescent="0.25">
      <c r="A17" s="948" t="s">
        <v>867</v>
      </c>
      <c r="B17" s="948"/>
      <c r="C17" s="948"/>
      <c r="D17" s="948"/>
      <c r="E17" s="948"/>
      <c r="F17" s="225"/>
      <c r="H17" s="226"/>
      <c r="I17" s="226"/>
      <c r="J17" s="226"/>
    </row>
    <row r="18" spans="1:10" ht="3" customHeight="1" x14ac:dyDescent="0.25"/>
    <row r="19" spans="1:10" ht="10.199999999999999" customHeight="1" x14ac:dyDescent="0.25">
      <c r="A19" s="952" t="s">
        <v>866</v>
      </c>
      <c r="B19" s="953"/>
      <c r="C19" s="676">
        <f>F17*0.6</f>
        <v>0</v>
      </c>
      <c r="D19" s="952" t="s">
        <v>865</v>
      </c>
      <c r="E19" s="953"/>
      <c r="F19" s="676">
        <f>F17*0.4</f>
        <v>0</v>
      </c>
      <c r="H19" s="226"/>
      <c r="I19" s="226"/>
      <c r="J19" s="226"/>
    </row>
    <row r="20" spans="1:10" ht="3" customHeight="1" x14ac:dyDescent="0.25"/>
    <row r="21" spans="1:10" ht="13.2" customHeight="1" x14ac:dyDescent="0.25">
      <c r="A21" s="949" t="s">
        <v>864</v>
      </c>
      <c r="B21" s="950"/>
      <c r="C21" s="950"/>
      <c r="D21" s="950"/>
      <c r="E21" s="950"/>
      <c r="F21" s="951"/>
    </row>
    <row r="22" spans="1:10" ht="39" customHeight="1" x14ac:dyDescent="0.25">
      <c r="A22" s="675" t="s">
        <v>863</v>
      </c>
      <c r="B22" s="674" t="s">
        <v>862</v>
      </c>
      <c r="C22" s="674" t="s">
        <v>861</v>
      </c>
      <c r="D22" s="674" t="s">
        <v>860</v>
      </c>
      <c r="E22" s="674" t="s">
        <v>859</v>
      </c>
      <c r="F22" s="673" t="s">
        <v>858</v>
      </c>
    </row>
    <row r="23" spans="1:10" ht="13.2" customHeight="1" x14ac:dyDescent="0.3">
      <c r="A23" s="672" t="s">
        <v>857</v>
      </c>
      <c r="B23" s="671">
        <v>6.95</v>
      </c>
      <c r="C23" s="670">
        <f t="shared" ref="C23:C46" si="0">ROUND($C$19/B23,2)</f>
        <v>0</v>
      </c>
      <c r="D23" s="671">
        <v>8</v>
      </c>
      <c r="E23" s="670">
        <f t="shared" ref="E23:E46" si="1">ROUND($F$19/D23,2)</f>
        <v>0</v>
      </c>
      <c r="F23" s="669">
        <f t="shared" ref="F23:F46" si="2">C23+E23</f>
        <v>0</v>
      </c>
    </row>
    <row r="24" spans="1:10" ht="13.2" customHeight="1" x14ac:dyDescent="0.3">
      <c r="A24" s="672" t="s">
        <v>856</v>
      </c>
      <c r="B24" s="671">
        <v>7.4</v>
      </c>
      <c r="C24" s="670">
        <f t="shared" si="0"/>
        <v>0</v>
      </c>
      <c r="D24" s="671">
        <v>8.3000000000000007</v>
      </c>
      <c r="E24" s="670">
        <f t="shared" si="1"/>
        <v>0</v>
      </c>
      <c r="F24" s="669">
        <f t="shared" si="2"/>
        <v>0</v>
      </c>
    </row>
    <row r="25" spans="1:10" ht="13.2" customHeight="1" x14ac:dyDescent="0.3">
      <c r="A25" s="672" t="s">
        <v>855</v>
      </c>
      <c r="B25" s="671">
        <v>7.7</v>
      </c>
      <c r="C25" s="670">
        <f t="shared" si="0"/>
        <v>0</v>
      </c>
      <c r="D25" s="671">
        <v>8.6</v>
      </c>
      <c r="E25" s="670">
        <f t="shared" si="1"/>
        <v>0</v>
      </c>
      <c r="F25" s="669">
        <f t="shared" si="2"/>
        <v>0</v>
      </c>
    </row>
    <row r="26" spans="1:10" ht="13.2" customHeight="1" x14ac:dyDescent="0.3">
      <c r="A26" s="672" t="s">
        <v>854</v>
      </c>
      <c r="B26" s="671">
        <v>8.1999999999999993</v>
      </c>
      <c r="C26" s="670">
        <f t="shared" si="0"/>
        <v>0</v>
      </c>
      <c r="D26" s="671">
        <v>9</v>
      </c>
      <c r="E26" s="670">
        <f t="shared" si="1"/>
        <v>0</v>
      </c>
      <c r="F26" s="669">
        <f t="shared" si="2"/>
        <v>0</v>
      </c>
    </row>
    <row r="27" spans="1:10" ht="13.2" customHeight="1" x14ac:dyDescent="0.3">
      <c r="A27" s="672" t="s">
        <v>853</v>
      </c>
      <c r="B27" s="671">
        <v>8.6999999999999993</v>
      </c>
      <c r="C27" s="670">
        <f t="shared" si="0"/>
        <v>0</v>
      </c>
      <c r="D27" s="671">
        <v>9.4</v>
      </c>
      <c r="E27" s="670">
        <f t="shared" si="1"/>
        <v>0</v>
      </c>
      <c r="F27" s="669">
        <f t="shared" si="2"/>
        <v>0</v>
      </c>
    </row>
    <row r="28" spans="1:10" ht="13.2" customHeight="1" x14ac:dyDescent="0.3">
      <c r="A28" s="672" t="s">
        <v>852</v>
      </c>
      <c r="B28" s="671">
        <v>9.1999999999999993</v>
      </c>
      <c r="C28" s="670">
        <f t="shared" si="0"/>
        <v>0</v>
      </c>
      <c r="D28" s="671">
        <v>9.9</v>
      </c>
      <c r="E28" s="670">
        <f t="shared" si="1"/>
        <v>0</v>
      </c>
      <c r="F28" s="669">
        <f t="shared" si="2"/>
        <v>0</v>
      </c>
    </row>
    <row r="29" spans="1:10" ht="13.2" customHeight="1" x14ac:dyDescent="0.3">
      <c r="A29" s="672" t="s">
        <v>851</v>
      </c>
      <c r="B29" s="671">
        <v>9.6999999999999993</v>
      </c>
      <c r="C29" s="670">
        <f t="shared" si="0"/>
        <v>0</v>
      </c>
      <c r="D29" s="671">
        <v>10.4</v>
      </c>
      <c r="E29" s="670">
        <f t="shared" si="1"/>
        <v>0</v>
      </c>
      <c r="F29" s="669">
        <f t="shared" si="2"/>
        <v>0</v>
      </c>
    </row>
    <row r="30" spans="1:10" ht="13.2" customHeight="1" x14ac:dyDescent="0.3">
      <c r="A30" s="672" t="s">
        <v>850</v>
      </c>
      <c r="B30" s="671">
        <v>10.1</v>
      </c>
      <c r="C30" s="670">
        <f t="shared" si="0"/>
        <v>0</v>
      </c>
      <c r="D30" s="671">
        <v>10.9</v>
      </c>
      <c r="E30" s="670">
        <f t="shared" si="1"/>
        <v>0</v>
      </c>
      <c r="F30" s="669">
        <f t="shared" si="2"/>
        <v>0</v>
      </c>
    </row>
    <row r="31" spans="1:10" ht="13.2" customHeight="1" x14ac:dyDescent="0.3">
      <c r="A31" s="672" t="s">
        <v>849</v>
      </c>
      <c r="B31" s="671">
        <v>10.5</v>
      </c>
      <c r="C31" s="670">
        <f t="shared" si="0"/>
        <v>0</v>
      </c>
      <c r="D31" s="671">
        <v>11.4</v>
      </c>
      <c r="E31" s="670">
        <f t="shared" si="1"/>
        <v>0</v>
      </c>
      <c r="F31" s="669">
        <f t="shared" si="2"/>
        <v>0</v>
      </c>
    </row>
    <row r="32" spans="1:10" ht="13.2" customHeight="1" x14ac:dyDescent="0.3">
      <c r="A32" s="672" t="s">
        <v>848</v>
      </c>
      <c r="B32" s="671">
        <v>10.7</v>
      </c>
      <c r="C32" s="670">
        <f t="shared" si="0"/>
        <v>0</v>
      </c>
      <c r="D32" s="671">
        <v>11.9</v>
      </c>
      <c r="E32" s="670">
        <f t="shared" si="1"/>
        <v>0</v>
      </c>
      <c r="F32" s="669">
        <f t="shared" si="2"/>
        <v>0</v>
      </c>
    </row>
    <row r="33" spans="1:8" ht="13.2" customHeight="1" x14ac:dyDescent="0.3">
      <c r="A33" s="672" t="s">
        <v>847</v>
      </c>
      <c r="B33" s="671">
        <v>11</v>
      </c>
      <c r="C33" s="670">
        <f t="shared" si="0"/>
        <v>0</v>
      </c>
      <c r="D33" s="671">
        <v>12.5</v>
      </c>
      <c r="E33" s="670">
        <f t="shared" si="1"/>
        <v>0</v>
      </c>
      <c r="F33" s="669">
        <f t="shared" si="2"/>
        <v>0</v>
      </c>
    </row>
    <row r="34" spans="1:8" ht="13.2" customHeight="1" x14ac:dyDescent="0.3">
      <c r="A34" s="672" t="s">
        <v>846</v>
      </c>
      <c r="B34" s="671">
        <v>11.4</v>
      </c>
      <c r="C34" s="670">
        <f t="shared" si="0"/>
        <v>0</v>
      </c>
      <c r="D34" s="671">
        <v>13</v>
      </c>
      <c r="E34" s="670">
        <f t="shared" si="1"/>
        <v>0</v>
      </c>
      <c r="F34" s="669">
        <f t="shared" si="2"/>
        <v>0</v>
      </c>
    </row>
    <row r="35" spans="1:8" ht="13.2" customHeight="1" x14ac:dyDescent="0.3">
      <c r="A35" s="672" t="s">
        <v>845</v>
      </c>
      <c r="B35" s="671">
        <v>12.4</v>
      </c>
      <c r="C35" s="670">
        <f t="shared" si="0"/>
        <v>0</v>
      </c>
      <c r="D35" s="671">
        <v>13.5</v>
      </c>
      <c r="E35" s="670">
        <f t="shared" si="1"/>
        <v>0</v>
      </c>
      <c r="F35" s="669">
        <f t="shared" si="2"/>
        <v>0</v>
      </c>
    </row>
    <row r="36" spans="1:8" ht="13.2" customHeight="1" x14ac:dyDescent="0.3">
      <c r="A36" s="672" t="s">
        <v>844</v>
      </c>
      <c r="B36" s="671">
        <v>13.1</v>
      </c>
      <c r="C36" s="670">
        <f t="shared" si="0"/>
        <v>0</v>
      </c>
      <c r="D36" s="671">
        <v>13.7</v>
      </c>
      <c r="E36" s="670">
        <f t="shared" si="1"/>
        <v>0</v>
      </c>
      <c r="F36" s="669">
        <f t="shared" si="2"/>
        <v>0</v>
      </c>
    </row>
    <row r="37" spans="1:8" ht="13.2" customHeight="1" x14ac:dyDescent="0.3">
      <c r="A37" s="672" t="s">
        <v>843</v>
      </c>
      <c r="B37" s="671">
        <v>13.7</v>
      </c>
      <c r="C37" s="670">
        <f t="shared" si="0"/>
        <v>0</v>
      </c>
      <c r="D37" s="671">
        <v>13.95</v>
      </c>
      <c r="E37" s="670">
        <f t="shared" si="1"/>
        <v>0</v>
      </c>
      <c r="F37" s="669">
        <f t="shared" si="2"/>
        <v>0</v>
      </c>
    </row>
    <row r="38" spans="1:8" ht="13.2" customHeight="1" x14ac:dyDescent="0.3">
      <c r="A38" s="672" t="s">
        <v>842</v>
      </c>
      <c r="B38" s="671">
        <v>14.4</v>
      </c>
      <c r="C38" s="670">
        <f t="shared" si="0"/>
        <v>0</v>
      </c>
      <c r="D38" s="671">
        <v>14.2</v>
      </c>
      <c r="E38" s="670">
        <f t="shared" si="1"/>
        <v>0</v>
      </c>
      <c r="F38" s="669">
        <f t="shared" si="2"/>
        <v>0</v>
      </c>
    </row>
    <row r="39" spans="1:8" ht="13.2" customHeight="1" x14ac:dyDescent="0.3">
      <c r="A39" s="672" t="s">
        <v>841</v>
      </c>
      <c r="B39" s="671">
        <v>14.8</v>
      </c>
      <c r="C39" s="670">
        <f t="shared" si="0"/>
        <v>0</v>
      </c>
      <c r="D39" s="671">
        <v>14.3</v>
      </c>
      <c r="E39" s="670">
        <f t="shared" si="1"/>
        <v>0</v>
      </c>
      <c r="F39" s="669">
        <f t="shared" si="2"/>
        <v>0</v>
      </c>
    </row>
    <row r="40" spans="1:8" ht="13.2" customHeight="1" x14ac:dyDescent="0.3">
      <c r="A40" s="672" t="s">
        <v>840</v>
      </c>
      <c r="B40" s="671">
        <v>16</v>
      </c>
      <c r="C40" s="670">
        <f t="shared" si="0"/>
        <v>0</v>
      </c>
      <c r="D40" s="671">
        <v>14.4</v>
      </c>
      <c r="E40" s="670">
        <f t="shared" si="1"/>
        <v>0</v>
      </c>
      <c r="F40" s="669">
        <f t="shared" si="2"/>
        <v>0</v>
      </c>
    </row>
    <row r="41" spans="1:8" ht="13.2" customHeight="1" x14ac:dyDescent="0.3">
      <c r="A41" s="672" t="s">
        <v>839</v>
      </c>
      <c r="B41" s="671">
        <v>16.899999999999999</v>
      </c>
      <c r="C41" s="670">
        <f t="shared" si="0"/>
        <v>0</v>
      </c>
      <c r="D41" s="671">
        <v>14.5</v>
      </c>
      <c r="E41" s="670">
        <f t="shared" si="1"/>
        <v>0</v>
      </c>
      <c r="F41" s="669">
        <f t="shared" si="2"/>
        <v>0</v>
      </c>
    </row>
    <row r="42" spans="1:8" ht="13.2" customHeight="1" x14ac:dyDescent="0.3">
      <c r="A42" s="672" t="s">
        <v>838</v>
      </c>
      <c r="B42" s="671">
        <v>17.399999999999999</v>
      </c>
      <c r="C42" s="670">
        <f t="shared" si="0"/>
        <v>0</v>
      </c>
      <c r="D42" s="671">
        <v>14.6</v>
      </c>
      <c r="E42" s="670">
        <f t="shared" si="1"/>
        <v>0</v>
      </c>
      <c r="F42" s="669">
        <f t="shared" si="2"/>
        <v>0</v>
      </c>
    </row>
    <row r="43" spans="1:8" ht="13.2" customHeight="1" x14ac:dyDescent="0.3">
      <c r="A43" s="672" t="s">
        <v>837</v>
      </c>
      <c r="B43" s="671">
        <v>17.899999999999999</v>
      </c>
      <c r="C43" s="670">
        <f t="shared" si="0"/>
        <v>0</v>
      </c>
      <c r="D43" s="671">
        <v>14.7</v>
      </c>
      <c r="E43" s="670">
        <f t="shared" si="1"/>
        <v>0</v>
      </c>
      <c r="F43" s="669">
        <f t="shared" si="2"/>
        <v>0</v>
      </c>
    </row>
    <row r="44" spans="1:8" ht="13.2" customHeight="1" x14ac:dyDescent="0.3">
      <c r="A44" s="672" t="s">
        <v>836</v>
      </c>
      <c r="B44" s="671">
        <v>18.100000000000001</v>
      </c>
      <c r="C44" s="670">
        <f t="shared" si="0"/>
        <v>0</v>
      </c>
      <c r="D44" s="671">
        <v>14.8</v>
      </c>
      <c r="E44" s="670">
        <f t="shared" si="1"/>
        <v>0</v>
      </c>
      <c r="F44" s="669">
        <f t="shared" si="2"/>
        <v>0</v>
      </c>
    </row>
    <row r="45" spans="1:8" ht="13.2" customHeight="1" x14ac:dyDescent="0.3">
      <c r="A45" s="672" t="s">
        <v>835</v>
      </c>
      <c r="B45" s="671">
        <v>18.5</v>
      </c>
      <c r="C45" s="670">
        <f t="shared" si="0"/>
        <v>0</v>
      </c>
      <c r="D45" s="671">
        <v>14.9</v>
      </c>
      <c r="E45" s="670">
        <f t="shared" si="1"/>
        <v>0</v>
      </c>
      <c r="F45" s="669">
        <f t="shared" si="2"/>
        <v>0</v>
      </c>
    </row>
    <row r="46" spans="1:8" ht="13.2" customHeight="1" x14ac:dyDescent="0.3">
      <c r="A46" s="672" t="s">
        <v>834</v>
      </c>
      <c r="B46" s="671">
        <v>18.7</v>
      </c>
      <c r="C46" s="670">
        <f t="shared" si="0"/>
        <v>0</v>
      </c>
      <c r="D46" s="671">
        <v>15</v>
      </c>
      <c r="E46" s="670">
        <f t="shared" si="1"/>
        <v>0</v>
      </c>
      <c r="F46" s="669">
        <f t="shared" si="2"/>
        <v>0</v>
      </c>
    </row>
    <row r="47" spans="1:8" ht="4.95" customHeight="1" x14ac:dyDescent="0.25">
      <c r="A47" s="246"/>
      <c r="B47" s="247"/>
      <c r="C47" s="247"/>
      <c r="D47" s="247"/>
      <c r="E47" s="248"/>
      <c r="F47" s="249"/>
      <c r="H47" s="245"/>
    </row>
    <row r="48" spans="1:8" ht="13.2" customHeight="1" x14ac:dyDescent="0.25">
      <c r="A48" s="949" t="s">
        <v>833</v>
      </c>
      <c r="B48" s="950"/>
      <c r="C48" s="950"/>
      <c r="D48" s="950"/>
      <c r="E48" s="950"/>
      <c r="F48" s="951"/>
      <c r="G48" s="245"/>
      <c r="H48" s="245"/>
    </row>
    <row r="49" spans="1:8" ht="13.2" customHeight="1" x14ac:dyDescent="0.25">
      <c r="A49" s="988" t="s">
        <v>374</v>
      </c>
      <c r="B49" s="988"/>
      <c r="C49" s="988"/>
      <c r="D49" s="987" t="s">
        <v>375</v>
      </c>
      <c r="E49" s="987"/>
      <c r="F49" s="250" t="s">
        <v>376</v>
      </c>
      <c r="G49" s="245"/>
      <c r="H49" s="245"/>
    </row>
    <row r="50" spans="1:8" ht="10.95" customHeight="1" x14ac:dyDescent="0.25">
      <c r="A50" s="989" t="s">
        <v>832</v>
      </c>
      <c r="B50" s="939"/>
      <c r="C50" s="939"/>
      <c r="D50" s="938" t="s">
        <v>378</v>
      </c>
      <c r="E50" s="938"/>
      <c r="F50" s="252" t="s">
        <v>379</v>
      </c>
      <c r="G50" s="245"/>
      <c r="H50" s="245"/>
    </row>
    <row r="51" spans="1:8" ht="10.95" customHeight="1" x14ac:dyDescent="0.25">
      <c r="A51" s="939"/>
      <c r="B51" s="939"/>
      <c r="C51" s="939"/>
      <c r="D51" s="938" t="s">
        <v>380</v>
      </c>
      <c r="E51" s="938"/>
      <c r="F51" s="252" t="s">
        <v>381</v>
      </c>
      <c r="G51" s="245"/>
      <c r="H51" s="245"/>
    </row>
    <row r="52" spans="1:8" ht="10.95" customHeight="1" x14ac:dyDescent="0.25">
      <c r="A52" s="939"/>
      <c r="B52" s="939"/>
      <c r="C52" s="939"/>
      <c r="D52" s="938" t="s">
        <v>382</v>
      </c>
      <c r="E52" s="938"/>
      <c r="F52" s="252" t="s">
        <v>383</v>
      </c>
      <c r="G52" s="245"/>
      <c r="H52" s="245"/>
    </row>
    <row r="53" spans="1:8" ht="10.95" customHeight="1" x14ac:dyDescent="0.25">
      <c r="A53" s="939" t="s">
        <v>78</v>
      </c>
      <c r="B53" s="939"/>
      <c r="C53" s="939"/>
      <c r="D53" s="938" t="s">
        <v>384</v>
      </c>
      <c r="E53" s="938"/>
      <c r="F53" s="252" t="s">
        <v>385</v>
      </c>
      <c r="G53" s="245"/>
      <c r="H53" s="245"/>
    </row>
    <row r="54" spans="1:8" ht="10.95" customHeight="1" x14ac:dyDescent="0.25">
      <c r="A54" s="940" t="s">
        <v>604</v>
      </c>
      <c r="B54" s="926"/>
      <c r="C54" s="926"/>
      <c r="D54" s="938" t="s">
        <v>386</v>
      </c>
      <c r="E54" s="938"/>
      <c r="F54" s="252" t="s">
        <v>385</v>
      </c>
      <c r="G54" s="245"/>
      <c r="H54" s="245"/>
    </row>
    <row r="55" spans="1:8" ht="10.95" customHeight="1" x14ac:dyDescent="0.25">
      <c r="A55" s="926"/>
      <c r="B55" s="926"/>
      <c r="C55" s="926"/>
      <c r="D55" s="938" t="s">
        <v>387</v>
      </c>
      <c r="E55" s="938"/>
      <c r="F55" s="252" t="s">
        <v>379</v>
      </c>
      <c r="G55" s="245"/>
      <c r="H55" s="245"/>
    </row>
    <row r="56" spans="1:8" ht="10.95" customHeight="1" x14ac:dyDescent="0.25">
      <c r="A56" s="926"/>
      <c r="B56" s="926"/>
      <c r="C56" s="926"/>
      <c r="D56" s="938" t="s">
        <v>388</v>
      </c>
      <c r="E56" s="938"/>
      <c r="F56" s="252" t="s">
        <v>381</v>
      </c>
      <c r="G56" s="245"/>
      <c r="H56" s="245"/>
    </row>
    <row r="57" spans="1:8" ht="10.95" customHeight="1" x14ac:dyDescent="0.25">
      <c r="A57" s="926"/>
      <c r="B57" s="926"/>
      <c r="C57" s="926"/>
      <c r="D57" s="938" t="s">
        <v>831</v>
      </c>
      <c r="E57" s="938"/>
      <c r="F57" s="252" t="s">
        <v>390</v>
      </c>
      <c r="G57" s="245"/>
      <c r="H57" s="245"/>
    </row>
    <row r="58" spans="1:8" ht="10.95" customHeight="1" x14ac:dyDescent="0.25">
      <c r="A58" s="940" t="s">
        <v>830</v>
      </c>
      <c r="B58" s="926"/>
      <c r="C58" s="926"/>
      <c r="D58" s="668" t="s">
        <v>829</v>
      </c>
      <c r="E58" s="667" t="s">
        <v>828</v>
      </c>
      <c r="F58" s="252" t="s">
        <v>827</v>
      </c>
      <c r="G58" s="245"/>
      <c r="H58" s="245"/>
    </row>
    <row r="59" spans="1:8" ht="10.95" customHeight="1" x14ac:dyDescent="0.25">
      <c r="A59" s="926"/>
      <c r="B59" s="926"/>
      <c r="C59" s="926"/>
      <c r="D59" s="932" t="s">
        <v>826</v>
      </c>
      <c r="E59" s="667" t="s">
        <v>825</v>
      </c>
      <c r="F59" s="252" t="s">
        <v>385</v>
      </c>
      <c r="G59" s="245"/>
      <c r="H59" s="245"/>
    </row>
    <row r="60" spans="1:8" ht="10.95" customHeight="1" x14ac:dyDescent="0.25">
      <c r="A60" s="926"/>
      <c r="B60" s="926"/>
      <c r="C60" s="926"/>
      <c r="D60" s="933"/>
      <c r="E60" s="667" t="s">
        <v>824</v>
      </c>
      <c r="F60" s="252" t="s">
        <v>379</v>
      </c>
      <c r="G60" s="245"/>
      <c r="H60" s="245"/>
    </row>
    <row r="61" spans="1:8" ht="10.95" customHeight="1" x14ac:dyDescent="0.25">
      <c r="A61" s="926"/>
      <c r="B61" s="926"/>
      <c r="C61" s="926"/>
      <c r="D61" s="933"/>
      <c r="E61" s="667" t="s">
        <v>823</v>
      </c>
      <c r="F61" s="252" t="s">
        <v>381</v>
      </c>
      <c r="G61" s="245"/>
      <c r="H61" s="245"/>
    </row>
    <row r="62" spans="1:8" ht="10.95" customHeight="1" x14ac:dyDescent="0.25">
      <c r="A62" s="926"/>
      <c r="B62" s="926"/>
      <c r="C62" s="926"/>
      <c r="D62" s="933"/>
      <c r="E62" s="667" t="s">
        <v>822</v>
      </c>
      <c r="F62" s="252" t="s">
        <v>390</v>
      </c>
      <c r="G62" s="245"/>
      <c r="H62" s="245"/>
    </row>
    <row r="63" spans="1:8" ht="10.95" customHeight="1" x14ac:dyDescent="0.25">
      <c r="A63" s="926"/>
      <c r="B63" s="926"/>
      <c r="C63" s="926"/>
      <c r="D63" s="933"/>
      <c r="E63" s="667" t="s">
        <v>821</v>
      </c>
      <c r="F63" s="252" t="s">
        <v>820</v>
      </c>
      <c r="G63" s="245"/>
      <c r="H63" s="245"/>
    </row>
    <row r="64" spans="1:8" ht="10.95" customHeight="1" x14ac:dyDescent="0.25">
      <c r="A64" s="926"/>
      <c r="B64" s="926"/>
      <c r="C64" s="926"/>
      <c r="D64" s="934"/>
      <c r="E64" s="667" t="s">
        <v>819</v>
      </c>
      <c r="F64" s="252" t="s">
        <v>383</v>
      </c>
      <c r="G64" s="245"/>
      <c r="H64" s="245"/>
    </row>
    <row r="65" spans="1:10" ht="10.95" customHeight="1" x14ac:dyDescent="0.25">
      <c r="A65" s="926" t="s">
        <v>398</v>
      </c>
      <c r="B65" s="926"/>
      <c r="C65" s="926"/>
      <c r="D65" s="938" t="s">
        <v>818</v>
      </c>
      <c r="E65" s="938"/>
      <c r="F65" s="252" t="s">
        <v>385</v>
      </c>
      <c r="G65" s="245"/>
      <c r="H65" s="245"/>
    </row>
    <row r="66" spans="1:10" ht="10.95" customHeight="1" x14ac:dyDescent="0.25">
      <c r="A66" s="926"/>
      <c r="B66" s="926"/>
      <c r="C66" s="926"/>
      <c r="D66" s="938" t="s">
        <v>817</v>
      </c>
      <c r="E66" s="938"/>
      <c r="F66" s="252" t="s">
        <v>379</v>
      </c>
      <c r="G66" s="245"/>
      <c r="H66" s="245"/>
    </row>
    <row r="67" spans="1:10" ht="10.95" customHeight="1" x14ac:dyDescent="0.25">
      <c r="A67" s="927" t="s">
        <v>395</v>
      </c>
      <c r="B67" s="928"/>
      <c r="C67" s="929"/>
      <c r="D67" s="930" t="s">
        <v>816</v>
      </c>
      <c r="E67" s="931"/>
      <c r="F67" s="252" t="s">
        <v>390</v>
      </c>
      <c r="G67" s="245"/>
      <c r="H67" s="245"/>
    </row>
    <row r="68" spans="1:10" ht="10.95" customHeight="1" x14ac:dyDescent="0.25">
      <c r="A68" s="927" t="s">
        <v>815</v>
      </c>
      <c r="B68" s="928"/>
      <c r="C68" s="929"/>
      <c r="D68" s="930" t="s">
        <v>814</v>
      </c>
      <c r="E68" s="931"/>
      <c r="F68" s="252" t="s">
        <v>813</v>
      </c>
      <c r="G68" s="245"/>
      <c r="H68" s="245"/>
    </row>
    <row r="69" spans="1:10" ht="10.95" customHeight="1" x14ac:dyDescent="0.25">
      <c r="A69" s="939" t="s">
        <v>400</v>
      </c>
      <c r="B69" s="939"/>
      <c r="C69" s="939"/>
      <c r="D69" s="938" t="s">
        <v>401</v>
      </c>
      <c r="E69" s="938"/>
      <c r="F69" s="252" t="s">
        <v>402</v>
      </c>
      <c r="G69" s="245"/>
      <c r="H69" s="245"/>
    </row>
    <row r="70" spans="1:10" ht="10.95" customHeight="1" x14ac:dyDescent="0.25">
      <c r="A70" s="940" t="s">
        <v>812</v>
      </c>
      <c r="B70" s="940"/>
      <c r="C70" s="940"/>
      <c r="D70" s="925" t="s">
        <v>811</v>
      </c>
      <c r="E70" s="925"/>
      <c r="F70" s="252" t="s">
        <v>379</v>
      </c>
      <c r="G70" s="245"/>
      <c r="H70" s="245"/>
    </row>
    <row r="71" spans="1:10" ht="10.95" customHeight="1" x14ac:dyDescent="0.25">
      <c r="A71" s="940"/>
      <c r="B71" s="940"/>
      <c r="C71" s="940"/>
      <c r="D71" s="925" t="s">
        <v>406</v>
      </c>
      <c r="E71" s="925"/>
      <c r="F71" s="252" t="s">
        <v>407</v>
      </c>
      <c r="G71" s="245"/>
      <c r="H71" s="245"/>
    </row>
    <row r="72" spans="1:10" ht="10.95" customHeight="1" x14ac:dyDescent="0.25">
      <c r="A72" s="940"/>
      <c r="B72" s="940"/>
      <c r="C72" s="940"/>
      <c r="D72" s="925" t="s">
        <v>378</v>
      </c>
      <c r="E72" s="925"/>
      <c r="F72" s="252" t="s">
        <v>408</v>
      </c>
      <c r="G72" s="245"/>
      <c r="H72" s="245"/>
    </row>
    <row r="73" spans="1:10" ht="10.95" customHeight="1" x14ac:dyDescent="0.25">
      <c r="A73" s="940" t="s">
        <v>409</v>
      </c>
      <c r="B73" s="940"/>
      <c r="C73" s="940"/>
      <c r="D73" s="938" t="s">
        <v>530</v>
      </c>
      <c r="E73" s="938"/>
      <c r="F73" s="254" t="s">
        <v>531</v>
      </c>
      <c r="G73" s="245"/>
      <c r="H73" s="245"/>
    </row>
    <row r="74" spans="1:10" ht="10.95" customHeight="1" x14ac:dyDescent="0.25">
      <c r="A74" s="941" t="s">
        <v>810</v>
      </c>
      <c r="B74" s="942"/>
      <c r="C74" s="943"/>
      <c r="D74" s="938" t="s">
        <v>788</v>
      </c>
      <c r="E74" s="938"/>
      <c r="F74" s="666">
        <v>0.75</v>
      </c>
      <c r="G74" s="245"/>
      <c r="H74" s="245"/>
    </row>
    <row r="75" spans="1:10" ht="10.95" customHeight="1" x14ac:dyDescent="0.25">
      <c r="A75" s="944"/>
      <c r="B75" s="945"/>
      <c r="C75" s="946"/>
      <c r="D75" s="938" t="s">
        <v>808</v>
      </c>
      <c r="E75" s="938"/>
      <c r="F75" s="666">
        <v>85</v>
      </c>
      <c r="G75" s="245"/>
      <c r="H75" s="245"/>
    </row>
    <row r="76" spans="1:10" ht="12" customHeight="1" x14ac:dyDescent="0.25">
      <c r="A76" s="935" t="s">
        <v>807</v>
      </c>
      <c r="B76" s="936"/>
      <c r="C76" s="937"/>
      <c r="D76" s="938" t="s">
        <v>806</v>
      </c>
      <c r="E76" s="938"/>
      <c r="F76" s="666">
        <v>1</v>
      </c>
      <c r="G76" s="245"/>
    </row>
    <row r="77" spans="1:10" ht="10.95" customHeight="1" x14ac:dyDescent="0.25">
      <c r="A77" s="941" t="s">
        <v>953</v>
      </c>
      <c r="B77" s="942"/>
      <c r="C77" s="943"/>
      <c r="D77" s="938" t="s">
        <v>954</v>
      </c>
      <c r="E77" s="938"/>
      <c r="F77" s="666">
        <v>5</v>
      </c>
      <c r="G77" s="245"/>
      <c r="H77" s="245"/>
    </row>
    <row r="78" spans="1:10" ht="10.95" customHeight="1" x14ac:dyDescent="0.25">
      <c r="A78" s="944"/>
      <c r="B78" s="945"/>
      <c r="C78" s="946"/>
      <c r="D78" s="999" t="s">
        <v>955</v>
      </c>
      <c r="E78" s="1000"/>
      <c r="F78" s="666">
        <v>1</v>
      </c>
      <c r="G78" s="245"/>
      <c r="H78" s="245"/>
    </row>
    <row r="79" spans="1:10" ht="3" customHeight="1" x14ac:dyDescent="0.3">
      <c r="A79" s="257"/>
      <c r="B79" s="257"/>
      <c r="C79" s="257"/>
      <c r="D79" s="257"/>
      <c r="E79" s="258"/>
      <c r="F79" s="258"/>
      <c r="G79" s="245"/>
      <c r="H79" s="255"/>
      <c r="I79" s="256"/>
      <c r="J79" s="256"/>
    </row>
    <row r="80" spans="1:10" s="256" customFormat="1" ht="9" customHeight="1" x14ac:dyDescent="0.25">
      <c r="A80" s="990" t="s">
        <v>411</v>
      </c>
      <c r="B80" s="991"/>
      <c r="C80" s="991"/>
      <c r="D80" s="991"/>
      <c r="E80" s="991"/>
      <c r="F80" s="991"/>
      <c r="G80" s="255"/>
      <c r="H80" s="255"/>
    </row>
    <row r="81" spans="1:10" s="256" customFormat="1" ht="17.399999999999999" customHeight="1" x14ac:dyDescent="0.25">
      <c r="A81" s="992" t="s">
        <v>804</v>
      </c>
      <c r="B81" s="992"/>
      <c r="C81" s="992"/>
      <c r="D81" s="992"/>
      <c r="E81" s="992"/>
      <c r="F81" s="992"/>
      <c r="G81" s="255"/>
      <c r="H81" s="245"/>
      <c r="I81" s="205"/>
      <c r="J81" s="205"/>
    </row>
    <row r="82" spans="1:10" s="256" customFormat="1" ht="9" customHeight="1" x14ac:dyDescent="0.25">
      <c r="A82" s="992" t="s">
        <v>803</v>
      </c>
      <c r="B82" s="992"/>
      <c r="C82" s="992"/>
      <c r="D82" s="992"/>
      <c r="E82" s="992"/>
      <c r="F82" s="992"/>
      <c r="G82" s="255"/>
      <c r="H82" s="245"/>
      <c r="I82" s="205"/>
      <c r="J82" s="205"/>
    </row>
    <row r="83" spans="1:10" s="256" customFormat="1" ht="3" customHeight="1" x14ac:dyDescent="0.25">
      <c r="A83" s="1001"/>
      <c r="B83" s="1001"/>
      <c r="C83" s="1001"/>
      <c r="D83" s="1001"/>
      <c r="E83" s="1001"/>
      <c r="F83" s="1001"/>
      <c r="G83" s="255"/>
      <c r="H83" s="245"/>
      <c r="I83" s="205"/>
      <c r="J83" s="205"/>
    </row>
    <row r="84" spans="1:10" ht="13.2" customHeight="1" x14ac:dyDescent="0.25">
      <c r="A84" s="949" t="s">
        <v>802</v>
      </c>
      <c r="B84" s="950"/>
      <c r="C84" s="950"/>
      <c r="D84" s="950"/>
      <c r="E84" s="950"/>
      <c r="F84" s="951"/>
      <c r="H84" s="245"/>
    </row>
    <row r="85" spans="1:10" ht="12" customHeight="1" x14ac:dyDescent="0.25">
      <c r="A85" s="994" t="s">
        <v>801</v>
      </c>
      <c r="B85" s="995"/>
      <c r="C85" s="665">
        <v>150</v>
      </c>
      <c r="D85" s="994" t="s">
        <v>800</v>
      </c>
      <c r="E85" s="995"/>
      <c r="F85" s="665">
        <v>85</v>
      </c>
      <c r="H85" s="245"/>
    </row>
    <row r="86" spans="1:10" ht="12" customHeight="1" x14ac:dyDescent="0.25">
      <c r="A86" s="994" t="s">
        <v>799</v>
      </c>
      <c r="B86" s="995"/>
      <c r="C86" s="665">
        <v>100</v>
      </c>
      <c r="D86" s="994" t="s">
        <v>798</v>
      </c>
      <c r="E86" s="995"/>
      <c r="F86" s="665">
        <v>40</v>
      </c>
      <c r="H86" s="245"/>
    </row>
    <row r="87" spans="1:10" ht="9" customHeight="1" x14ac:dyDescent="0.25">
      <c r="A87" s="996" t="s">
        <v>797</v>
      </c>
      <c r="B87" s="996"/>
      <c r="C87" s="996"/>
      <c r="D87" s="996"/>
      <c r="E87" s="996"/>
      <c r="F87" s="996"/>
      <c r="H87" s="245"/>
    </row>
    <row r="88" spans="1:10" ht="3" customHeight="1" x14ac:dyDescent="0.3">
      <c r="A88" s="219"/>
      <c r="B88" s="208"/>
      <c r="C88" s="208"/>
      <c r="D88" s="208"/>
      <c r="E88" s="218"/>
      <c r="F88" s="219"/>
      <c r="H88" s="245"/>
    </row>
    <row r="89" spans="1:10" ht="15" customHeight="1" x14ac:dyDescent="0.3">
      <c r="A89" s="997"/>
      <c r="B89" s="998"/>
      <c r="C89" s="205"/>
      <c r="D89" s="205"/>
      <c r="E89" s="259"/>
      <c r="F89" s="655"/>
      <c r="G89" s="245"/>
      <c r="H89" s="245"/>
    </row>
    <row r="90" spans="1:10" ht="7.95" customHeight="1" x14ac:dyDescent="0.25">
      <c r="A90" s="993" t="s">
        <v>22</v>
      </c>
      <c r="B90" s="993"/>
      <c r="C90" s="656"/>
      <c r="D90" s="656"/>
      <c r="E90" s="664"/>
      <c r="F90" s="656" t="s">
        <v>414</v>
      </c>
      <c r="G90" s="245"/>
      <c r="H90" s="245"/>
    </row>
    <row r="91" spans="1:10" ht="7.2" customHeight="1" x14ac:dyDescent="0.25">
      <c r="A91" s="993" t="str">
        <f>'LB RV HMHE'!A70:G70</f>
        <v>Version 16.03.2023</v>
      </c>
      <c r="B91" s="993"/>
      <c r="C91" s="993"/>
      <c r="D91" s="993"/>
      <c r="E91" s="993"/>
      <c r="F91" s="993"/>
      <c r="G91" s="245"/>
      <c r="H91" s="245"/>
    </row>
    <row r="92" spans="1:10" x14ac:dyDescent="0.25">
      <c r="A92" s="245"/>
      <c r="B92" s="263"/>
      <c r="C92" s="263"/>
      <c r="D92" s="263"/>
      <c r="E92" s="264"/>
      <c r="F92" s="245"/>
      <c r="G92" s="245"/>
      <c r="H92" s="245"/>
    </row>
    <row r="93" spans="1:10" x14ac:dyDescent="0.25">
      <c r="A93" s="245"/>
      <c r="B93" s="263"/>
      <c r="C93" s="263"/>
      <c r="D93" s="263"/>
      <c r="E93" s="264"/>
      <c r="F93" s="245"/>
      <c r="G93" s="245"/>
      <c r="H93" s="245"/>
    </row>
    <row r="94" spans="1:10" x14ac:dyDescent="0.25">
      <c r="A94" s="245"/>
      <c r="B94" s="263"/>
      <c r="C94" s="263"/>
      <c r="D94" s="263"/>
      <c r="E94" s="264"/>
      <c r="F94" s="245"/>
      <c r="G94" s="245"/>
      <c r="H94" s="245"/>
    </row>
    <row r="95" spans="1:10" x14ac:dyDescent="0.25">
      <c r="A95" s="245"/>
      <c r="B95" s="263"/>
      <c r="C95" s="263"/>
      <c r="D95" s="263"/>
      <c r="E95" s="264"/>
      <c r="F95" s="245"/>
      <c r="G95" s="245"/>
      <c r="H95" s="245"/>
    </row>
    <row r="96" spans="1:10" x14ac:dyDescent="0.25">
      <c r="A96" s="245"/>
      <c r="B96" s="263"/>
      <c r="C96" s="263"/>
      <c r="D96" s="263"/>
      <c r="E96" s="264"/>
      <c r="F96" s="245"/>
      <c r="G96" s="245"/>
      <c r="H96" s="245"/>
    </row>
    <row r="97" spans="1:8" x14ac:dyDescent="0.25">
      <c r="A97" s="245"/>
      <c r="B97" s="263"/>
      <c r="C97" s="263"/>
      <c r="D97" s="263"/>
      <c r="E97" s="264"/>
      <c r="F97" s="245"/>
      <c r="G97" s="245"/>
      <c r="H97" s="245"/>
    </row>
    <row r="98" spans="1:8" x14ac:dyDescent="0.25">
      <c r="A98" s="245"/>
      <c r="B98" s="263"/>
      <c r="C98" s="263"/>
      <c r="D98" s="263"/>
      <c r="E98" s="264"/>
      <c r="F98" s="245"/>
      <c r="G98" s="245"/>
      <c r="H98" s="245"/>
    </row>
    <row r="99" spans="1:8" x14ac:dyDescent="0.25">
      <c r="A99" s="245"/>
      <c r="B99" s="263"/>
      <c r="C99" s="263"/>
      <c r="D99" s="263"/>
      <c r="E99" s="264"/>
      <c r="F99" s="245"/>
      <c r="G99" s="245"/>
      <c r="H99" s="245"/>
    </row>
    <row r="100" spans="1:8" x14ac:dyDescent="0.25">
      <c r="A100" s="245"/>
      <c r="B100" s="263"/>
      <c r="C100" s="263"/>
      <c r="D100" s="263"/>
      <c r="E100" s="264"/>
      <c r="F100" s="245"/>
      <c r="G100" s="245"/>
    </row>
    <row r="101" spans="1:8" x14ac:dyDescent="0.25">
      <c r="A101" s="245"/>
      <c r="B101" s="263"/>
      <c r="C101" s="263"/>
      <c r="D101" s="263"/>
      <c r="E101" s="264"/>
      <c r="F101" s="245"/>
      <c r="G101" s="245"/>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191" t="s">
        <v>232</v>
      </c>
      <c r="B1" s="1191"/>
      <c r="C1" s="1191"/>
      <c r="D1" s="1191"/>
      <c r="E1" s="1191"/>
      <c r="F1" s="1191"/>
      <c r="G1" s="1191"/>
      <c r="H1" s="1191"/>
      <c r="I1" s="1191"/>
      <c r="J1" s="1191"/>
      <c r="K1" s="1191"/>
      <c r="L1" s="471"/>
      <c r="M1" s="471"/>
      <c r="O1" s="496"/>
    </row>
    <row r="2" spans="1:15" ht="15" customHeight="1" x14ac:dyDescent="0.3">
      <c r="A2" s="1186" t="s">
        <v>207</v>
      </c>
      <c r="B2" s="1186"/>
      <c r="C2" s="1218"/>
      <c r="D2" s="1203">
        <f>'LB Wertästung'!C2</f>
        <v>0</v>
      </c>
      <c r="E2" s="1205"/>
      <c r="F2" s="1186" t="s">
        <v>54</v>
      </c>
      <c r="G2" s="1186"/>
      <c r="H2" s="1186"/>
      <c r="I2" s="1137">
        <f>'LB Wertästung'!F2</f>
        <v>0</v>
      </c>
      <c r="J2" s="1190"/>
      <c r="K2" s="1138"/>
      <c r="L2" s="475"/>
      <c r="M2" s="475"/>
    </row>
    <row r="3" spans="1:15" ht="15" customHeight="1" x14ac:dyDescent="0.3">
      <c r="A3" s="1186" t="s">
        <v>56</v>
      </c>
      <c r="B3" s="1186"/>
      <c r="C3" s="1218"/>
      <c r="D3" s="1137">
        <f>'LB Wertästung'!C3</f>
        <v>0</v>
      </c>
      <c r="E3" s="1138"/>
      <c r="F3" s="1186" t="s">
        <v>616</v>
      </c>
      <c r="G3" s="1186"/>
      <c r="H3" s="1186"/>
      <c r="I3" s="1137">
        <f>'LB Wertästung'!F3</f>
        <v>0</v>
      </c>
      <c r="J3" s="1190"/>
      <c r="K3" s="1138"/>
      <c r="L3" s="475"/>
      <c r="M3" s="475"/>
    </row>
    <row r="4" spans="1:15" ht="5.0999999999999996" customHeight="1" x14ac:dyDescent="0.5">
      <c r="A4" s="3"/>
      <c r="B4" s="3"/>
      <c r="C4" s="3"/>
      <c r="D4" s="3"/>
      <c r="E4" s="3"/>
      <c r="F4" s="3"/>
      <c r="G4" s="3"/>
    </row>
    <row r="5" spans="1:15" ht="15" customHeight="1" x14ac:dyDescent="0.3">
      <c r="A5" s="1193" t="s">
        <v>42</v>
      </c>
      <c r="B5" s="1193"/>
      <c r="C5" s="1193"/>
      <c r="D5" s="1193"/>
      <c r="E5" s="1193"/>
      <c r="F5" s="1193"/>
      <c r="G5" s="1193"/>
      <c r="H5" s="1240" t="s">
        <v>269</v>
      </c>
      <c r="I5" s="1240"/>
      <c r="J5" s="1577"/>
      <c r="K5" s="1509">
        <f>'LB Wertästung'!L2</f>
        <v>0</v>
      </c>
      <c r="L5" s="488"/>
      <c r="M5" s="488"/>
    </row>
    <row r="6" spans="1:15" ht="15" customHeight="1" x14ac:dyDescent="0.3">
      <c r="A6" s="1173"/>
      <c r="B6" s="1174"/>
      <c r="C6" s="1175"/>
      <c r="D6" s="126" t="s">
        <v>43</v>
      </c>
      <c r="E6" s="1574"/>
      <c r="F6" s="1575"/>
      <c r="G6" s="1576"/>
      <c r="H6" s="1240"/>
      <c r="I6" s="1240"/>
      <c r="J6" s="1577"/>
      <c r="K6" s="1510"/>
      <c r="L6" s="488"/>
      <c r="M6" s="488"/>
    </row>
    <row r="7" spans="1:15" ht="6.9" customHeight="1" thickBot="1" x14ac:dyDescent="0.35">
      <c r="A7" s="587"/>
      <c r="B7" s="587"/>
      <c r="C7" s="587"/>
      <c r="D7" s="587"/>
      <c r="E7" s="587"/>
      <c r="F7" s="587"/>
      <c r="G7" s="587"/>
      <c r="H7" s="587"/>
      <c r="I7" s="587"/>
      <c r="J7" s="587"/>
      <c r="K7" s="587"/>
      <c r="L7" s="587"/>
      <c r="M7" s="587"/>
      <c r="N7" s="587"/>
    </row>
    <row r="8" spans="1:15" ht="6.9" customHeight="1" x14ac:dyDescent="0.3">
      <c r="A8" s="4"/>
      <c r="B8" s="4"/>
      <c r="C8" s="4"/>
      <c r="D8" s="4"/>
      <c r="E8" s="4"/>
      <c r="F8" s="4"/>
      <c r="G8" s="4"/>
      <c r="H8" s="4"/>
      <c r="I8" s="4"/>
      <c r="J8" s="4"/>
      <c r="K8" s="4"/>
      <c r="L8" s="4"/>
      <c r="M8" s="4"/>
    </row>
    <row r="9" spans="1:15" ht="15" customHeight="1" thickBot="1" x14ac:dyDescent="0.35">
      <c r="A9" s="585"/>
      <c r="B9" s="6"/>
      <c r="C9" s="1378" t="s">
        <v>0</v>
      </c>
      <c r="D9" s="1378"/>
      <c r="E9" s="1378"/>
      <c r="F9" s="1554"/>
      <c r="G9" s="1555" t="s">
        <v>1</v>
      </c>
      <c r="H9" s="1378"/>
      <c r="I9" s="1378"/>
      <c r="J9" s="1378"/>
      <c r="K9" s="1378"/>
      <c r="L9" s="1378"/>
      <c r="M9" s="1378"/>
      <c r="N9" s="586"/>
    </row>
    <row r="10" spans="1:15" ht="32.25" customHeight="1" x14ac:dyDescent="0.3">
      <c r="A10" s="1184" t="s">
        <v>75</v>
      </c>
      <c r="B10" s="1194" t="s">
        <v>76</v>
      </c>
      <c r="C10" s="1226" t="s">
        <v>233</v>
      </c>
      <c r="D10" s="1228"/>
      <c r="E10" s="1373" t="s">
        <v>2</v>
      </c>
      <c r="F10" s="1579" t="s">
        <v>80</v>
      </c>
      <c r="G10" s="1337" t="s">
        <v>237</v>
      </c>
      <c r="H10" s="1196" t="s">
        <v>145</v>
      </c>
      <c r="I10" s="1226" t="s">
        <v>234</v>
      </c>
      <c r="J10" s="1373" t="s">
        <v>235</v>
      </c>
      <c r="K10" s="1373" t="s">
        <v>148</v>
      </c>
      <c r="L10" s="1226" t="s">
        <v>167</v>
      </c>
      <c r="M10" s="1227"/>
      <c r="N10" s="1140" t="s">
        <v>241</v>
      </c>
    </row>
    <row r="11" spans="1:15" ht="26.25" customHeight="1" x14ac:dyDescent="0.3">
      <c r="A11" s="1184"/>
      <c r="B11" s="1194"/>
      <c r="C11" s="1180"/>
      <c r="D11" s="1181"/>
      <c r="E11" s="1374"/>
      <c r="F11" s="1580"/>
      <c r="G11" s="1338"/>
      <c r="H11" s="1123"/>
      <c r="I11" s="1180"/>
      <c r="J11" s="1374"/>
      <c r="K11" s="1374"/>
      <c r="L11" s="1180"/>
      <c r="M11" s="1306"/>
      <c r="N11" s="1140"/>
    </row>
    <row r="12" spans="1:15" ht="66.75" customHeight="1" x14ac:dyDescent="0.3">
      <c r="A12" s="1185"/>
      <c r="B12" s="1195"/>
      <c r="C12" s="1123"/>
      <c r="D12" s="1372"/>
      <c r="E12" s="1210"/>
      <c r="F12" s="1557"/>
      <c r="G12" s="1222"/>
      <c r="H12" s="1197"/>
      <c r="I12" s="1123"/>
      <c r="J12" s="1210"/>
      <c r="K12" s="1210"/>
      <c r="L12" s="1123"/>
      <c r="M12" s="1124"/>
      <c r="N12" s="1141"/>
    </row>
    <row r="13" spans="1:15" ht="21" customHeight="1" thickBot="1" x14ac:dyDescent="0.35">
      <c r="A13" s="1313">
        <v>1</v>
      </c>
      <c r="B13" s="1242"/>
      <c r="C13" s="1572"/>
      <c r="D13" s="1573"/>
      <c r="E13" s="52"/>
      <c r="F13" s="1564"/>
      <c r="G13" s="492"/>
      <c r="H13" s="1578"/>
      <c r="I13" s="199"/>
      <c r="J13" s="1241" t="str">
        <f>IFERROR(SQRT((H13*10000)/SUBTOTAL(109,I13:I21))," ")</f>
        <v xml:space="preserve"> </v>
      </c>
      <c r="K13" s="1166"/>
      <c r="L13" s="1547"/>
      <c r="M13" s="1548"/>
      <c r="N13" s="1307"/>
    </row>
    <row r="14" spans="1:15" ht="21" customHeight="1" thickBot="1" x14ac:dyDescent="0.35">
      <c r="A14" s="1315"/>
      <c r="B14" s="1159"/>
      <c r="C14" s="1531"/>
      <c r="D14" s="1540"/>
      <c r="E14" s="568"/>
      <c r="F14" s="1529"/>
      <c r="G14" s="493"/>
      <c r="H14" s="1570"/>
      <c r="I14" s="200"/>
      <c r="J14" s="1153"/>
      <c r="K14" s="1145"/>
      <c r="L14" s="1519"/>
      <c r="M14" s="1520"/>
      <c r="N14" s="1291"/>
    </row>
    <row r="15" spans="1:15" ht="21" customHeight="1" thickBot="1" x14ac:dyDescent="0.35">
      <c r="A15" s="1315"/>
      <c r="B15" s="1159"/>
      <c r="C15" s="1531"/>
      <c r="D15" s="1532"/>
      <c r="E15" s="71"/>
      <c r="F15" s="1529"/>
      <c r="G15" s="493"/>
      <c r="H15" s="1570"/>
      <c r="I15" s="200"/>
      <c r="J15" s="1153"/>
      <c r="K15" s="1145"/>
      <c r="L15" s="1519"/>
      <c r="M15" s="1520"/>
      <c r="N15" s="1291"/>
    </row>
    <row r="16" spans="1:15" ht="21" hidden="1" customHeight="1" thickBot="1" x14ac:dyDescent="0.35">
      <c r="A16" s="1315"/>
      <c r="B16" s="1159"/>
      <c r="C16" s="1531"/>
      <c r="D16" s="1532"/>
      <c r="E16" s="71"/>
      <c r="F16" s="1529"/>
      <c r="G16" s="493"/>
      <c r="H16" s="1570"/>
      <c r="I16" s="200"/>
      <c r="J16" s="1153"/>
      <c r="K16" s="1145"/>
      <c r="L16" s="1519"/>
      <c r="M16" s="1520"/>
      <c r="N16" s="1291"/>
    </row>
    <row r="17" spans="1:14" ht="21" hidden="1" customHeight="1" thickBot="1" x14ac:dyDescent="0.35">
      <c r="A17" s="1315"/>
      <c r="B17" s="1159"/>
      <c r="C17" s="1531"/>
      <c r="D17" s="1532"/>
      <c r="E17" s="71"/>
      <c r="F17" s="1529"/>
      <c r="G17" s="493"/>
      <c r="H17" s="1570"/>
      <c r="I17" s="200"/>
      <c r="J17" s="1153"/>
      <c r="K17" s="1145"/>
      <c r="L17" s="1519"/>
      <c r="M17" s="1520"/>
      <c r="N17" s="1291"/>
    </row>
    <row r="18" spans="1:14" ht="21" hidden="1" customHeight="1" thickBot="1" x14ac:dyDescent="0.35">
      <c r="A18" s="1315"/>
      <c r="B18" s="1159"/>
      <c r="C18" s="1531"/>
      <c r="D18" s="1532"/>
      <c r="E18" s="71"/>
      <c r="F18" s="1529"/>
      <c r="G18" s="493"/>
      <c r="H18" s="1570"/>
      <c r="I18" s="200"/>
      <c r="J18" s="1153"/>
      <c r="K18" s="1145"/>
      <c r="L18" s="1519"/>
      <c r="M18" s="1520"/>
      <c r="N18" s="1291"/>
    </row>
    <row r="19" spans="1:14" ht="21" hidden="1" customHeight="1" thickBot="1" x14ac:dyDescent="0.35">
      <c r="A19" s="1315"/>
      <c r="B19" s="1159"/>
      <c r="C19" s="1531"/>
      <c r="D19" s="1532"/>
      <c r="E19" s="71"/>
      <c r="F19" s="1529"/>
      <c r="G19" s="493"/>
      <c r="H19" s="1570"/>
      <c r="I19" s="200"/>
      <c r="J19" s="1153"/>
      <c r="K19" s="1145"/>
      <c r="L19" s="1519"/>
      <c r="M19" s="1520"/>
      <c r="N19" s="1291"/>
    </row>
    <row r="20" spans="1:14" ht="21" hidden="1" customHeight="1" thickBot="1" x14ac:dyDescent="0.35">
      <c r="A20" s="1315"/>
      <c r="B20" s="1159"/>
      <c r="C20" s="1531"/>
      <c r="D20" s="1532"/>
      <c r="E20" s="71"/>
      <c r="F20" s="1529"/>
      <c r="G20" s="493"/>
      <c r="H20" s="1570"/>
      <c r="I20" s="200"/>
      <c r="J20" s="1153"/>
      <c r="K20" s="1145"/>
      <c r="L20" s="1519"/>
      <c r="M20" s="1520"/>
      <c r="N20" s="1291"/>
    </row>
    <row r="21" spans="1:14" ht="21" hidden="1" customHeight="1" thickBot="1" x14ac:dyDescent="0.35">
      <c r="A21" s="1316"/>
      <c r="B21" s="1159"/>
      <c r="C21" s="1550"/>
      <c r="D21" s="1551"/>
      <c r="E21" s="71"/>
      <c r="F21" s="1529"/>
      <c r="G21" s="494"/>
      <c r="H21" s="1570"/>
      <c r="I21" s="201"/>
      <c r="J21" s="1153"/>
      <c r="K21" s="1145"/>
      <c r="L21" s="1519"/>
      <c r="M21" s="1520"/>
      <c r="N21" s="1511"/>
    </row>
    <row r="22" spans="1:14" ht="21" hidden="1" customHeight="1" thickBot="1" x14ac:dyDescent="0.35">
      <c r="A22" s="1327">
        <v>2</v>
      </c>
      <c r="B22" s="1158"/>
      <c r="C22" s="1567"/>
      <c r="D22" s="1568"/>
      <c r="E22" s="127"/>
      <c r="F22" s="1528"/>
      <c r="G22" s="495"/>
      <c r="H22" s="1569"/>
      <c r="I22" s="490"/>
      <c r="J22" s="1152" t="str">
        <f>IFERROR(SQRT((H22*10000)/SUBTOTAL(109,I22:I30))," ")</f>
        <v xml:space="preserve"> </v>
      </c>
      <c r="K22" s="1144"/>
      <c r="L22" s="1517"/>
      <c r="M22" s="1518"/>
      <c r="N22" s="1290"/>
    </row>
    <row r="23" spans="1:14" ht="21" hidden="1" customHeight="1" thickBot="1" x14ac:dyDescent="0.35">
      <c r="A23" s="1315"/>
      <c r="B23" s="1159"/>
      <c r="C23" s="1531"/>
      <c r="D23" s="1540"/>
      <c r="E23" s="73"/>
      <c r="F23" s="1529"/>
      <c r="G23" s="493"/>
      <c r="H23" s="1570"/>
      <c r="I23" s="200"/>
      <c r="J23" s="1153"/>
      <c r="K23" s="1145"/>
      <c r="L23" s="1519"/>
      <c r="M23" s="1520"/>
      <c r="N23" s="1291"/>
    </row>
    <row r="24" spans="1:14" ht="21" hidden="1" customHeight="1" thickBot="1" x14ac:dyDescent="0.35">
      <c r="A24" s="1315"/>
      <c r="B24" s="1159"/>
      <c r="C24" s="1531"/>
      <c r="D24" s="1532"/>
      <c r="E24" s="63"/>
      <c r="F24" s="1529"/>
      <c r="G24" s="493"/>
      <c r="H24" s="1570"/>
      <c r="I24" s="200"/>
      <c r="J24" s="1153"/>
      <c r="K24" s="1145"/>
      <c r="L24" s="1519"/>
      <c r="M24" s="1520"/>
      <c r="N24" s="1291"/>
    </row>
    <row r="25" spans="1:14" ht="21" hidden="1" customHeight="1" thickBot="1" x14ac:dyDescent="0.35">
      <c r="A25" s="1315"/>
      <c r="B25" s="1159"/>
      <c r="C25" s="1531"/>
      <c r="D25" s="1532"/>
      <c r="E25" s="63"/>
      <c r="F25" s="1529"/>
      <c r="G25" s="493"/>
      <c r="H25" s="1570"/>
      <c r="I25" s="200"/>
      <c r="J25" s="1153"/>
      <c r="K25" s="1145"/>
      <c r="L25" s="1519"/>
      <c r="M25" s="1520"/>
      <c r="N25" s="1291"/>
    </row>
    <row r="26" spans="1:14" ht="21" hidden="1" customHeight="1" thickBot="1" x14ac:dyDescent="0.35">
      <c r="A26" s="1315"/>
      <c r="B26" s="1159"/>
      <c r="C26" s="1531"/>
      <c r="D26" s="1532"/>
      <c r="E26" s="63"/>
      <c r="F26" s="1529"/>
      <c r="G26" s="493"/>
      <c r="H26" s="1570"/>
      <c r="I26" s="200"/>
      <c r="J26" s="1153"/>
      <c r="K26" s="1145"/>
      <c r="L26" s="1519"/>
      <c r="M26" s="1520"/>
      <c r="N26" s="1291"/>
    </row>
    <row r="27" spans="1:14" ht="21" hidden="1" customHeight="1" thickBot="1" x14ac:dyDescent="0.35">
      <c r="A27" s="1315"/>
      <c r="B27" s="1159"/>
      <c r="C27" s="1531"/>
      <c r="D27" s="1532"/>
      <c r="E27" s="63"/>
      <c r="F27" s="1529"/>
      <c r="G27" s="493"/>
      <c r="H27" s="1570"/>
      <c r="I27" s="200"/>
      <c r="J27" s="1153"/>
      <c r="K27" s="1145"/>
      <c r="L27" s="1519"/>
      <c r="M27" s="1520"/>
      <c r="N27" s="1291"/>
    </row>
    <row r="28" spans="1:14" ht="21" hidden="1" customHeight="1" thickBot="1" x14ac:dyDescent="0.35">
      <c r="A28" s="1315"/>
      <c r="B28" s="1159"/>
      <c r="C28" s="1531"/>
      <c r="D28" s="1532"/>
      <c r="E28" s="63"/>
      <c r="F28" s="1529"/>
      <c r="G28" s="493"/>
      <c r="H28" s="1570"/>
      <c r="I28" s="200"/>
      <c r="J28" s="1153"/>
      <c r="K28" s="1145"/>
      <c r="L28" s="1519"/>
      <c r="M28" s="1520"/>
      <c r="N28" s="1291"/>
    </row>
    <row r="29" spans="1:14" ht="21" hidden="1" customHeight="1" thickBot="1" x14ac:dyDescent="0.35">
      <c r="A29" s="1315"/>
      <c r="B29" s="1159"/>
      <c r="C29" s="1531"/>
      <c r="D29" s="1532"/>
      <c r="E29" s="63"/>
      <c r="F29" s="1529"/>
      <c r="G29" s="493"/>
      <c r="H29" s="1570"/>
      <c r="I29" s="200"/>
      <c r="J29" s="1153"/>
      <c r="K29" s="1145"/>
      <c r="L29" s="1519"/>
      <c r="M29" s="1520"/>
      <c r="N29" s="1291"/>
    </row>
    <row r="30" spans="1:14" ht="21" hidden="1" customHeight="1" thickBot="1" x14ac:dyDescent="0.35">
      <c r="A30" s="1316"/>
      <c r="B30" s="1159"/>
      <c r="C30" s="1550"/>
      <c r="D30" s="1551"/>
      <c r="E30" s="63"/>
      <c r="F30" s="1529"/>
      <c r="G30" s="494"/>
      <c r="H30" s="1570"/>
      <c r="I30" s="201"/>
      <c r="J30" s="1153"/>
      <c r="K30" s="1145"/>
      <c r="L30" s="1519"/>
      <c r="M30" s="1520"/>
      <c r="N30" s="1511"/>
    </row>
    <row r="31" spans="1:14" ht="21" hidden="1" customHeight="1" thickBot="1" x14ac:dyDescent="0.35">
      <c r="A31" s="1327">
        <v>3</v>
      </c>
      <c r="B31" s="1158"/>
      <c r="C31" s="1567"/>
      <c r="D31" s="1568"/>
      <c r="E31" s="491"/>
      <c r="F31" s="1528"/>
      <c r="G31" s="495"/>
      <c r="H31" s="1569"/>
      <c r="I31" s="490"/>
      <c r="J31" s="1152" t="str">
        <f>IFERROR(SQRT((H31*10000)/SUBTOTAL(109,I31:I39))," ")</f>
        <v xml:space="preserve"> </v>
      </c>
      <c r="K31" s="1144"/>
      <c r="L31" s="1517"/>
      <c r="M31" s="1518"/>
      <c r="N31" s="1290"/>
    </row>
    <row r="32" spans="1:14" ht="21" hidden="1" customHeight="1" thickBot="1" x14ac:dyDescent="0.35">
      <c r="A32" s="1315"/>
      <c r="B32" s="1159"/>
      <c r="C32" s="1531"/>
      <c r="D32" s="1540"/>
      <c r="E32" s="568"/>
      <c r="F32" s="1529"/>
      <c r="G32" s="493"/>
      <c r="H32" s="1570"/>
      <c r="I32" s="200"/>
      <c r="J32" s="1153"/>
      <c r="K32" s="1145"/>
      <c r="L32" s="1519"/>
      <c r="M32" s="1520"/>
      <c r="N32" s="1291"/>
    </row>
    <row r="33" spans="1:14" ht="21" hidden="1" customHeight="1" thickBot="1" x14ac:dyDescent="0.35">
      <c r="A33" s="1315"/>
      <c r="B33" s="1159"/>
      <c r="C33" s="1531"/>
      <c r="D33" s="1532"/>
      <c r="E33" s="71"/>
      <c r="F33" s="1529"/>
      <c r="G33" s="493"/>
      <c r="H33" s="1570"/>
      <c r="I33" s="200"/>
      <c r="J33" s="1153"/>
      <c r="K33" s="1145"/>
      <c r="L33" s="1519"/>
      <c r="M33" s="1520"/>
      <c r="N33" s="1291"/>
    </row>
    <row r="34" spans="1:14" ht="21" hidden="1" customHeight="1" thickBot="1" x14ac:dyDescent="0.35">
      <c r="A34" s="1315"/>
      <c r="B34" s="1159"/>
      <c r="C34" s="1531"/>
      <c r="D34" s="1532"/>
      <c r="E34" s="71"/>
      <c r="F34" s="1529"/>
      <c r="G34" s="493"/>
      <c r="H34" s="1570"/>
      <c r="I34" s="200"/>
      <c r="J34" s="1153"/>
      <c r="K34" s="1145"/>
      <c r="L34" s="1519"/>
      <c r="M34" s="1520"/>
      <c r="N34" s="1291"/>
    </row>
    <row r="35" spans="1:14" ht="21" hidden="1" customHeight="1" thickBot="1" x14ac:dyDescent="0.35">
      <c r="A35" s="1315"/>
      <c r="B35" s="1159"/>
      <c r="C35" s="1531"/>
      <c r="D35" s="1532"/>
      <c r="E35" s="71"/>
      <c r="F35" s="1529"/>
      <c r="G35" s="493"/>
      <c r="H35" s="1570"/>
      <c r="I35" s="200"/>
      <c r="J35" s="1153"/>
      <c r="K35" s="1145"/>
      <c r="L35" s="1519"/>
      <c r="M35" s="1520"/>
      <c r="N35" s="1291"/>
    </row>
    <row r="36" spans="1:14" ht="21" hidden="1" customHeight="1" thickBot="1" x14ac:dyDescent="0.35">
      <c r="A36" s="1315"/>
      <c r="B36" s="1159"/>
      <c r="C36" s="1531"/>
      <c r="D36" s="1532"/>
      <c r="E36" s="71"/>
      <c r="F36" s="1529"/>
      <c r="G36" s="493"/>
      <c r="H36" s="1570"/>
      <c r="I36" s="200"/>
      <c r="J36" s="1153"/>
      <c r="K36" s="1145"/>
      <c r="L36" s="1519"/>
      <c r="M36" s="1520"/>
      <c r="N36" s="1291"/>
    </row>
    <row r="37" spans="1:14" ht="21" hidden="1" customHeight="1" thickBot="1" x14ac:dyDescent="0.35">
      <c r="A37" s="1315"/>
      <c r="B37" s="1159"/>
      <c r="C37" s="1531"/>
      <c r="D37" s="1532"/>
      <c r="E37" s="71"/>
      <c r="F37" s="1529"/>
      <c r="G37" s="493"/>
      <c r="H37" s="1570"/>
      <c r="I37" s="200"/>
      <c r="J37" s="1153"/>
      <c r="K37" s="1145"/>
      <c r="L37" s="1519"/>
      <c r="M37" s="1520"/>
      <c r="N37" s="1291"/>
    </row>
    <row r="38" spans="1:14" ht="21" hidden="1" customHeight="1" thickBot="1" x14ac:dyDescent="0.35">
      <c r="A38" s="1315"/>
      <c r="B38" s="1159"/>
      <c r="C38" s="1531"/>
      <c r="D38" s="1532"/>
      <c r="E38" s="71"/>
      <c r="F38" s="1529"/>
      <c r="G38" s="493"/>
      <c r="H38" s="1570"/>
      <c r="I38" s="200"/>
      <c r="J38" s="1153"/>
      <c r="K38" s="1145"/>
      <c r="L38" s="1519"/>
      <c r="M38" s="1520"/>
      <c r="N38" s="1291"/>
    </row>
    <row r="39" spans="1:14" ht="21" hidden="1" customHeight="1" thickBot="1" x14ac:dyDescent="0.35">
      <c r="A39" s="1316"/>
      <c r="B39" s="1159"/>
      <c r="C39" s="1550"/>
      <c r="D39" s="1551"/>
      <c r="E39" s="71"/>
      <c r="F39" s="1529"/>
      <c r="G39" s="494"/>
      <c r="H39" s="1570"/>
      <c r="I39" s="201"/>
      <c r="J39" s="1153"/>
      <c r="K39" s="1145"/>
      <c r="L39" s="1519"/>
      <c r="M39" s="1520"/>
      <c r="N39" s="1291"/>
    </row>
    <row r="40" spans="1:14" ht="21" hidden="1" customHeight="1" thickBot="1" x14ac:dyDescent="0.35">
      <c r="A40" s="1327">
        <v>4</v>
      </c>
      <c r="B40" s="1158"/>
      <c r="C40" s="1567"/>
      <c r="D40" s="1568"/>
      <c r="E40" s="127"/>
      <c r="F40" s="1528"/>
      <c r="G40" s="495"/>
      <c r="H40" s="1569"/>
      <c r="I40" s="490"/>
      <c r="J40" s="1152" t="str">
        <f>IFERROR(SQRT((H40*10000)/SUBTOTAL(109,I40:I48))," ")</f>
        <v xml:space="preserve"> </v>
      </c>
      <c r="K40" s="1144"/>
      <c r="L40" s="1517"/>
      <c r="M40" s="1518"/>
      <c r="N40" s="1290"/>
    </row>
    <row r="41" spans="1:14" ht="21" hidden="1" customHeight="1" thickBot="1" x14ac:dyDescent="0.35">
      <c r="A41" s="1315"/>
      <c r="B41" s="1159"/>
      <c r="C41" s="1531"/>
      <c r="D41" s="1540"/>
      <c r="E41" s="73"/>
      <c r="F41" s="1529"/>
      <c r="G41" s="493"/>
      <c r="H41" s="1570"/>
      <c r="I41" s="200"/>
      <c r="J41" s="1153"/>
      <c r="K41" s="1145"/>
      <c r="L41" s="1519"/>
      <c r="M41" s="1520"/>
      <c r="N41" s="1291"/>
    </row>
    <row r="42" spans="1:14" ht="21" hidden="1" customHeight="1" thickBot="1" x14ac:dyDescent="0.35">
      <c r="A42" s="1315"/>
      <c r="B42" s="1159"/>
      <c r="C42" s="1531"/>
      <c r="D42" s="1532"/>
      <c r="E42" s="63"/>
      <c r="F42" s="1529"/>
      <c r="G42" s="493"/>
      <c r="H42" s="1570"/>
      <c r="I42" s="200"/>
      <c r="J42" s="1153"/>
      <c r="K42" s="1145"/>
      <c r="L42" s="1519"/>
      <c r="M42" s="1520"/>
      <c r="N42" s="1291"/>
    </row>
    <row r="43" spans="1:14" ht="21" hidden="1" customHeight="1" thickBot="1" x14ac:dyDescent="0.35">
      <c r="A43" s="1315"/>
      <c r="B43" s="1159"/>
      <c r="C43" s="1531"/>
      <c r="D43" s="1532"/>
      <c r="E43" s="63"/>
      <c r="F43" s="1529"/>
      <c r="G43" s="493"/>
      <c r="H43" s="1570"/>
      <c r="I43" s="200"/>
      <c r="J43" s="1153"/>
      <c r="K43" s="1145"/>
      <c r="L43" s="1519"/>
      <c r="M43" s="1520"/>
      <c r="N43" s="1291"/>
    </row>
    <row r="44" spans="1:14" ht="21" hidden="1" customHeight="1" thickBot="1" x14ac:dyDescent="0.35">
      <c r="A44" s="1315"/>
      <c r="B44" s="1159"/>
      <c r="C44" s="1531"/>
      <c r="D44" s="1532"/>
      <c r="E44" s="63"/>
      <c r="F44" s="1529"/>
      <c r="G44" s="493"/>
      <c r="H44" s="1570"/>
      <c r="I44" s="200"/>
      <c r="J44" s="1153"/>
      <c r="K44" s="1145"/>
      <c r="L44" s="1519"/>
      <c r="M44" s="1520"/>
      <c r="N44" s="1291"/>
    </row>
    <row r="45" spans="1:14" ht="21" hidden="1" customHeight="1" thickBot="1" x14ac:dyDescent="0.35">
      <c r="A45" s="1315"/>
      <c r="B45" s="1159"/>
      <c r="C45" s="1531"/>
      <c r="D45" s="1532"/>
      <c r="E45" s="63"/>
      <c r="F45" s="1529"/>
      <c r="G45" s="493"/>
      <c r="H45" s="1570"/>
      <c r="I45" s="200"/>
      <c r="J45" s="1153"/>
      <c r="K45" s="1145"/>
      <c r="L45" s="1519"/>
      <c r="M45" s="1520"/>
      <c r="N45" s="1291"/>
    </row>
    <row r="46" spans="1:14" ht="21" hidden="1" customHeight="1" thickBot="1" x14ac:dyDescent="0.35">
      <c r="A46" s="1315"/>
      <c r="B46" s="1159"/>
      <c r="C46" s="1531"/>
      <c r="D46" s="1532"/>
      <c r="E46" s="63"/>
      <c r="F46" s="1529"/>
      <c r="G46" s="493"/>
      <c r="H46" s="1570"/>
      <c r="I46" s="200"/>
      <c r="J46" s="1153"/>
      <c r="K46" s="1145"/>
      <c r="L46" s="1519"/>
      <c r="M46" s="1520"/>
      <c r="N46" s="1291"/>
    </row>
    <row r="47" spans="1:14" ht="21" hidden="1" customHeight="1" thickBot="1" x14ac:dyDescent="0.35">
      <c r="A47" s="1315"/>
      <c r="B47" s="1159"/>
      <c r="C47" s="1531"/>
      <c r="D47" s="1532"/>
      <c r="E47" s="63"/>
      <c r="F47" s="1529"/>
      <c r="G47" s="493"/>
      <c r="H47" s="1570"/>
      <c r="I47" s="200"/>
      <c r="J47" s="1153"/>
      <c r="K47" s="1145"/>
      <c r="L47" s="1519"/>
      <c r="M47" s="1520"/>
      <c r="N47" s="1291"/>
    </row>
    <row r="48" spans="1:14" ht="21" hidden="1" customHeight="1" thickBot="1" x14ac:dyDescent="0.35">
      <c r="A48" s="1316"/>
      <c r="B48" s="1159"/>
      <c r="C48" s="1550"/>
      <c r="D48" s="1551"/>
      <c r="E48" s="63"/>
      <c r="F48" s="1529"/>
      <c r="G48" s="494"/>
      <c r="H48" s="1570"/>
      <c r="I48" s="201"/>
      <c r="J48" s="1153"/>
      <c r="K48" s="1145"/>
      <c r="L48" s="1519"/>
      <c r="M48" s="1520"/>
      <c r="N48" s="1291"/>
    </row>
    <row r="49" spans="1:14" ht="21" hidden="1" customHeight="1" thickBot="1" x14ac:dyDescent="0.35">
      <c r="A49" s="1327">
        <v>5</v>
      </c>
      <c r="B49" s="1158"/>
      <c r="C49" s="1567"/>
      <c r="D49" s="1568"/>
      <c r="E49" s="491"/>
      <c r="F49" s="1528"/>
      <c r="G49" s="495"/>
      <c r="H49" s="1569"/>
      <c r="I49" s="490"/>
      <c r="J49" s="1152" t="str">
        <f>IFERROR(SQRT((H49*10000)/SUBTOTAL(109,I49:I57))," ")</f>
        <v xml:space="preserve"> </v>
      </c>
      <c r="K49" s="1144"/>
      <c r="L49" s="1517"/>
      <c r="M49" s="1518"/>
      <c r="N49" s="1290"/>
    </row>
    <row r="50" spans="1:14" ht="21" hidden="1" customHeight="1" thickBot="1" x14ac:dyDescent="0.35">
      <c r="A50" s="1315"/>
      <c r="B50" s="1159"/>
      <c r="C50" s="1531"/>
      <c r="D50" s="1540"/>
      <c r="E50" s="568"/>
      <c r="F50" s="1529"/>
      <c r="G50" s="493"/>
      <c r="H50" s="1570"/>
      <c r="I50" s="200"/>
      <c r="J50" s="1153"/>
      <c r="K50" s="1145"/>
      <c r="L50" s="1519"/>
      <c r="M50" s="1520"/>
      <c r="N50" s="1291"/>
    </row>
    <row r="51" spans="1:14" ht="21" hidden="1" customHeight="1" thickBot="1" x14ac:dyDescent="0.35">
      <c r="A51" s="1315"/>
      <c r="B51" s="1159"/>
      <c r="C51" s="1531"/>
      <c r="D51" s="1532"/>
      <c r="E51" s="71"/>
      <c r="F51" s="1529"/>
      <c r="G51" s="493"/>
      <c r="H51" s="1570"/>
      <c r="I51" s="200"/>
      <c r="J51" s="1153"/>
      <c r="K51" s="1145"/>
      <c r="L51" s="1519"/>
      <c r="M51" s="1520"/>
      <c r="N51" s="1291"/>
    </row>
    <row r="52" spans="1:14" ht="21" hidden="1" customHeight="1" thickBot="1" x14ac:dyDescent="0.35">
      <c r="A52" s="1315"/>
      <c r="B52" s="1159"/>
      <c r="C52" s="1531"/>
      <c r="D52" s="1532"/>
      <c r="E52" s="71"/>
      <c r="F52" s="1529"/>
      <c r="G52" s="493"/>
      <c r="H52" s="1570"/>
      <c r="I52" s="200"/>
      <c r="J52" s="1153"/>
      <c r="K52" s="1145"/>
      <c r="L52" s="1519"/>
      <c r="M52" s="1520"/>
      <c r="N52" s="1291"/>
    </row>
    <row r="53" spans="1:14" ht="21" hidden="1" customHeight="1" thickBot="1" x14ac:dyDescent="0.35">
      <c r="A53" s="1315"/>
      <c r="B53" s="1159"/>
      <c r="C53" s="1531"/>
      <c r="D53" s="1532"/>
      <c r="E53" s="71"/>
      <c r="F53" s="1529"/>
      <c r="G53" s="493"/>
      <c r="H53" s="1570"/>
      <c r="I53" s="200"/>
      <c r="J53" s="1153"/>
      <c r="K53" s="1145"/>
      <c r="L53" s="1519"/>
      <c r="M53" s="1520"/>
      <c r="N53" s="1291"/>
    </row>
    <row r="54" spans="1:14" ht="21" hidden="1" customHeight="1" thickBot="1" x14ac:dyDescent="0.35">
      <c r="A54" s="1315"/>
      <c r="B54" s="1159"/>
      <c r="C54" s="1531"/>
      <c r="D54" s="1532"/>
      <c r="E54" s="71"/>
      <c r="F54" s="1529"/>
      <c r="G54" s="493"/>
      <c r="H54" s="1570"/>
      <c r="I54" s="200"/>
      <c r="J54" s="1153"/>
      <c r="K54" s="1145"/>
      <c r="L54" s="1519"/>
      <c r="M54" s="1520"/>
      <c r="N54" s="1291"/>
    </row>
    <row r="55" spans="1:14" ht="21" hidden="1" customHeight="1" thickBot="1" x14ac:dyDescent="0.35">
      <c r="A55" s="1315"/>
      <c r="B55" s="1159"/>
      <c r="C55" s="1531"/>
      <c r="D55" s="1532"/>
      <c r="E55" s="71"/>
      <c r="F55" s="1529"/>
      <c r="G55" s="493"/>
      <c r="H55" s="1570"/>
      <c r="I55" s="200"/>
      <c r="J55" s="1153"/>
      <c r="K55" s="1145"/>
      <c r="L55" s="1519"/>
      <c r="M55" s="1520"/>
      <c r="N55" s="1291"/>
    </row>
    <row r="56" spans="1:14" ht="21" hidden="1" customHeight="1" thickBot="1" x14ac:dyDescent="0.35">
      <c r="A56" s="1315"/>
      <c r="B56" s="1159"/>
      <c r="C56" s="1531"/>
      <c r="D56" s="1532"/>
      <c r="E56" s="71"/>
      <c r="F56" s="1529"/>
      <c r="G56" s="493"/>
      <c r="H56" s="1570"/>
      <c r="I56" s="200"/>
      <c r="J56" s="1153"/>
      <c r="K56" s="1145"/>
      <c r="L56" s="1519"/>
      <c r="M56" s="1520"/>
      <c r="N56" s="1291"/>
    </row>
    <row r="57" spans="1:14" ht="21" hidden="1" customHeight="1" thickBot="1" x14ac:dyDescent="0.35">
      <c r="A57" s="1316"/>
      <c r="B57" s="1159"/>
      <c r="C57" s="1550"/>
      <c r="D57" s="1551"/>
      <c r="E57" s="71"/>
      <c r="F57" s="1529"/>
      <c r="G57" s="494"/>
      <c r="H57" s="1570"/>
      <c r="I57" s="201"/>
      <c r="J57" s="1153"/>
      <c r="K57" s="1145"/>
      <c r="L57" s="1519"/>
      <c r="M57" s="1520"/>
      <c r="N57" s="1291"/>
    </row>
    <row r="58" spans="1:14" ht="21" hidden="1" customHeight="1" thickBot="1" x14ac:dyDescent="0.35">
      <c r="A58" s="1327">
        <v>6</v>
      </c>
      <c r="B58" s="1158"/>
      <c r="C58" s="1567"/>
      <c r="D58" s="1568"/>
      <c r="E58" s="127"/>
      <c r="F58" s="1528"/>
      <c r="G58" s="495"/>
      <c r="H58" s="1569"/>
      <c r="I58" s="490"/>
      <c r="J58" s="1152" t="str">
        <f>IFERROR(SQRT((H58*10000)/SUBTOTAL(109,I58:I66))," ")</f>
        <v xml:space="preserve"> </v>
      </c>
      <c r="K58" s="1144"/>
      <c r="L58" s="1517"/>
      <c r="M58" s="1518"/>
      <c r="N58" s="1290"/>
    </row>
    <row r="59" spans="1:14" ht="21" hidden="1" customHeight="1" thickBot="1" x14ac:dyDescent="0.35">
      <c r="A59" s="1315"/>
      <c r="B59" s="1159"/>
      <c r="C59" s="1531"/>
      <c r="D59" s="1540"/>
      <c r="E59" s="73"/>
      <c r="F59" s="1529"/>
      <c r="G59" s="493"/>
      <c r="H59" s="1570"/>
      <c r="I59" s="200"/>
      <c r="J59" s="1153"/>
      <c r="K59" s="1145"/>
      <c r="L59" s="1519"/>
      <c r="M59" s="1520"/>
      <c r="N59" s="1291"/>
    </row>
    <row r="60" spans="1:14" ht="21" hidden="1" customHeight="1" thickBot="1" x14ac:dyDescent="0.35">
      <c r="A60" s="1315"/>
      <c r="B60" s="1159"/>
      <c r="C60" s="1531"/>
      <c r="D60" s="1532"/>
      <c r="E60" s="63"/>
      <c r="F60" s="1529"/>
      <c r="G60" s="493"/>
      <c r="H60" s="1570"/>
      <c r="I60" s="200"/>
      <c r="J60" s="1153"/>
      <c r="K60" s="1145"/>
      <c r="L60" s="1519"/>
      <c r="M60" s="1520"/>
      <c r="N60" s="1291"/>
    </row>
    <row r="61" spans="1:14" ht="21" hidden="1" customHeight="1" thickBot="1" x14ac:dyDescent="0.35">
      <c r="A61" s="1315"/>
      <c r="B61" s="1159"/>
      <c r="C61" s="1531"/>
      <c r="D61" s="1532"/>
      <c r="E61" s="63"/>
      <c r="F61" s="1529"/>
      <c r="G61" s="493"/>
      <c r="H61" s="1570"/>
      <c r="I61" s="200"/>
      <c r="J61" s="1153"/>
      <c r="K61" s="1145"/>
      <c r="L61" s="1519"/>
      <c r="M61" s="1520"/>
      <c r="N61" s="1291"/>
    </row>
    <row r="62" spans="1:14" ht="21" hidden="1" customHeight="1" thickBot="1" x14ac:dyDescent="0.35">
      <c r="A62" s="1315"/>
      <c r="B62" s="1159"/>
      <c r="C62" s="1531"/>
      <c r="D62" s="1532"/>
      <c r="E62" s="63"/>
      <c r="F62" s="1529"/>
      <c r="G62" s="493"/>
      <c r="H62" s="1570"/>
      <c r="I62" s="200"/>
      <c r="J62" s="1153"/>
      <c r="K62" s="1145"/>
      <c r="L62" s="1519"/>
      <c r="M62" s="1520"/>
      <c r="N62" s="1291"/>
    </row>
    <row r="63" spans="1:14" ht="21" hidden="1" customHeight="1" thickBot="1" x14ac:dyDescent="0.35">
      <c r="A63" s="1315"/>
      <c r="B63" s="1159"/>
      <c r="C63" s="1531"/>
      <c r="D63" s="1532"/>
      <c r="E63" s="63"/>
      <c r="F63" s="1529"/>
      <c r="G63" s="493"/>
      <c r="H63" s="1570"/>
      <c r="I63" s="200"/>
      <c r="J63" s="1153"/>
      <c r="K63" s="1145"/>
      <c r="L63" s="1519"/>
      <c r="M63" s="1520"/>
      <c r="N63" s="1291"/>
    </row>
    <row r="64" spans="1:14" ht="21" hidden="1" customHeight="1" thickBot="1" x14ac:dyDescent="0.35">
      <c r="A64" s="1315"/>
      <c r="B64" s="1159"/>
      <c r="C64" s="1531"/>
      <c r="D64" s="1532"/>
      <c r="E64" s="63"/>
      <c r="F64" s="1529"/>
      <c r="G64" s="493"/>
      <c r="H64" s="1570"/>
      <c r="I64" s="200"/>
      <c r="J64" s="1153"/>
      <c r="K64" s="1145"/>
      <c r="L64" s="1519"/>
      <c r="M64" s="1520"/>
      <c r="N64" s="1291"/>
    </row>
    <row r="65" spans="1:14" ht="21" hidden="1" customHeight="1" thickBot="1" x14ac:dyDescent="0.35">
      <c r="A65" s="1315"/>
      <c r="B65" s="1159"/>
      <c r="C65" s="1531"/>
      <c r="D65" s="1532"/>
      <c r="E65" s="63"/>
      <c r="F65" s="1529"/>
      <c r="G65" s="493"/>
      <c r="H65" s="1570"/>
      <c r="I65" s="200"/>
      <c r="J65" s="1153"/>
      <c r="K65" s="1145"/>
      <c r="L65" s="1519"/>
      <c r="M65" s="1520"/>
      <c r="N65" s="1291"/>
    </row>
    <row r="66" spans="1:14" ht="21" hidden="1" customHeight="1" thickBot="1" x14ac:dyDescent="0.35">
      <c r="A66" s="1316"/>
      <c r="B66" s="1159"/>
      <c r="C66" s="1550"/>
      <c r="D66" s="1551"/>
      <c r="E66" s="63"/>
      <c r="F66" s="1529"/>
      <c r="G66" s="494"/>
      <c r="H66" s="1570"/>
      <c r="I66" s="201"/>
      <c r="J66" s="1153"/>
      <c r="K66" s="1145"/>
      <c r="L66" s="1519"/>
      <c r="M66" s="1520"/>
      <c r="N66" s="1291"/>
    </row>
    <row r="67" spans="1:14" ht="21" hidden="1" customHeight="1" thickBot="1" x14ac:dyDescent="0.35">
      <c r="A67" s="1327">
        <v>7</v>
      </c>
      <c r="B67" s="1158"/>
      <c r="C67" s="1567"/>
      <c r="D67" s="1568"/>
      <c r="E67" s="491"/>
      <c r="F67" s="1528"/>
      <c r="G67" s="495"/>
      <c r="H67" s="1569"/>
      <c r="I67" s="490"/>
      <c r="J67" s="1152" t="str">
        <f>IFERROR(SQRT((H67*10000)/SUBTOTAL(109,I67:I75))," ")</f>
        <v xml:space="preserve"> </v>
      </c>
      <c r="K67" s="1144"/>
      <c r="L67" s="1517"/>
      <c r="M67" s="1518"/>
      <c r="N67" s="1290"/>
    </row>
    <row r="68" spans="1:14" ht="21" hidden="1" customHeight="1" thickBot="1" x14ac:dyDescent="0.35">
      <c r="A68" s="1315"/>
      <c r="B68" s="1159"/>
      <c r="C68" s="1531"/>
      <c r="D68" s="1540"/>
      <c r="E68" s="568"/>
      <c r="F68" s="1529"/>
      <c r="G68" s="493"/>
      <c r="H68" s="1570"/>
      <c r="I68" s="200"/>
      <c r="J68" s="1153"/>
      <c r="K68" s="1145"/>
      <c r="L68" s="1519"/>
      <c r="M68" s="1520"/>
      <c r="N68" s="1291"/>
    </row>
    <row r="69" spans="1:14" ht="21" hidden="1" customHeight="1" thickBot="1" x14ac:dyDescent="0.35">
      <c r="A69" s="1315"/>
      <c r="B69" s="1159"/>
      <c r="C69" s="1531"/>
      <c r="D69" s="1532"/>
      <c r="E69" s="71"/>
      <c r="F69" s="1529"/>
      <c r="G69" s="493"/>
      <c r="H69" s="1570"/>
      <c r="I69" s="200"/>
      <c r="J69" s="1153"/>
      <c r="K69" s="1145"/>
      <c r="L69" s="1519"/>
      <c r="M69" s="1520"/>
      <c r="N69" s="1291"/>
    </row>
    <row r="70" spans="1:14" ht="21" hidden="1" customHeight="1" thickBot="1" x14ac:dyDescent="0.35">
      <c r="A70" s="1315"/>
      <c r="B70" s="1159"/>
      <c r="C70" s="1531"/>
      <c r="D70" s="1532"/>
      <c r="E70" s="71"/>
      <c r="F70" s="1529"/>
      <c r="G70" s="493"/>
      <c r="H70" s="1570"/>
      <c r="I70" s="200"/>
      <c r="J70" s="1153"/>
      <c r="K70" s="1145"/>
      <c r="L70" s="1519"/>
      <c r="M70" s="1520"/>
      <c r="N70" s="1291"/>
    </row>
    <row r="71" spans="1:14" ht="21" hidden="1" customHeight="1" thickBot="1" x14ac:dyDescent="0.35">
      <c r="A71" s="1315"/>
      <c r="B71" s="1159"/>
      <c r="C71" s="1531"/>
      <c r="D71" s="1532"/>
      <c r="E71" s="71"/>
      <c r="F71" s="1529"/>
      <c r="G71" s="493"/>
      <c r="H71" s="1570"/>
      <c r="I71" s="200"/>
      <c r="J71" s="1153"/>
      <c r="K71" s="1145"/>
      <c r="L71" s="1519"/>
      <c r="M71" s="1520"/>
      <c r="N71" s="1291"/>
    </row>
    <row r="72" spans="1:14" ht="21" hidden="1" customHeight="1" thickBot="1" x14ac:dyDescent="0.35">
      <c r="A72" s="1315"/>
      <c r="B72" s="1159"/>
      <c r="C72" s="1531"/>
      <c r="D72" s="1532"/>
      <c r="E72" s="71"/>
      <c r="F72" s="1529"/>
      <c r="G72" s="493"/>
      <c r="H72" s="1570"/>
      <c r="I72" s="200"/>
      <c r="J72" s="1153"/>
      <c r="K72" s="1145"/>
      <c r="L72" s="1519"/>
      <c r="M72" s="1520"/>
      <c r="N72" s="1291"/>
    </row>
    <row r="73" spans="1:14" ht="21" hidden="1" customHeight="1" thickBot="1" x14ac:dyDescent="0.35">
      <c r="A73" s="1315"/>
      <c r="B73" s="1159"/>
      <c r="C73" s="1531"/>
      <c r="D73" s="1532"/>
      <c r="E73" s="71"/>
      <c r="F73" s="1529"/>
      <c r="G73" s="493"/>
      <c r="H73" s="1570"/>
      <c r="I73" s="200"/>
      <c r="J73" s="1153"/>
      <c r="K73" s="1145"/>
      <c r="L73" s="1519"/>
      <c r="M73" s="1520"/>
      <c r="N73" s="1291"/>
    </row>
    <row r="74" spans="1:14" ht="21" hidden="1" customHeight="1" thickBot="1" x14ac:dyDescent="0.35">
      <c r="A74" s="1315"/>
      <c r="B74" s="1159"/>
      <c r="C74" s="1531"/>
      <c r="D74" s="1532"/>
      <c r="E74" s="71"/>
      <c r="F74" s="1529"/>
      <c r="G74" s="493"/>
      <c r="H74" s="1570"/>
      <c r="I74" s="200"/>
      <c r="J74" s="1153"/>
      <c r="K74" s="1145"/>
      <c r="L74" s="1519"/>
      <c r="M74" s="1520"/>
      <c r="N74" s="1291"/>
    </row>
    <row r="75" spans="1:14" ht="21" hidden="1" customHeight="1" thickBot="1" x14ac:dyDescent="0.35">
      <c r="A75" s="1316"/>
      <c r="B75" s="1159"/>
      <c r="C75" s="1550"/>
      <c r="D75" s="1551"/>
      <c r="E75" s="71"/>
      <c r="F75" s="1529"/>
      <c r="G75" s="494"/>
      <c r="H75" s="1570"/>
      <c r="I75" s="201"/>
      <c r="J75" s="1153"/>
      <c r="K75" s="1145"/>
      <c r="L75" s="1519"/>
      <c r="M75" s="1520"/>
      <c r="N75" s="1291"/>
    </row>
    <row r="76" spans="1:14" ht="21" hidden="1" customHeight="1" thickBot="1" x14ac:dyDescent="0.35">
      <c r="A76" s="1327">
        <v>8</v>
      </c>
      <c r="B76" s="1158"/>
      <c r="C76" s="1567"/>
      <c r="D76" s="1568"/>
      <c r="E76" s="127"/>
      <c r="F76" s="1528"/>
      <c r="G76" s="495"/>
      <c r="H76" s="1569"/>
      <c r="I76" s="490"/>
      <c r="J76" s="1152" t="str">
        <f>IFERROR(SQRT((H76*10000)/SUBTOTAL(109,I76:I84))," ")</f>
        <v xml:space="preserve"> </v>
      </c>
      <c r="K76" s="1144"/>
      <c r="L76" s="1517"/>
      <c r="M76" s="1518"/>
      <c r="N76" s="1290"/>
    </row>
    <row r="77" spans="1:14" ht="21" hidden="1" customHeight="1" thickBot="1" x14ac:dyDescent="0.35">
      <c r="A77" s="1315"/>
      <c r="B77" s="1159"/>
      <c r="C77" s="1531"/>
      <c r="D77" s="1540"/>
      <c r="E77" s="73"/>
      <c r="F77" s="1529"/>
      <c r="G77" s="493"/>
      <c r="H77" s="1570"/>
      <c r="I77" s="200"/>
      <c r="J77" s="1153"/>
      <c r="K77" s="1145"/>
      <c r="L77" s="1519"/>
      <c r="M77" s="1520"/>
      <c r="N77" s="1291"/>
    </row>
    <row r="78" spans="1:14" ht="21" hidden="1" customHeight="1" thickBot="1" x14ac:dyDescent="0.35">
      <c r="A78" s="1315"/>
      <c r="B78" s="1159"/>
      <c r="C78" s="1531"/>
      <c r="D78" s="1532"/>
      <c r="E78" s="63"/>
      <c r="F78" s="1529"/>
      <c r="G78" s="493"/>
      <c r="H78" s="1570"/>
      <c r="I78" s="200"/>
      <c r="J78" s="1153"/>
      <c r="K78" s="1145"/>
      <c r="L78" s="1519"/>
      <c r="M78" s="1520"/>
      <c r="N78" s="1291"/>
    </row>
    <row r="79" spans="1:14" ht="21" hidden="1" customHeight="1" thickBot="1" x14ac:dyDescent="0.35">
      <c r="A79" s="1315"/>
      <c r="B79" s="1159"/>
      <c r="C79" s="1531"/>
      <c r="D79" s="1532"/>
      <c r="E79" s="63"/>
      <c r="F79" s="1529"/>
      <c r="G79" s="493"/>
      <c r="H79" s="1570"/>
      <c r="I79" s="200"/>
      <c r="J79" s="1153"/>
      <c r="K79" s="1145"/>
      <c r="L79" s="1519"/>
      <c r="M79" s="1520"/>
      <c r="N79" s="1291"/>
    </row>
    <row r="80" spans="1:14" ht="21" hidden="1" customHeight="1" thickBot="1" x14ac:dyDescent="0.35">
      <c r="A80" s="1315"/>
      <c r="B80" s="1159"/>
      <c r="C80" s="1531"/>
      <c r="D80" s="1532"/>
      <c r="E80" s="63"/>
      <c r="F80" s="1529"/>
      <c r="G80" s="493"/>
      <c r="H80" s="1570"/>
      <c r="I80" s="200"/>
      <c r="J80" s="1153"/>
      <c r="K80" s="1145"/>
      <c r="L80" s="1519"/>
      <c r="M80" s="1520"/>
      <c r="N80" s="1291"/>
    </row>
    <row r="81" spans="1:14" ht="21" hidden="1" customHeight="1" thickBot="1" x14ac:dyDescent="0.35">
      <c r="A81" s="1315"/>
      <c r="B81" s="1159"/>
      <c r="C81" s="1531"/>
      <c r="D81" s="1532"/>
      <c r="E81" s="63"/>
      <c r="F81" s="1529"/>
      <c r="G81" s="493"/>
      <c r="H81" s="1570"/>
      <c r="I81" s="200"/>
      <c r="J81" s="1153"/>
      <c r="K81" s="1145"/>
      <c r="L81" s="1519"/>
      <c r="M81" s="1520"/>
      <c r="N81" s="1291"/>
    </row>
    <row r="82" spans="1:14" ht="21" hidden="1" customHeight="1" thickBot="1" x14ac:dyDescent="0.35">
      <c r="A82" s="1315"/>
      <c r="B82" s="1159"/>
      <c r="C82" s="1531"/>
      <c r="D82" s="1532"/>
      <c r="E82" s="63"/>
      <c r="F82" s="1529"/>
      <c r="G82" s="493"/>
      <c r="H82" s="1570"/>
      <c r="I82" s="200"/>
      <c r="J82" s="1153"/>
      <c r="K82" s="1145"/>
      <c r="L82" s="1519"/>
      <c r="M82" s="1520"/>
      <c r="N82" s="1291"/>
    </row>
    <row r="83" spans="1:14" ht="21" hidden="1" customHeight="1" thickBot="1" x14ac:dyDescent="0.35">
      <c r="A83" s="1315"/>
      <c r="B83" s="1159"/>
      <c r="C83" s="1531"/>
      <c r="D83" s="1532"/>
      <c r="E83" s="63"/>
      <c r="F83" s="1529"/>
      <c r="G83" s="493"/>
      <c r="H83" s="1570"/>
      <c r="I83" s="200"/>
      <c r="J83" s="1153"/>
      <c r="K83" s="1145"/>
      <c r="L83" s="1519"/>
      <c r="M83" s="1520"/>
      <c r="N83" s="1291"/>
    </row>
    <row r="84" spans="1:14" ht="21" hidden="1" customHeight="1" thickBot="1" x14ac:dyDescent="0.35">
      <c r="A84" s="1316"/>
      <c r="B84" s="1159"/>
      <c r="C84" s="1550"/>
      <c r="D84" s="1551"/>
      <c r="E84" s="63"/>
      <c r="F84" s="1529"/>
      <c r="G84" s="494"/>
      <c r="H84" s="1570"/>
      <c r="I84" s="201"/>
      <c r="J84" s="1153"/>
      <c r="K84" s="1145"/>
      <c r="L84" s="1519"/>
      <c r="M84" s="1520"/>
      <c r="N84" s="1291"/>
    </row>
    <row r="85" spans="1:14" ht="21" hidden="1" customHeight="1" thickBot="1" x14ac:dyDescent="0.35">
      <c r="A85" s="1327">
        <v>9</v>
      </c>
      <c r="B85" s="1158"/>
      <c r="C85" s="1567"/>
      <c r="D85" s="1568"/>
      <c r="E85" s="491"/>
      <c r="F85" s="1528"/>
      <c r="G85" s="495"/>
      <c r="H85" s="1569"/>
      <c r="I85" s="490"/>
      <c r="J85" s="1152" t="str">
        <f>IFERROR(SQRT((H85*10000)/SUBTOTAL(109,I85:I93))," ")</f>
        <v xml:space="preserve"> </v>
      </c>
      <c r="K85" s="1144"/>
      <c r="L85" s="1517"/>
      <c r="M85" s="1518"/>
      <c r="N85" s="1290"/>
    </row>
    <row r="86" spans="1:14" ht="21" hidden="1" customHeight="1" thickBot="1" x14ac:dyDescent="0.35">
      <c r="A86" s="1315"/>
      <c r="B86" s="1159"/>
      <c r="C86" s="1531"/>
      <c r="D86" s="1540"/>
      <c r="E86" s="568"/>
      <c r="F86" s="1529"/>
      <c r="G86" s="493"/>
      <c r="H86" s="1570"/>
      <c r="I86" s="200"/>
      <c r="J86" s="1153"/>
      <c r="K86" s="1145"/>
      <c r="L86" s="1519"/>
      <c r="M86" s="1520"/>
      <c r="N86" s="1291"/>
    </row>
    <row r="87" spans="1:14" ht="21" hidden="1" customHeight="1" thickBot="1" x14ac:dyDescent="0.35">
      <c r="A87" s="1315"/>
      <c r="B87" s="1159"/>
      <c r="C87" s="1531"/>
      <c r="D87" s="1532"/>
      <c r="E87" s="71"/>
      <c r="F87" s="1529"/>
      <c r="G87" s="493"/>
      <c r="H87" s="1570"/>
      <c r="I87" s="200"/>
      <c r="J87" s="1153"/>
      <c r="K87" s="1145"/>
      <c r="L87" s="1519"/>
      <c r="M87" s="1520"/>
      <c r="N87" s="1291"/>
    </row>
    <row r="88" spans="1:14" ht="21" hidden="1" customHeight="1" thickBot="1" x14ac:dyDescent="0.35">
      <c r="A88" s="1315"/>
      <c r="B88" s="1159"/>
      <c r="C88" s="1531"/>
      <c r="D88" s="1532"/>
      <c r="E88" s="71"/>
      <c r="F88" s="1529"/>
      <c r="G88" s="493"/>
      <c r="H88" s="1570"/>
      <c r="I88" s="200"/>
      <c r="J88" s="1153"/>
      <c r="K88" s="1145"/>
      <c r="L88" s="1519"/>
      <c r="M88" s="1520"/>
      <c r="N88" s="1291"/>
    </row>
    <row r="89" spans="1:14" ht="21" hidden="1" customHeight="1" thickBot="1" x14ac:dyDescent="0.35">
      <c r="A89" s="1315"/>
      <c r="B89" s="1159"/>
      <c r="C89" s="1531"/>
      <c r="D89" s="1532"/>
      <c r="E89" s="71"/>
      <c r="F89" s="1529"/>
      <c r="G89" s="493"/>
      <c r="H89" s="1570"/>
      <c r="I89" s="200"/>
      <c r="J89" s="1153"/>
      <c r="K89" s="1145"/>
      <c r="L89" s="1519"/>
      <c r="M89" s="1520"/>
      <c r="N89" s="1291"/>
    </row>
    <row r="90" spans="1:14" ht="21" hidden="1" customHeight="1" thickBot="1" x14ac:dyDescent="0.35">
      <c r="A90" s="1315"/>
      <c r="B90" s="1159"/>
      <c r="C90" s="1531"/>
      <c r="D90" s="1532"/>
      <c r="E90" s="71"/>
      <c r="F90" s="1529"/>
      <c r="G90" s="493"/>
      <c r="H90" s="1570"/>
      <c r="I90" s="200"/>
      <c r="J90" s="1153"/>
      <c r="K90" s="1145"/>
      <c r="L90" s="1519"/>
      <c r="M90" s="1520"/>
      <c r="N90" s="1291"/>
    </row>
    <row r="91" spans="1:14" ht="21" hidden="1" customHeight="1" thickBot="1" x14ac:dyDescent="0.35">
      <c r="A91" s="1315"/>
      <c r="B91" s="1159"/>
      <c r="C91" s="1531"/>
      <c r="D91" s="1532"/>
      <c r="E91" s="71"/>
      <c r="F91" s="1529"/>
      <c r="G91" s="493"/>
      <c r="H91" s="1570"/>
      <c r="I91" s="200"/>
      <c r="J91" s="1153"/>
      <c r="K91" s="1145"/>
      <c r="L91" s="1519"/>
      <c r="M91" s="1520"/>
      <c r="N91" s="1291"/>
    </row>
    <row r="92" spans="1:14" ht="21" hidden="1" customHeight="1" thickBot="1" x14ac:dyDescent="0.35">
      <c r="A92" s="1315"/>
      <c r="B92" s="1159"/>
      <c r="C92" s="1531"/>
      <c r="D92" s="1532"/>
      <c r="E92" s="71"/>
      <c r="F92" s="1529"/>
      <c r="G92" s="493"/>
      <c r="H92" s="1570"/>
      <c r="I92" s="200"/>
      <c r="J92" s="1153"/>
      <c r="K92" s="1145"/>
      <c r="L92" s="1519"/>
      <c r="M92" s="1520"/>
      <c r="N92" s="1291"/>
    </row>
    <row r="93" spans="1:14" ht="21" hidden="1" customHeight="1" thickBot="1" x14ac:dyDescent="0.35">
      <c r="A93" s="1316"/>
      <c r="B93" s="1159"/>
      <c r="C93" s="1550"/>
      <c r="D93" s="1551"/>
      <c r="E93" s="71"/>
      <c r="F93" s="1529"/>
      <c r="G93" s="494"/>
      <c r="H93" s="1570"/>
      <c r="I93" s="201"/>
      <c r="J93" s="1153"/>
      <c r="K93" s="1145"/>
      <c r="L93" s="1519"/>
      <c r="M93" s="1520"/>
      <c r="N93" s="1291"/>
    </row>
    <row r="94" spans="1:14" ht="21" hidden="1" customHeight="1" thickBot="1" x14ac:dyDescent="0.35">
      <c r="A94" s="1327">
        <v>10</v>
      </c>
      <c r="B94" s="1158"/>
      <c r="C94" s="1567"/>
      <c r="D94" s="1568"/>
      <c r="E94" s="127"/>
      <c r="F94" s="1528"/>
      <c r="G94" s="495"/>
      <c r="H94" s="1569"/>
      <c r="I94" s="490"/>
      <c r="J94" s="1152" t="str">
        <f>IFERROR(SQRT((H94*10000)/SUBTOTAL(109,I94:I102))," ")</f>
        <v xml:space="preserve"> </v>
      </c>
      <c r="K94" s="1144"/>
      <c r="L94" s="1517"/>
      <c r="M94" s="1518"/>
      <c r="N94" s="1290"/>
    </row>
    <row r="95" spans="1:14" ht="21" hidden="1" customHeight="1" thickBot="1" x14ac:dyDescent="0.35">
      <c r="A95" s="1315"/>
      <c r="B95" s="1159"/>
      <c r="C95" s="1531"/>
      <c r="D95" s="1540"/>
      <c r="E95" s="73"/>
      <c r="F95" s="1529"/>
      <c r="G95" s="493"/>
      <c r="H95" s="1570"/>
      <c r="I95" s="200"/>
      <c r="J95" s="1153"/>
      <c r="K95" s="1145"/>
      <c r="L95" s="1519"/>
      <c r="M95" s="1520"/>
      <c r="N95" s="1291"/>
    </row>
    <row r="96" spans="1:14" ht="21" hidden="1" customHeight="1" thickBot="1" x14ac:dyDescent="0.35">
      <c r="A96" s="1315"/>
      <c r="B96" s="1159"/>
      <c r="C96" s="1531"/>
      <c r="D96" s="1532"/>
      <c r="E96" s="63"/>
      <c r="F96" s="1529"/>
      <c r="G96" s="493"/>
      <c r="H96" s="1570"/>
      <c r="I96" s="200"/>
      <c r="J96" s="1153"/>
      <c r="K96" s="1145"/>
      <c r="L96" s="1519"/>
      <c r="M96" s="1520"/>
      <c r="N96" s="1291"/>
    </row>
    <row r="97" spans="1:14" ht="21" hidden="1" customHeight="1" thickBot="1" x14ac:dyDescent="0.35">
      <c r="A97" s="1315"/>
      <c r="B97" s="1159"/>
      <c r="C97" s="1531"/>
      <c r="D97" s="1532"/>
      <c r="E97" s="63"/>
      <c r="F97" s="1529"/>
      <c r="G97" s="493"/>
      <c r="H97" s="1570"/>
      <c r="I97" s="200"/>
      <c r="J97" s="1153"/>
      <c r="K97" s="1145"/>
      <c r="L97" s="1519"/>
      <c r="M97" s="1520"/>
      <c r="N97" s="1291"/>
    </row>
    <row r="98" spans="1:14" ht="21" hidden="1" customHeight="1" thickBot="1" x14ac:dyDescent="0.35">
      <c r="A98" s="1315"/>
      <c r="B98" s="1159"/>
      <c r="C98" s="1531"/>
      <c r="D98" s="1532"/>
      <c r="E98" s="63"/>
      <c r="F98" s="1529"/>
      <c r="G98" s="493"/>
      <c r="H98" s="1570"/>
      <c r="I98" s="200"/>
      <c r="J98" s="1153"/>
      <c r="K98" s="1145"/>
      <c r="L98" s="1519"/>
      <c r="M98" s="1520"/>
      <c r="N98" s="1291"/>
    </row>
    <row r="99" spans="1:14" ht="21" hidden="1" customHeight="1" thickBot="1" x14ac:dyDescent="0.35">
      <c r="A99" s="1315"/>
      <c r="B99" s="1159"/>
      <c r="C99" s="1531"/>
      <c r="D99" s="1532"/>
      <c r="E99" s="63"/>
      <c r="F99" s="1529"/>
      <c r="G99" s="493"/>
      <c r="H99" s="1570"/>
      <c r="I99" s="200"/>
      <c r="J99" s="1153"/>
      <c r="K99" s="1145"/>
      <c r="L99" s="1519"/>
      <c r="M99" s="1520"/>
      <c r="N99" s="1291"/>
    </row>
    <row r="100" spans="1:14" ht="21" hidden="1" customHeight="1" thickBot="1" x14ac:dyDescent="0.35">
      <c r="A100" s="1315"/>
      <c r="B100" s="1159"/>
      <c r="C100" s="1531"/>
      <c r="D100" s="1532"/>
      <c r="E100" s="63"/>
      <c r="F100" s="1529"/>
      <c r="G100" s="493"/>
      <c r="H100" s="1570"/>
      <c r="I100" s="200"/>
      <c r="J100" s="1153"/>
      <c r="K100" s="1145"/>
      <c r="L100" s="1519"/>
      <c r="M100" s="1520"/>
      <c r="N100" s="1291"/>
    </row>
    <row r="101" spans="1:14" ht="21" hidden="1" customHeight="1" thickBot="1" x14ac:dyDescent="0.35">
      <c r="A101" s="1315"/>
      <c r="B101" s="1159"/>
      <c r="C101" s="1531"/>
      <c r="D101" s="1532"/>
      <c r="E101" s="63"/>
      <c r="F101" s="1529"/>
      <c r="G101" s="493"/>
      <c r="H101" s="1570"/>
      <c r="I101" s="200"/>
      <c r="J101" s="1153"/>
      <c r="K101" s="1145"/>
      <c r="L101" s="1519"/>
      <c r="M101" s="1520"/>
      <c r="N101" s="1291"/>
    </row>
    <row r="102" spans="1:14" ht="21" hidden="1" customHeight="1" thickBot="1" x14ac:dyDescent="0.35">
      <c r="A102" s="1316"/>
      <c r="B102" s="1159"/>
      <c r="C102" s="1550"/>
      <c r="D102" s="1551"/>
      <c r="E102" s="63"/>
      <c r="F102" s="1529"/>
      <c r="G102" s="494"/>
      <c r="H102" s="1571"/>
      <c r="I102" s="201"/>
      <c r="J102" s="1153"/>
      <c r="K102" s="1145"/>
      <c r="L102" s="1521"/>
      <c r="M102" s="1522"/>
      <c r="N102" s="1291"/>
    </row>
    <row r="103" spans="1:14" ht="5.0999999999999996"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60" t="s">
        <v>41</v>
      </c>
      <c r="B104" s="1260"/>
      <c r="C104" s="1260"/>
      <c r="D104" s="1260"/>
      <c r="E104" s="69"/>
      <c r="H104" s="31">
        <f>SUBTOTAL(109,H13:H102)</f>
        <v>0</v>
      </c>
      <c r="I104" s="59">
        <f>SUBTOTAL(109,I13:I102)</f>
        <v>0</v>
      </c>
      <c r="J104" s="5"/>
      <c r="L104" s="62" t="s">
        <v>45</v>
      </c>
      <c r="M104" s="1253">
        <f>SUBTOTAL(109,I13:I21)*N13+SUBTOTAL(109,I22:I30)*N22+SUBTOTAL(109,I31:I39)*N31+SUBTOTAL(109,I40:I48)*N49+SUBTOTAL(109,I49:I57)*N49+SUBTOTAL(109,I58:I75)*N58+SUBTOTAL(109,I67:I75)*N67+SUBTOTAL(109,I76:I84)*N76+SUBTOTAL(109,I85:I93)*N85+SUBTOTAL(109,I94:I102)*N94</f>
        <v>0</v>
      </c>
      <c r="N104" s="1253"/>
    </row>
    <row r="105" spans="1:14" ht="16.2" customHeight="1" x14ac:dyDescent="0.3">
      <c r="A105" s="1260"/>
      <c r="B105" s="1260"/>
      <c r="C105" s="1260"/>
      <c r="D105" s="1260"/>
      <c r="E105" s="472"/>
      <c r="H105" s="16" t="s">
        <v>70</v>
      </c>
      <c r="I105" s="16" t="s">
        <v>242</v>
      </c>
      <c r="J105" s="479"/>
      <c r="L105" s="501" t="s">
        <v>580</v>
      </c>
      <c r="M105" s="1254" t="str">
        <f>IFERROR((SUBTOTAL(109,I13:I21)*N13+SUBTOTAL(109,I22:I30)*N22+SUBTOTAL(109,I31:I39)*N31+SUBTOTAL(109,I40:I48)*N49+SUBTOTAL(109,I49:I57)*N49+SUBTOTAL(109,I58:I75)*N58+SUBTOTAL(109,I67:I75)*N67+SUBTOTAL(109,I76:I84)*N76+SUBTOTAL(109,I85:I93)*N85+SUBTOTAL(109,I94:I102)*N94)/I104," ")</f>
        <v xml:space="preserve"> </v>
      </c>
      <c r="N105" s="1254"/>
    </row>
    <row r="106" spans="1:14" ht="5.0999999999999996" customHeight="1" x14ac:dyDescent="0.3">
      <c r="A106" s="537"/>
      <c r="B106" s="537"/>
      <c r="C106" s="537"/>
      <c r="D106" s="537"/>
      <c r="E106" s="537"/>
      <c r="H106" s="16"/>
      <c r="I106" s="16"/>
      <c r="J106" s="531"/>
      <c r="L106" s="501"/>
      <c r="M106" s="536"/>
      <c r="N106" s="536"/>
    </row>
    <row r="107" spans="1:14" ht="16.2" customHeight="1" x14ac:dyDescent="0.3">
      <c r="A107" s="1385" t="s">
        <v>659</v>
      </c>
      <c r="B107" s="1385"/>
      <c r="C107" s="1385"/>
      <c r="D107" s="1385"/>
      <c r="E107" s="1385"/>
      <c r="F107" s="1385"/>
      <c r="G107" s="1385"/>
      <c r="H107" s="1385"/>
      <c r="I107" s="1385"/>
      <c r="J107" s="1385"/>
      <c r="K107" s="542" t="s">
        <v>639</v>
      </c>
      <c r="L107" s="595"/>
      <c r="M107" s="1387"/>
      <c r="N107" s="1387"/>
    </row>
    <row r="108" spans="1:14" ht="16.2" customHeight="1" x14ac:dyDescent="0.3">
      <c r="A108" s="1385"/>
      <c r="B108" s="1385"/>
      <c r="C108" s="1385"/>
      <c r="D108" s="1385"/>
      <c r="E108" s="1385"/>
      <c r="F108" s="1385"/>
      <c r="G108" s="1385"/>
      <c r="H108" s="1385"/>
      <c r="I108" s="1385"/>
      <c r="J108" s="1385"/>
      <c r="K108" s="542" t="s">
        <v>640</v>
      </c>
      <c r="L108" s="543"/>
      <c r="M108" s="1388"/>
      <c r="N108" s="1388"/>
    </row>
    <row r="109" spans="1:14" ht="5.0999999999999996" customHeight="1" x14ac:dyDescent="0.3">
      <c r="K109" s="4"/>
      <c r="L109" s="4"/>
    </row>
    <row r="110" spans="1:14" x14ac:dyDescent="0.3">
      <c r="A110" s="1261"/>
      <c r="B110" s="1261"/>
      <c r="C110" s="1261"/>
      <c r="D110" s="1261"/>
      <c r="F110" s="1261"/>
      <c r="G110" s="1261"/>
      <c r="L110" s="1218" t="s">
        <v>82</v>
      </c>
      <c r="M110" s="1250" t="s">
        <v>83</v>
      </c>
      <c r="N110" s="1252"/>
    </row>
    <row r="111" spans="1:14" ht="14.4" customHeight="1" x14ac:dyDescent="0.3">
      <c r="A111" s="1295" t="s">
        <v>22</v>
      </c>
      <c r="B111" s="1295"/>
      <c r="C111" s="1295"/>
      <c r="D111" s="1295"/>
      <c r="F111" s="1169" t="s">
        <v>23</v>
      </c>
      <c r="G111" s="1169"/>
      <c r="L111" s="1218"/>
      <c r="M111" s="1213" t="s">
        <v>47</v>
      </c>
      <c r="N111" s="1215"/>
    </row>
    <row r="112" spans="1:14" ht="9" customHeight="1" x14ac:dyDescent="0.3">
      <c r="A112" s="1212" t="str">
        <f>Startseite!A4</f>
        <v>Version 16.03.2023</v>
      </c>
      <c r="B112" s="1212"/>
      <c r="C112" s="1212"/>
      <c r="D112" s="1212"/>
      <c r="E112" s="1212"/>
      <c r="F112" s="1212"/>
      <c r="G112" s="1212"/>
      <c r="H112" s="1212"/>
      <c r="I112" s="1212"/>
      <c r="J112" s="1212"/>
      <c r="K112" s="1212"/>
      <c r="L112" s="1212"/>
      <c r="M112" s="1212"/>
      <c r="N112" s="1212"/>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246</v>
      </c>
      <c r="C2" t="s">
        <v>19</v>
      </c>
      <c r="D2" s="75" t="s">
        <v>620</v>
      </c>
      <c r="E2" t="s">
        <v>150</v>
      </c>
      <c r="F2" t="s">
        <v>572</v>
      </c>
    </row>
    <row r="3" spans="1:7" x14ac:dyDescent="0.3">
      <c r="A3" t="s">
        <v>341</v>
      </c>
      <c r="B3" t="s">
        <v>253</v>
      </c>
      <c r="C3" t="s">
        <v>17</v>
      </c>
      <c r="D3" s="75" t="s">
        <v>621</v>
      </c>
      <c r="E3" t="s">
        <v>239</v>
      </c>
      <c r="F3" t="s">
        <v>573</v>
      </c>
      <c r="G3" s="51"/>
    </row>
    <row r="4" spans="1:7" x14ac:dyDescent="0.3">
      <c r="A4" t="s">
        <v>25</v>
      </c>
      <c r="B4" t="s">
        <v>247</v>
      </c>
      <c r="C4" t="s">
        <v>18</v>
      </c>
      <c r="D4" s="39" t="s">
        <v>622</v>
      </c>
      <c r="E4" t="s">
        <v>258</v>
      </c>
    </row>
    <row r="5" spans="1:7" x14ac:dyDescent="0.3">
      <c r="A5" t="s">
        <v>26</v>
      </c>
      <c r="B5" t="s">
        <v>249</v>
      </c>
      <c r="C5" t="s">
        <v>37</v>
      </c>
      <c r="D5" s="39" t="s">
        <v>623</v>
      </c>
      <c r="E5" t="s">
        <v>240</v>
      </c>
    </row>
    <row r="6" spans="1:7" x14ac:dyDescent="0.3">
      <c r="A6" t="s">
        <v>342</v>
      </c>
      <c r="B6" t="s">
        <v>250</v>
      </c>
      <c r="C6" t="s">
        <v>38</v>
      </c>
      <c r="D6" s="39" t="s">
        <v>624</v>
      </c>
      <c r="E6" s="39"/>
    </row>
    <row r="7" spans="1:7" x14ac:dyDescent="0.3">
      <c r="A7" t="s">
        <v>343</v>
      </c>
      <c r="B7" t="s">
        <v>248</v>
      </c>
      <c r="D7" s="39" t="s">
        <v>625</v>
      </c>
    </row>
    <row r="8" spans="1:7" x14ac:dyDescent="0.3">
      <c r="A8" t="s">
        <v>21</v>
      </c>
      <c r="B8" t="s">
        <v>254</v>
      </c>
    </row>
    <row r="9" spans="1:7" x14ac:dyDescent="0.3">
      <c r="A9" t="s">
        <v>27</v>
      </c>
      <c r="B9" t="s">
        <v>255</v>
      </c>
    </row>
    <row r="10" spans="1:7" x14ac:dyDescent="0.3">
      <c r="A10" t="s">
        <v>968</v>
      </c>
      <c r="B10" t="s">
        <v>256</v>
      </c>
    </row>
    <row r="11" spans="1:7" x14ac:dyDescent="0.3">
      <c r="A11" t="s">
        <v>28</v>
      </c>
      <c r="B11" t="s">
        <v>257</v>
      </c>
    </row>
    <row r="12" spans="1:7" x14ac:dyDescent="0.3">
      <c r="A12" t="s">
        <v>344</v>
      </c>
      <c r="B12" t="s">
        <v>251</v>
      </c>
    </row>
    <row r="13" spans="1:7" x14ac:dyDescent="0.3">
      <c r="A13" t="s">
        <v>29</v>
      </c>
      <c r="B13" t="s">
        <v>252</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Wertästung'!C2:D2</f>
        <v>0</v>
      </c>
      <c r="D1" s="1284"/>
    </row>
    <row r="2" spans="1:14" ht="15" customHeight="1" x14ac:dyDescent="0.3">
      <c r="A2" s="1281" t="s">
        <v>642</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91" t="s">
        <v>311</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52" t="s">
        <v>54</v>
      </c>
      <c r="F2" s="1113"/>
      <c r="G2" s="1120"/>
      <c r="H2" s="1120"/>
      <c r="I2" s="1114"/>
      <c r="J2" s="1110" t="s">
        <v>269</v>
      </c>
      <c r="K2" s="1111"/>
      <c r="L2" s="1108"/>
    </row>
    <row r="3" spans="1:19" ht="15" customHeight="1" x14ac:dyDescent="0.3">
      <c r="A3" s="1112" t="s">
        <v>56</v>
      </c>
      <c r="B3" s="1112"/>
      <c r="C3" s="1113"/>
      <c r="D3" s="1114"/>
      <c r="E3" s="152"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652" t="s">
        <v>294</v>
      </c>
      <c r="B1" s="1652"/>
      <c r="C1" s="1652"/>
      <c r="D1" s="1652"/>
      <c r="E1" s="1652"/>
      <c r="F1" s="1652"/>
      <c r="G1" s="1652"/>
      <c r="H1" s="1652"/>
      <c r="I1" s="1652"/>
      <c r="J1" s="1652"/>
      <c r="K1" s="1652"/>
      <c r="L1" s="151"/>
      <c r="M1" s="77"/>
      <c r="N1" s="77"/>
      <c r="O1" s="77"/>
      <c r="P1" s="496"/>
    </row>
    <row r="2" spans="1:16" ht="15" customHeight="1" x14ac:dyDescent="0.3">
      <c r="A2" s="1653" t="s">
        <v>207</v>
      </c>
      <c r="B2" s="1653"/>
      <c r="C2" s="1654">
        <f>'LB Wegebau'!C2</f>
        <v>0</v>
      </c>
      <c r="D2" s="1654"/>
      <c r="E2" s="1654"/>
      <c r="F2" s="77"/>
      <c r="G2" s="165" t="s">
        <v>54</v>
      </c>
      <c r="H2" s="1655">
        <f>'LB Wegebau'!F2</f>
        <v>0</v>
      </c>
      <c r="I2" s="1656"/>
      <c r="J2" s="1657"/>
      <c r="K2" s="77"/>
      <c r="L2" s="77"/>
      <c r="M2" s="77"/>
      <c r="N2" s="77"/>
      <c r="O2" s="77"/>
    </row>
    <row r="3" spans="1:16" ht="15" customHeight="1" x14ac:dyDescent="0.3">
      <c r="A3" s="1653" t="s">
        <v>56</v>
      </c>
      <c r="B3" s="1653"/>
      <c r="C3" s="1658">
        <f>'LB Wegebau'!C3</f>
        <v>0</v>
      </c>
      <c r="D3" s="1658"/>
      <c r="E3" s="1658"/>
      <c r="F3" s="77"/>
      <c r="G3" s="165" t="s">
        <v>616</v>
      </c>
      <c r="H3" s="1655">
        <f>'LB Wegebau'!F3</f>
        <v>0</v>
      </c>
      <c r="I3" s="1656"/>
      <c r="J3" s="1657"/>
      <c r="K3" s="77"/>
      <c r="L3" s="77"/>
      <c r="M3" s="77"/>
      <c r="N3" s="77"/>
      <c r="O3" s="77"/>
    </row>
    <row r="4" spans="1:16" ht="5.0999999999999996" customHeight="1" x14ac:dyDescent="0.5">
      <c r="A4" s="145"/>
      <c r="B4" s="145"/>
      <c r="C4" s="145"/>
      <c r="D4" s="145"/>
      <c r="E4" s="145"/>
      <c r="F4" s="145"/>
      <c r="G4" s="145"/>
      <c r="H4" s="77"/>
      <c r="I4" s="77"/>
      <c r="J4" s="77"/>
      <c r="K4" s="77"/>
      <c r="L4" s="77"/>
      <c r="M4" s="77"/>
      <c r="N4" s="77"/>
      <c r="O4" s="77"/>
    </row>
    <row r="5" spans="1:16" ht="15" customHeight="1" x14ac:dyDescent="0.3">
      <c r="A5" s="1602" t="s">
        <v>42</v>
      </c>
      <c r="B5" s="1602"/>
      <c r="C5" s="1602"/>
      <c r="D5" s="1602"/>
      <c r="E5" s="1602"/>
      <c r="F5" s="1602"/>
      <c r="G5" s="1602"/>
      <c r="H5" s="1645" t="s">
        <v>269</v>
      </c>
      <c r="I5" s="1645"/>
      <c r="J5" s="1646"/>
      <c r="K5" s="1647">
        <f>'LB Wegebau'!L2</f>
        <v>0</v>
      </c>
      <c r="L5" s="77"/>
      <c r="M5" s="77"/>
      <c r="N5" s="77"/>
      <c r="O5" s="77"/>
    </row>
    <row r="6" spans="1:16" ht="15" customHeight="1" x14ac:dyDescent="0.3">
      <c r="A6" s="1173"/>
      <c r="B6" s="1174"/>
      <c r="C6" s="1175"/>
      <c r="D6" s="147" t="s">
        <v>43</v>
      </c>
      <c r="E6" s="1574"/>
      <c r="F6" s="1575"/>
      <c r="G6" s="1576"/>
      <c r="H6" s="1645"/>
      <c r="I6" s="1645"/>
      <c r="J6" s="1646"/>
      <c r="K6" s="1648"/>
      <c r="L6" s="77"/>
      <c r="M6" s="77"/>
      <c r="N6" s="77"/>
      <c r="O6" s="77"/>
    </row>
    <row r="7" spans="1:16" ht="6.9" customHeight="1" thickBot="1" x14ac:dyDescent="0.35">
      <c r="A7" s="596"/>
      <c r="B7" s="596"/>
      <c r="C7" s="596"/>
      <c r="D7" s="596"/>
      <c r="E7" s="596"/>
      <c r="F7" s="596"/>
      <c r="G7" s="596"/>
      <c r="H7" s="596"/>
      <c r="I7" s="596"/>
      <c r="J7" s="596"/>
      <c r="K7" s="596"/>
      <c r="L7" s="596"/>
      <c r="M7" s="596"/>
      <c r="N7" s="596"/>
      <c r="O7" s="596"/>
    </row>
    <row r="8" spans="1:16" ht="6.9" customHeight="1" x14ac:dyDescent="0.3">
      <c r="A8" s="149"/>
      <c r="B8" s="149"/>
      <c r="C8" s="149"/>
      <c r="D8" s="149"/>
      <c r="E8" s="149"/>
      <c r="F8" s="149"/>
      <c r="G8" s="149"/>
      <c r="H8" s="149"/>
      <c r="I8" s="149"/>
      <c r="J8" s="149"/>
      <c r="K8" s="149"/>
      <c r="L8" s="149"/>
      <c r="M8" s="77"/>
      <c r="N8" s="77"/>
      <c r="O8" s="77"/>
    </row>
    <row r="9" spans="1:16" ht="15" customHeight="1" thickBot="1" x14ac:dyDescent="0.35">
      <c r="A9" s="1649" t="s">
        <v>295</v>
      </c>
      <c r="B9" s="1650"/>
      <c r="C9" s="1650"/>
      <c r="D9" s="1650"/>
      <c r="E9" s="1650"/>
      <c r="F9" s="1650"/>
      <c r="G9" s="1650"/>
      <c r="H9" s="1650"/>
      <c r="I9" s="1650"/>
      <c r="J9" s="1650"/>
      <c r="K9" s="1650"/>
      <c r="L9" s="1651"/>
      <c r="M9" s="597"/>
      <c r="N9" s="148"/>
      <c r="O9" s="598"/>
    </row>
    <row r="10" spans="1:16" ht="32.25" customHeight="1" x14ac:dyDescent="0.3">
      <c r="A10" s="1626" t="s">
        <v>75</v>
      </c>
      <c r="B10" s="1628" t="s">
        <v>76</v>
      </c>
      <c r="C10" s="1630" t="s">
        <v>77</v>
      </c>
      <c r="D10" s="1631"/>
      <c r="E10" s="1630" t="s">
        <v>296</v>
      </c>
      <c r="F10" s="1636"/>
      <c r="G10" s="1636"/>
      <c r="H10" s="1636"/>
      <c r="I10" s="1636"/>
      <c r="J10" s="1631"/>
      <c r="K10" s="1639" t="s">
        <v>285</v>
      </c>
      <c r="L10" s="1642" t="s">
        <v>286</v>
      </c>
      <c r="M10" s="1617" t="s">
        <v>287</v>
      </c>
      <c r="N10" s="1619" t="s">
        <v>297</v>
      </c>
      <c r="O10" s="1619" t="s">
        <v>298</v>
      </c>
    </row>
    <row r="11" spans="1:16" ht="26.25" customHeight="1" x14ac:dyDescent="0.3">
      <c r="A11" s="1626"/>
      <c r="B11" s="1628"/>
      <c r="C11" s="1632"/>
      <c r="D11" s="1633"/>
      <c r="E11" s="1632"/>
      <c r="F11" s="1637"/>
      <c r="G11" s="1637"/>
      <c r="H11" s="1637"/>
      <c r="I11" s="1637"/>
      <c r="J11" s="1633"/>
      <c r="K11" s="1640"/>
      <c r="L11" s="1643"/>
      <c r="M11" s="1617"/>
      <c r="N11" s="1619"/>
      <c r="O11" s="1619"/>
    </row>
    <row r="12" spans="1:16" ht="66.75" customHeight="1" x14ac:dyDescent="0.3">
      <c r="A12" s="1627"/>
      <c r="B12" s="1629"/>
      <c r="C12" s="1634"/>
      <c r="D12" s="1635"/>
      <c r="E12" s="1634"/>
      <c r="F12" s="1638"/>
      <c r="G12" s="1638"/>
      <c r="H12" s="1638"/>
      <c r="I12" s="1638"/>
      <c r="J12" s="1635"/>
      <c r="K12" s="1641"/>
      <c r="L12" s="1644"/>
      <c r="M12" s="1618"/>
      <c r="N12" s="1620"/>
      <c r="O12" s="1620"/>
    </row>
    <row r="13" spans="1:16" ht="24" customHeight="1" thickBot="1" x14ac:dyDescent="0.35">
      <c r="A13" s="1621">
        <v>1</v>
      </c>
      <c r="B13" s="1242"/>
      <c r="C13" s="1274"/>
      <c r="D13" s="1622"/>
      <c r="E13" s="1623"/>
      <c r="F13" s="1624"/>
      <c r="G13" s="1624"/>
      <c r="H13" s="1624"/>
      <c r="I13" s="1624"/>
      <c r="J13" s="1625"/>
      <c r="K13" s="154"/>
      <c r="L13" s="155"/>
      <c r="M13" s="156"/>
      <c r="N13" s="166">
        <f>K13*M13</f>
        <v>0</v>
      </c>
      <c r="O13" s="1612">
        <f>SUBTOTAL(109,N13:N21)</f>
        <v>0</v>
      </c>
      <c r="P13" s="4"/>
    </row>
    <row r="14" spans="1:16" ht="24" customHeight="1" thickBot="1" x14ac:dyDescent="0.35">
      <c r="A14" s="1604"/>
      <c r="B14" s="1159"/>
      <c r="C14" s="1147"/>
      <c r="D14" s="1606"/>
      <c r="E14" s="1599"/>
      <c r="F14" s="1600"/>
      <c r="G14" s="1600"/>
      <c r="H14" s="1600"/>
      <c r="I14" s="1600"/>
      <c r="J14" s="1601"/>
      <c r="K14" s="157"/>
      <c r="L14" s="158"/>
      <c r="M14" s="156"/>
      <c r="N14" s="166">
        <f t="shared" ref="N14:N77" si="0">K14*M14</f>
        <v>0</v>
      </c>
      <c r="O14" s="1612"/>
      <c r="P14" s="4"/>
    </row>
    <row r="15" spans="1:16" ht="24" customHeight="1" thickBot="1" x14ac:dyDescent="0.35">
      <c r="A15" s="1604"/>
      <c r="B15" s="1159"/>
      <c r="C15" s="1147"/>
      <c r="D15" s="1606"/>
      <c r="E15" s="1596"/>
      <c r="F15" s="1597"/>
      <c r="G15" s="1597"/>
      <c r="H15" s="1597"/>
      <c r="I15" s="1597"/>
      <c r="J15" s="1598"/>
      <c r="K15" s="157"/>
      <c r="L15" s="158"/>
      <c r="M15" s="156"/>
      <c r="N15" s="166">
        <f t="shared" si="0"/>
        <v>0</v>
      </c>
      <c r="O15" s="1612"/>
      <c r="P15" s="4"/>
    </row>
    <row r="16" spans="1:16" ht="24" hidden="1" customHeight="1" thickBot="1" x14ac:dyDescent="0.35">
      <c r="A16" s="1604"/>
      <c r="B16" s="1159"/>
      <c r="C16" s="1147"/>
      <c r="D16" s="1606"/>
      <c r="E16" s="1599"/>
      <c r="F16" s="1600"/>
      <c r="G16" s="1600"/>
      <c r="H16" s="1600"/>
      <c r="I16" s="1600"/>
      <c r="J16" s="1601"/>
      <c r="K16" s="157"/>
      <c r="L16" s="158"/>
      <c r="M16" s="156"/>
      <c r="N16" s="166">
        <f t="shared" si="0"/>
        <v>0</v>
      </c>
      <c r="O16" s="1612"/>
      <c r="P16" s="4"/>
    </row>
    <row r="17" spans="1:16" ht="24" hidden="1" customHeight="1" thickBot="1" x14ac:dyDescent="0.35">
      <c r="A17" s="1604"/>
      <c r="B17" s="1159"/>
      <c r="C17" s="1147"/>
      <c r="D17" s="1606"/>
      <c r="E17" s="1596"/>
      <c r="F17" s="1597"/>
      <c r="G17" s="1597"/>
      <c r="H17" s="1597"/>
      <c r="I17" s="1597"/>
      <c r="J17" s="1598"/>
      <c r="K17" s="157"/>
      <c r="L17" s="158"/>
      <c r="M17" s="156"/>
      <c r="N17" s="166">
        <f t="shared" si="0"/>
        <v>0</v>
      </c>
      <c r="O17" s="1612"/>
      <c r="P17" s="4"/>
    </row>
    <row r="18" spans="1:16" ht="24" hidden="1" customHeight="1" thickBot="1" x14ac:dyDescent="0.35">
      <c r="A18" s="1604"/>
      <c r="B18" s="1159"/>
      <c r="C18" s="1147"/>
      <c r="D18" s="1606"/>
      <c r="E18" s="1599"/>
      <c r="F18" s="1600"/>
      <c r="G18" s="1600"/>
      <c r="H18" s="1600"/>
      <c r="I18" s="1600"/>
      <c r="J18" s="1601"/>
      <c r="K18" s="157"/>
      <c r="L18" s="158"/>
      <c r="M18" s="156"/>
      <c r="N18" s="166">
        <f t="shared" si="0"/>
        <v>0</v>
      </c>
      <c r="O18" s="1612"/>
      <c r="P18" s="4"/>
    </row>
    <row r="19" spans="1:16" ht="24" hidden="1" customHeight="1" thickBot="1" x14ac:dyDescent="0.35">
      <c r="A19" s="1604"/>
      <c r="B19" s="1159"/>
      <c r="C19" s="1147"/>
      <c r="D19" s="1606"/>
      <c r="E19" s="1596"/>
      <c r="F19" s="1597"/>
      <c r="G19" s="1597"/>
      <c r="H19" s="1597"/>
      <c r="I19" s="1597"/>
      <c r="J19" s="1598"/>
      <c r="K19" s="157"/>
      <c r="L19" s="158"/>
      <c r="M19" s="156"/>
      <c r="N19" s="166">
        <f t="shared" si="0"/>
        <v>0</v>
      </c>
      <c r="O19" s="1612"/>
      <c r="P19" s="4"/>
    </row>
    <row r="20" spans="1:16" ht="24" hidden="1" customHeight="1" thickBot="1" x14ac:dyDescent="0.35">
      <c r="A20" s="1604"/>
      <c r="B20" s="1159"/>
      <c r="C20" s="1147"/>
      <c r="D20" s="1606"/>
      <c r="E20" s="1599"/>
      <c r="F20" s="1600"/>
      <c r="G20" s="1600"/>
      <c r="H20" s="1600"/>
      <c r="I20" s="1600"/>
      <c r="J20" s="1601"/>
      <c r="K20" s="157"/>
      <c r="L20" s="158"/>
      <c r="M20" s="156"/>
      <c r="N20" s="166">
        <f t="shared" si="0"/>
        <v>0</v>
      </c>
      <c r="O20" s="1612"/>
      <c r="P20" s="4"/>
    </row>
    <row r="21" spans="1:16" ht="24" hidden="1" customHeight="1" thickBot="1" x14ac:dyDescent="0.35">
      <c r="A21" s="1616"/>
      <c r="B21" s="1159"/>
      <c r="C21" s="1147"/>
      <c r="D21" s="1606"/>
      <c r="E21" s="1596"/>
      <c r="F21" s="1597"/>
      <c r="G21" s="1597"/>
      <c r="H21" s="1597"/>
      <c r="I21" s="1597"/>
      <c r="J21" s="1598"/>
      <c r="K21" s="159"/>
      <c r="L21" s="160"/>
      <c r="M21" s="161"/>
      <c r="N21" s="167">
        <f t="shared" si="0"/>
        <v>0</v>
      </c>
      <c r="O21" s="1615"/>
      <c r="P21" s="4"/>
    </row>
    <row r="22" spans="1:16" ht="24" hidden="1" customHeight="1" thickBot="1" x14ac:dyDescent="0.35">
      <c r="A22" s="1603">
        <v>2</v>
      </c>
      <c r="B22" s="1158"/>
      <c r="C22" s="1146"/>
      <c r="D22" s="1605"/>
      <c r="E22" s="1608"/>
      <c r="F22" s="1609"/>
      <c r="G22" s="1609"/>
      <c r="H22" s="1609"/>
      <c r="I22" s="1609"/>
      <c r="J22" s="1610"/>
      <c r="K22" s="162"/>
      <c r="L22" s="163"/>
      <c r="M22" s="164"/>
      <c r="N22" s="168">
        <f t="shared" si="0"/>
        <v>0</v>
      </c>
      <c r="O22" s="1611">
        <f t="shared" ref="O22" si="1">SUBTOTAL(109,N22:N30)</f>
        <v>0</v>
      </c>
    </row>
    <row r="23" spans="1:16" ht="24" hidden="1" customHeight="1" thickBot="1" x14ac:dyDescent="0.35">
      <c r="A23" s="1604"/>
      <c r="B23" s="1159"/>
      <c r="C23" s="1147"/>
      <c r="D23" s="1606"/>
      <c r="E23" s="1599"/>
      <c r="F23" s="1600"/>
      <c r="G23" s="1600"/>
      <c r="H23" s="1600"/>
      <c r="I23" s="1600"/>
      <c r="J23" s="1601"/>
      <c r="K23" s="157"/>
      <c r="L23" s="158"/>
      <c r="M23" s="156"/>
      <c r="N23" s="166">
        <f t="shared" si="0"/>
        <v>0</v>
      </c>
      <c r="O23" s="1612"/>
    </row>
    <row r="24" spans="1:16" ht="24" hidden="1" customHeight="1" thickBot="1" x14ac:dyDescent="0.35">
      <c r="A24" s="1604"/>
      <c r="B24" s="1159"/>
      <c r="C24" s="1147"/>
      <c r="D24" s="1606"/>
      <c r="E24" s="1596"/>
      <c r="F24" s="1597"/>
      <c r="G24" s="1597"/>
      <c r="H24" s="1597"/>
      <c r="I24" s="1597"/>
      <c r="J24" s="1598"/>
      <c r="K24" s="157"/>
      <c r="L24" s="158"/>
      <c r="M24" s="156"/>
      <c r="N24" s="166">
        <f t="shared" si="0"/>
        <v>0</v>
      </c>
      <c r="O24" s="1612"/>
    </row>
    <row r="25" spans="1:16" ht="24" hidden="1" customHeight="1" thickBot="1" x14ac:dyDescent="0.35">
      <c r="A25" s="1604"/>
      <c r="B25" s="1159"/>
      <c r="C25" s="1147"/>
      <c r="D25" s="1606"/>
      <c r="E25" s="1599"/>
      <c r="F25" s="1600"/>
      <c r="G25" s="1600"/>
      <c r="H25" s="1600"/>
      <c r="I25" s="1600"/>
      <c r="J25" s="1601"/>
      <c r="K25" s="157"/>
      <c r="L25" s="158"/>
      <c r="M25" s="156"/>
      <c r="N25" s="166">
        <f t="shared" si="0"/>
        <v>0</v>
      </c>
      <c r="O25" s="1612"/>
    </row>
    <row r="26" spans="1:16" ht="24" hidden="1" customHeight="1" thickBot="1" x14ac:dyDescent="0.35">
      <c r="A26" s="1604"/>
      <c r="B26" s="1159"/>
      <c r="C26" s="1147"/>
      <c r="D26" s="1606"/>
      <c r="E26" s="1596"/>
      <c r="F26" s="1597"/>
      <c r="G26" s="1597"/>
      <c r="H26" s="1597"/>
      <c r="I26" s="1597"/>
      <c r="J26" s="1598"/>
      <c r="K26" s="157"/>
      <c r="L26" s="158"/>
      <c r="M26" s="156"/>
      <c r="N26" s="166">
        <f t="shared" si="0"/>
        <v>0</v>
      </c>
      <c r="O26" s="1612"/>
    </row>
    <row r="27" spans="1:16" ht="24" hidden="1" customHeight="1" thickBot="1" x14ac:dyDescent="0.35">
      <c r="A27" s="1604"/>
      <c r="B27" s="1159"/>
      <c r="C27" s="1147"/>
      <c r="D27" s="1606"/>
      <c r="E27" s="1599"/>
      <c r="F27" s="1600"/>
      <c r="G27" s="1600"/>
      <c r="H27" s="1600"/>
      <c r="I27" s="1600"/>
      <c r="J27" s="1601"/>
      <c r="K27" s="157"/>
      <c r="L27" s="158"/>
      <c r="M27" s="156"/>
      <c r="N27" s="166">
        <f t="shared" si="0"/>
        <v>0</v>
      </c>
      <c r="O27" s="1612"/>
    </row>
    <row r="28" spans="1:16" ht="24" hidden="1" customHeight="1" thickBot="1" x14ac:dyDescent="0.35">
      <c r="A28" s="1604"/>
      <c r="B28" s="1159"/>
      <c r="C28" s="1147"/>
      <c r="D28" s="1606"/>
      <c r="E28" s="1596"/>
      <c r="F28" s="1597"/>
      <c r="G28" s="1597"/>
      <c r="H28" s="1597"/>
      <c r="I28" s="1597"/>
      <c r="J28" s="1598"/>
      <c r="K28" s="157"/>
      <c r="L28" s="158"/>
      <c r="M28" s="156"/>
      <c r="N28" s="166">
        <f t="shared" si="0"/>
        <v>0</v>
      </c>
      <c r="O28" s="1612"/>
    </row>
    <row r="29" spans="1:16" ht="24" hidden="1" customHeight="1" thickBot="1" x14ac:dyDescent="0.35">
      <c r="A29" s="1604"/>
      <c r="B29" s="1159"/>
      <c r="C29" s="1147"/>
      <c r="D29" s="1606"/>
      <c r="E29" s="1599"/>
      <c r="F29" s="1600"/>
      <c r="G29" s="1600"/>
      <c r="H29" s="1600"/>
      <c r="I29" s="1600"/>
      <c r="J29" s="1601"/>
      <c r="K29" s="157"/>
      <c r="L29" s="158"/>
      <c r="M29" s="156"/>
      <c r="N29" s="166">
        <f t="shared" si="0"/>
        <v>0</v>
      </c>
      <c r="O29" s="1612"/>
    </row>
    <row r="30" spans="1:16" ht="24" hidden="1" customHeight="1" thickBot="1" x14ac:dyDescent="0.35">
      <c r="A30" s="1616"/>
      <c r="B30" s="1159"/>
      <c r="C30" s="1147"/>
      <c r="D30" s="1606"/>
      <c r="E30" s="1596"/>
      <c r="F30" s="1597"/>
      <c r="G30" s="1597"/>
      <c r="H30" s="1597"/>
      <c r="I30" s="1597"/>
      <c r="J30" s="1598"/>
      <c r="K30" s="159"/>
      <c r="L30" s="160"/>
      <c r="M30" s="161"/>
      <c r="N30" s="167">
        <f t="shared" si="0"/>
        <v>0</v>
      </c>
      <c r="O30" s="1615"/>
    </row>
    <row r="31" spans="1:16" ht="24" hidden="1" customHeight="1" thickBot="1" x14ac:dyDescent="0.35">
      <c r="A31" s="1603">
        <v>3</v>
      </c>
      <c r="B31" s="1158"/>
      <c r="C31" s="1146"/>
      <c r="D31" s="1605"/>
      <c r="E31" s="1608"/>
      <c r="F31" s="1609"/>
      <c r="G31" s="1609"/>
      <c r="H31" s="1609"/>
      <c r="I31" s="1609"/>
      <c r="J31" s="1610"/>
      <c r="K31" s="162"/>
      <c r="L31" s="163"/>
      <c r="M31" s="164"/>
      <c r="N31" s="168">
        <f t="shared" si="0"/>
        <v>0</v>
      </c>
      <c r="O31" s="1611">
        <f t="shared" ref="O31" si="2">SUBTOTAL(109,N31:N39)</f>
        <v>0</v>
      </c>
    </row>
    <row r="32" spans="1:16" ht="24" hidden="1" customHeight="1" thickBot="1" x14ac:dyDescent="0.35">
      <c r="A32" s="1604"/>
      <c r="B32" s="1159"/>
      <c r="C32" s="1147"/>
      <c r="D32" s="1606"/>
      <c r="E32" s="1599"/>
      <c r="F32" s="1600"/>
      <c r="G32" s="1600"/>
      <c r="H32" s="1600"/>
      <c r="I32" s="1600"/>
      <c r="J32" s="1601"/>
      <c r="K32" s="157"/>
      <c r="L32" s="158"/>
      <c r="M32" s="156"/>
      <c r="N32" s="166">
        <f t="shared" si="0"/>
        <v>0</v>
      </c>
      <c r="O32" s="1612"/>
    </row>
    <row r="33" spans="1:15" ht="24" hidden="1" customHeight="1" thickBot="1" x14ac:dyDescent="0.35">
      <c r="A33" s="1604"/>
      <c r="B33" s="1159"/>
      <c r="C33" s="1147"/>
      <c r="D33" s="1606"/>
      <c r="E33" s="1596"/>
      <c r="F33" s="1597"/>
      <c r="G33" s="1597"/>
      <c r="H33" s="1597"/>
      <c r="I33" s="1597"/>
      <c r="J33" s="1598"/>
      <c r="K33" s="157"/>
      <c r="L33" s="158"/>
      <c r="M33" s="156"/>
      <c r="N33" s="166">
        <f t="shared" si="0"/>
        <v>0</v>
      </c>
      <c r="O33" s="1612"/>
    </row>
    <row r="34" spans="1:15" ht="24" hidden="1" customHeight="1" thickBot="1" x14ac:dyDescent="0.35">
      <c r="A34" s="1604"/>
      <c r="B34" s="1159"/>
      <c r="C34" s="1147"/>
      <c r="D34" s="1606"/>
      <c r="E34" s="1599"/>
      <c r="F34" s="1600"/>
      <c r="G34" s="1600"/>
      <c r="H34" s="1600"/>
      <c r="I34" s="1600"/>
      <c r="J34" s="1601"/>
      <c r="K34" s="157"/>
      <c r="L34" s="158"/>
      <c r="M34" s="156"/>
      <c r="N34" s="166">
        <f t="shared" si="0"/>
        <v>0</v>
      </c>
      <c r="O34" s="1612"/>
    </row>
    <row r="35" spans="1:15" ht="24" hidden="1" customHeight="1" thickBot="1" x14ac:dyDescent="0.35">
      <c r="A35" s="1604"/>
      <c r="B35" s="1159"/>
      <c r="C35" s="1147"/>
      <c r="D35" s="1606"/>
      <c r="E35" s="1596"/>
      <c r="F35" s="1597"/>
      <c r="G35" s="1597"/>
      <c r="H35" s="1597"/>
      <c r="I35" s="1597"/>
      <c r="J35" s="1598"/>
      <c r="K35" s="157"/>
      <c r="L35" s="158"/>
      <c r="M35" s="156"/>
      <c r="N35" s="166">
        <f t="shared" si="0"/>
        <v>0</v>
      </c>
      <c r="O35" s="1612"/>
    </row>
    <row r="36" spans="1:15" ht="24" hidden="1" customHeight="1" thickBot="1" x14ac:dyDescent="0.35">
      <c r="A36" s="1604"/>
      <c r="B36" s="1159"/>
      <c r="C36" s="1147"/>
      <c r="D36" s="1606"/>
      <c r="E36" s="1599"/>
      <c r="F36" s="1600"/>
      <c r="G36" s="1600"/>
      <c r="H36" s="1600"/>
      <c r="I36" s="1600"/>
      <c r="J36" s="1601"/>
      <c r="K36" s="157"/>
      <c r="L36" s="158"/>
      <c r="M36" s="156"/>
      <c r="N36" s="166">
        <f t="shared" si="0"/>
        <v>0</v>
      </c>
      <c r="O36" s="1612"/>
    </row>
    <row r="37" spans="1:15" ht="24" hidden="1" customHeight="1" thickBot="1" x14ac:dyDescent="0.35">
      <c r="A37" s="1604"/>
      <c r="B37" s="1159"/>
      <c r="C37" s="1147"/>
      <c r="D37" s="1606"/>
      <c r="E37" s="1596"/>
      <c r="F37" s="1597"/>
      <c r="G37" s="1597"/>
      <c r="H37" s="1597"/>
      <c r="I37" s="1597"/>
      <c r="J37" s="1598"/>
      <c r="K37" s="157"/>
      <c r="L37" s="158"/>
      <c r="M37" s="156"/>
      <c r="N37" s="166">
        <f t="shared" si="0"/>
        <v>0</v>
      </c>
      <c r="O37" s="1612"/>
    </row>
    <row r="38" spans="1:15" ht="24" hidden="1" customHeight="1" thickBot="1" x14ac:dyDescent="0.35">
      <c r="A38" s="1604"/>
      <c r="B38" s="1159"/>
      <c r="C38" s="1147"/>
      <c r="D38" s="1606"/>
      <c r="E38" s="1599"/>
      <c r="F38" s="1600"/>
      <c r="G38" s="1600"/>
      <c r="H38" s="1600"/>
      <c r="I38" s="1600"/>
      <c r="J38" s="1601"/>
      <c r="K38" s="157"/>
      <c r="L38" s="158"/>
      <c r="M38" s="156"/>
      <c r="N38" s="166">
        <f t="shared" si="0"/>
        <v>0</v>
      </c>
      <c r="O38" s="1612"/>
    </row>
    <row r="39" spans="1:15" ht="24" hidden="1" customHeight="1" thickBot="1" x14ac:dyDescent="0.35">
      <c r="A39" s="1616"/>
      <c r="B39" s="1159"/>
      <c r="C39" s="1147"/>
      <c r="D39" s="1606"/>
      <c r="E39" s="1596"/>
      <c r="F39" s="1597"/>
      <c r="G39" s="1597"/>
      <c r="H39" s="1597"/>
      <c r="I39" s="1597"/>
      <c r="J39" s="1598"/>
      <c r="K39" s="159"/>
      <c r="L39" s="160"/>
      <c r="M39" s="161"/>
      <c r="N39" s="167">
        <f t="shared" si="0"/>
        <v>0</v>
      </c>
      <c r="O39" s="1615"/>
    </row>
    <row r="40" spans="1:15" ht="24" hidden="1" customHeight="1" thickBot="1" x14ac:dyDescent="0.35">
      <c r="A40" s="1603">
        <v>4</v>
      </c>
      <c r="B40" s="1158"/>
      <c r="C40" s="1146"/>
      <c r="D40" s="1605"/>
      <c r="E40" s="1608"/>
      <c r="F40" s="1609"/>
      <c r="G40" s="1609"/>
      <c r="H40" s="1609"/>
      <c r="I40" s="1609"/>
      <c r="J40" s="1610"/>
      <c r="K40" s="162"/>
      <c r="L40" s="163"/>
      <c r="M40" s="164"/>
      <c r="N40" s="168">
        <f t="shared" si="0"/>
        <v>0</v>
      </c>
      <c r="O40" s="1611">
        <f t="shared" ref="O40" si="3">SUBTOTAL(109,N40:N48)</f>
        <v>0</v>
      </c>
    </row>
    <row r="41" spans="1:15" ht="24" hidden="1" customHeight="1" thickBot="1" x14ac:dyDescent="0.35">
      <c r="A41" s="1604"/>
      <c r="B41" s="1159"/>
      <c r="C41" s="1147"/>
      <c r="D41" s="1606"/>
      <c r="E41" s="1599"/>
      <c r="F41" s="1600"/>
      <c r="G41" s="1600"/>
      <c r="H41" s="1600"/>
      <c r="I41" s="1600"/>
      <c r="J41" s="1601"/>
      <c r="K41" s="157"/>
      <c r="L41" s="158"/>
      <c r="M41" s="156"/>
      <c r="N41" s="166">
        <f t="shared" si="0"/>
        <v>0</v>
      </c>
      <c r="O41" s="1612"/>
    </row>
    <row r="42" spans="1:15" ht="24" hidden="1" customHeight="1" thickBot="1" x14ac:dyDescent="0.35">
      <c r="A42" s="1604"/>
      <c r="B42" s="1159"/>
      <c r="C42" s="1147"/>
      <c r="D42" s="1606"/>
      <c r="E42" s="1596"/>
      <c r="F42" s="1597"/>
      <c r="G42" s="1597"/>
      <c r="H42" s="1597"/>
      <c r="I42" s="1597"/>
      <c r="J42" s="1598"/>
      <c r="K42" s="157"/>
      <c r="L42" s="158"/>
      <c r="M42" s="156"/>
      <c r="N42" s="166">
        <f t="shared" si="0"/>
        <v>0</v>
      </c>
      <c r="O42" s="1612"/>
    </row>
    <row r="43" spans="1:15" ht="24" hidden="1" customHeight="1" thickBot="1" x14ac:dyDescent="0.35">
      <c r="A43" s="1604"/>
      <c r="B43" s="1159"/>
      <c r="C43" s="1147"/>
      <c r="D43" s="1606"/>
      <c r="E43" s="1599"/>
      <c r="F43" s="1600"/>
      <c r="G43" s="1600"/>
      <c r="H43" s="1600"/>
      <c r="I43" s="1600"/>
      <c r="J43" s="1601"/>
      <c r="K43" s="157"/>
      <c r="L43" s="158"/>
      <c r="M43" s="156"/>
      <c r="N43" s="166">
        <f t="shared" si="0"/>
        <v>0</v>
      </c>
      <c r="O43" s="1612"/>
    </row>
    <row r="44" spans="1:15" ht="24" hidden="1" customHeight="1" thickBot="1" x14ac:dyDescent="0.35">
      <c r="A44" s="1604"/>
      <c r="B44" s="1159"/>
      <c r="C44" s="1147"/>
      <c r="D44" s="1606"/>
      <c r="E44" s="1596"/>
      <c r="F44" s="1597"/>
      <c r="G44" s="1597"/>
      <c r="H44" s="1597"/>
      <c r="I44" s="1597"/>
      <c r="J44" s="1598"/>
      <c r="K44" s="157"/>
      <c r="L44" s="158"/>
      <c r="M44" s="156"/>
      <c r="N44" s="166">
        <f t="shared" si="0"/>
        <v>0</v>
      </c>
      <c r="O44" s="1612"/>
    </row>
    <row r="45" spans="1:15" ht="24" hidden="1" customHeight="1" thickBot="1" x14ac:dyDescent="0.35">
      <c r="A45" s="1604"/>
      <c r="B45" s="1159"/>
      <c r="C45" s="1147"/>
      <c r="D45" s="1606"/>
      <c r="E45" s="1599"/>
      <c r="F45" s="1600"/>
      <c r="G45" s="1600"/>
      <c r="H45" s="1600"/>
      <c r="I45" s="1600"/>
      <c r="J45" s="1601"/>
      <c r="K45" s="157"/>
      <c r="L45" s="158"/>
      <c r="M45" s="156"/>
      <c r="N45" s="166">
        <f t="shared" si="0"/>
        <v>0</v>
      </c>
      <c r="O45" s="1612"/>
    </row>
    <row r="46" spans="1:15" ht="24" hidden="1" customHeight="1" thickBot="1" x14ac:dyDescent="0.35">
      <c r="A46" s="1604"/>
      <c r="B46" s="1159"/>
      <c r="C46" s="1147"/>
      <c r="D46" s="1606"/>
      <c r="E46" s="1596"/>
      <c r="F46" s="1597"/>
      <c r="G46" s="1597"/>
      <c r="H46" s="1597"/>
      <c r="I46" s="1597"/>
      <c r="J46" s="1598"/>
      <c r="K46" s="157"/>
      <c r="L46" s="158"/>
      <c r="M46" s="156"/>
      <c r="N46" s="166">
        <f t="shared" si="0"/>
        <v>0</v>
      </c>
      <c r="O46" s="1612"/>
    </row>
    <row r="47" spans="1:15" ht="24" hidden="1" customHeight="1" thickBot="1" x14ac:dyDescent="0.35">
      <c r="A47" s="1604"/>
      <c r="B47" s="1159"/>
      <c r="C47" s="1147"/>
      <c r="D47" s="1606"/>
      <c r="E47" s="1599"/>
      <c r="F47" s="1600"/>
      <c r="G47" s="1600"/>
      <c r="H47" s="1600"/>
      <c r="I47" s="1600"/>
      <c r="J47" s="1601"/>
      <c r="K47" s="157"/>
      <c r="L47" s="158"/>
      <c r="M47" s="156"/>
      <c r="N47" s="166">
        <f t="shared" si="0"/>
        <v>0</v>
      </c>
      <c r="O47" s="1612"/>
    </row>
    <row r="48" spans="1:15" ht="24" hidden="1" customHeight="1" thickBot="1" x14ac:dyDescent="0.35">
      <c r="A48" s="1616"/>
      <c r="B48" s="1159"/>
      <c r="C48" s="1147"/>
      <c r="D48" s="1606"/>
      <c r="E48" s="1596"/>
      <c r="F48" s="1597"/>
      <c r="G48" s="1597"/>
      <c r="H48" s="1597"/>
      <c r="I48" s="1597"/>
      <c r="J48" s="1598"/>
      <c r="K48" s="159"/>
      <c r="L48" s="160"/>
      <c r="M48" s="161"/>
      <c r="N48" s="167">
        <f t="shared" si="0"/>
        <v>0</v>
      </c>
      <c r="O48" s="1615"/>
    </row>
    <row r="49" spans="1:15" ht="24" hidden="1" customHeight="1" thickBot="1" x14ac:dyDescent="0.35">
      <c r="A49" s="1603">
        <v>5</v>
      </c>
      <c r="B49" s="1158"/>
      <c r="C49" s="1146"/>
      <c r="D49" s="1605"/>
      <c r="E49" s="1608"/>
      <c r="F49" s="1609"/>
      <c r="G49" s="1609"/>
      <c r="H49" s="1609"/>
      <c r="I49" s="1609"/>
      <c r="J49" s="1610"/>
      <c r="K49" s="162"/>
      <c r="L49" s="163"/>
      <c r="M49" s="164"/>
      <c r="N49" s="168">
        <f t="shared" si="0"/>
        <v>0</v>
      </c>
      <c r="O49" s="1611">
        <f t="shared" ref="O49" si="4">SUBTOTAL(109,N49:N57)</f>
        <v>0</v>
      </c>
    </row>
    <row r="50" spans="1:15" ht="24" hidden="1" customHeight="1" thickBot="1" x14ac:dyDescent="0.35">
      <c r="A50" s="1604"/>
      <c r="B50" s="1159"/>
      <c r="C50" s="1147"/>
      <c r="D50" s="1606"/>
      <c r="E50" s="1599"/>
      <c r="F50" s="1600"/>
      <c r="G50" s="1600"/>
      <c r="H50" s="1600"/>
      <c r="I50" s="1600"/>
      <c r="J50" s="1601"/>
      <c r="K50" s="157"/>
      <c r="L50" s="158"/>
      <c r="M50" s="156"/>
      <c r="N50" s="166">
        <f t="shared" si="0"/>
        <v>0</v>
      </c>
      <c r="O50" s="1612"/>
    </row>
    <row r="51" spans="1:15" ht="24" hidden="1" customHeight="1" thickBot="1" x14ac:dyDescent="0.35">
      <c r="A51" s="1604"/>
      <c r="B51" s="1159"/>
      <c r="C51" s="1147"/>
      <c r="D51" s="1606"/>
      <c r="E51" s="1596"/>
      <c r="F51" s="1597"/>
      <c r="G51" s="1597"/>
      <c r="H51" s="1597"/>
      <c r="I51" s="1597"/>
      <c r="J51" s="1598"/>
      <c r="K51" s="157"/>
      <c r="L51" s="158"/>
      <c r="M51" s="156"/>
      <c r="N51" s="166">
        <f t="shared" si="0"/>
        <v>0</v>
      </c>
      <c r="O51" s="1612"/>
    </row>
    <row r="52" spans="1:15" ht="24" hidden="1" customHeight="1" thickBot="1" x14ac:dyDescent="0.35">
      <c r="A52" s="1604"/>
      <c r="B52" s="1159"/>
      <c r="C52" s="1147"/>
      <c r="D52" s="1606"/>
      <c r="E52" s="1599"/>
      <c r="F52" s="1600"/>
      <c r="G52" s="1600"/>
      <c r="H52" s="1600"/>
      <c r="I52" s="1600"/>
      <c r="J52" s="1601"/>
      <c r="K52" s="157"/>
      <c r="L52" s="158"/>
      <c r="M52" s="156"/>
      <c r="N52" s="166">
        <f t="shared" si="0"/>
        <v>0</v>
      </c>
      <c r="O52" s="1612"/>
    </row>
    <row r="53" spans="1:15" ht="24" hidden="1" customHeight="1" thickBot="1" x14ac:dyDescent="0.35">
      <c r="A53" s="1604"/>
      <c r="B53" s="1159"/>
      <c r="C53" s="1147"/>
      <c r="D53" s="1606"/>
      <c r="E53" s="1596"/>
      <c r="F53" s="1597"/>
      <c r="G53" s="1597"/>
      <c r="H53" s="1597"/>
      <c r="I53" s="1597"/>
      <c r="J53" s="1598"/>
      <c r="K53" s="157"/>
      <c r="L53" s="158"/>
      <c r="M53" s="156"/>
      <c r="N53" s="166">
        <f t="shared" si="0"/>
        <v>0</v>
      </c>
      <c r="O53" s="1612"/>
    </row>
    <row r="54" spans="1:15" ht="24" hidden="1" customHeight="1" thickBot="1" x14ac:dyDescent="0.35">
      <c r="A54" s="1604"/>
      <c r="B54" s="1159"/>
      <c r="C54" s="1147"/>
      <c r="D54" s="1606"/>
      <c r="E54" s="1599"/>
      <c r="F54" s="1600"/>
      <c r="G54" s="1600"/>
      <c r="H54" s="1600"/>
      <c r="I54" s="1600"/>
      <c r="J54" s="1601"/>
      <c r="K54" s="157"/>
      <c r="L54" s="158"/>
      <c r="M54" s="156"/>
      <c r="N54" s="166">
        <f t="shared" si="0"/>
        <v>0</v>
      </c>
      <c r="O54" s="1612"/>
    </row>
    <row r="55" spans="1:15" ht="24" hidden="1" customHeight="1" thickBot="1" x14ac:dyDescent="0.35">
      <c r="A55" s="1604"/>
      <c r="B55" s="1159"/>
      <c r="C55" s="1147"/>
      <c r="D55" s="1606"/>
      <c r="E55" s="1596"/>
      <c r="F55" s="1597"/>
      <c r="G55" s="1597"/>
      <c r="H55" s="1597"/>
      <c r="I55" s="1597"/>
      <c r="J55" s="1598"/>
      <c r="K55" s="157"/>
      <c r="L55" s="158"/>
      <c r="M55" s="156"/>
      <c r="N55" s="166">
        <f t="shared" si="0"/>
        <v>0</v>
      </c>
      <c r="O55" s="1612"/>
    </row>
    <row r="56" spans="1:15" ht="24" hidden="1" customHeight="1" thickBot="1" x14ac:dyDescent="0.35">
      <c r="A56" s="1604"/>
      <c r="B56" s="1159"/>
      <c r="C56" s="1147"/>
      <c r="D56" s="1606"/>
      <c r="E56" s="1599"/>
      <c r="F56" s="1600"/>
      <c r="G56" s="1600"/>
      <c r="H56" s="1600"/>
      <c r="I56" s="1600"/>
      <c r="J56" s="1601"/>
      <c r="K56" s="157"/>
      <c r="L56" s="158"/>
      <c r="M56" s="156"/>
      <c r="N56" s="166">
        <f t="shared" si="0"/>
        <v>0</v>
      </c>
      <c r="O56" s="1612"/>
    </row>
    <row r="57" spans="1:15" ht="24" hidden="1" customHeight="1" thickBot="1" x14ac:dyDescent="0.35">
      <c r="A57" s="1616"/>
      <c r="B57" s="1159"/>
      <c r="C57" s="1147"/>
      <c r="D57" s="1606"/>
      <c r="E57" s="1596"/>
      <c r="F57" s="1597"/>
      <c r="G57" s="1597"/>
      <c r="H57" s="1597"/>
      <c r="I57" s="1597"/>
      <c r="J57" s="1598"/>
      <c r="K57" s="159"/>
      <c r="L57" s="160"/>
      <c r="M57" s="161"/>
      <c r="N57" s="167">
        <f t="shared" si="0"/>
        <v>0</v>
      </c>
      <c r="O57" s="1615"/>
    </row>
    <row r="58" spans="1:15" ht="24" hidden="1" customHeight="1" thickBot="1" x14ac:dyDescent="0.35">
      <c r="A58" s="1603">
        <v>6</v>
      </c>
      <c r="B58" s="1158"/>
      <c r="C58" s="1146"/>
      <c r="D58" s="1605"/>
      <c r="E58" s="1608"/>
      <c r="F58" s="1609"/>
      <c r="G58" s="1609"/>
      <c r="H58" s="1609"/>
      <c r="I58" s="1609"/>
      <c r="J58" s="1610"/>
      <c r="K58" s="162"/>
      <c r="L58" s="163"/>
      <c r="M58" s="164"/>
      <c r="N58" s="168">
        <f t="shared" si="0"/>
        <v>0</v>
      </c>
      <c r="O58" s="1611">
        <f t="shared" ref="O58" si="5">SUBTOTAL(109,N58:N66)</f>
        <v>0</v>
      </c>
    </row>
    <row r="59" spans="1:15" ht="24" hidden="1" customHeight="1" thickBot="1" x14ac:dyDescent="0.35">
      <c r="A59" s="1604"/>
      <c r="B59" s="1159"/>
      <c r="C59" s="1147"/>
      <c r="D59" s="1606"/>
      <c r="E59" s="1599"/>
      <c r="F59" s="1600"/>
      <c r="G59" s="1600"/>
      <c r="H59" s="1600"/>
      <c r="I59" s="1600"/>
      <c r="J59" s="1601"/>
      <c r="K59" s="157"/>
      <c r="L59" s="158"/>
      <c r="M59" s="156"/>
      <c r="N59" s="166">
        <f t="shared" si="0"/>
        <v>0</v>
      </c>
      <c r="O59" s="1612"/>
    </row>
    <row r="60" spans="1:15" ht="24" hidden="1" customHeight="1" thickBot="1" x14ac:dyDescent="0.35">
      <c r="A60" s="1604"/>
      <c r="B60" s="1159"/>
      <c r="C60" s="1147"/>
      <c r="D60" s="1606"/>
      <c r="E60" s="1596"/>
      <c r="F60" s="1597"/>
      <c r="G60" s="1597"/>
      <c r="H60" s="1597"/>
      <c r="I60" s="1597"/>
      <c r="J60" s="1598"/>
      <c r="K60" s="157"/>
      <c r="L60" s="158"/>
      <c r="M60" s="156"/>
      <c r="N60" s="166">
        <f t="shared" si="0"/>
        <v>0</v>
      </c>
      <c r="O60" s="1612"/>
    </row>
    <row r="61" spans="1:15" ht="24" hidden="1" customHeight="1" thickBot="1" x14ac:dyDescent="0.35">
      <c r="A61" s="1604"/>
      <c r="B61" s="1159"/>
      <c r="C61" s="1147"/>
      <c r="D61" s="1606"/>
      <c r="E61" s="1599"/>
      <c r="F61" s="1600"/>
      <c r="G61" s="1600"/>
      <c r="H61" s="1600"/>
      <c r="I61" s="1600"/>
      <c r="J61" s="1601"/>
      <c r="K61" s="157"/>
      <c r="L61" s="158"/>
      <c r="M61" s="156"/>
      <c r="N61" s="166">
        <f t="shared" si="0"/>
        <v>0</v>
      </c>
      <c r="O61" s="1612"/>
    </row>
    <row r="62" spans="1:15" ht="24" hidden="1" customHeight="1" thickBot="1" x14ac:dyDescent="0.35">
      <c r="A62" s="1604"/>
      <c r="B62" s="1159"/>
      <c r="C62" s="1147"/>
      <c r="D62" s="1606"/>
      <c r="E62" s="1596"/>
      <c r="F62" s="1597"/>
      <c r="G62" s="1597"/>
      <c r="H62" s="1597"/>
      <c r="I62" s="1597"/>
      <c r="J62" s="1598"/>
      <c r="K62" s="157"/>
      <c r="L62" s="158"/>
      <c r="M62" s="156"/>
      <c r="N62" s="166">
        <f t="shared" si="0"/>
        <v>0</v>
      </c>
      <c r="O62" s="1612"/>
    </row>
    <row r="63" spans="1:15" ht="24" hidden="1" customHeight="1" thickBot="1" x14ac:dyDescent="0.35">
      <c r="A63" s="1604"/>
      <c r="B63" s="1159"/>
      <c r="C63" s="1147"/>
      <c r="D63" s="1606"/>
      <c r="E63" s="1599"/>
      <c r="F63" s="1600"/>
      <c r="G63" s="1600"/>
      <c r="H63" s="1600"/>
      <c r="I63" s="1600"/>
      <c r="J63" s="1601"/>
      <c r="K63" s="157"/>
      <c r="L63" s="158"/>
      <c r="M63" s="156"/>
      <c r="N63" s="166">
        <f t="shared" si="0"/>
        <v>0</v>
      </c>
      <c r="O63" s="1612"/>
    </row>
    <row r="64" spans="1:15" ht="24" hidden="1" customHeight="1" thickBot="1" x14ac:dyDescent="0.35">
      <c r="A64" s="1604"/>
      <c r="B64" s="1159"/>
      <c r="C64" s="1147"/>
      <c r="D64" s="1606"/>
      <c r="E64" s="1596"/>
      <c r="F64" s="1597"/>
      <c r="G64" s="1597"/>
      <c r="H64" s="1597"/>
      <c r="I64" s="1597"/>
      <c r="J64" s="1598"/>
      <c r="K64" s="157"/>
      <c r="L64" s="158"/>
      <c r="M64" s="156"/>
      <c r="N64" s="166">
        <f t="shared" si="0"/>
        <v>0</v>
      </c>
      <c r="O64" s="1612"/>
    </row>
    <row r="65" spans="1:15" ht="24" hidden="1" customHeight="1" thickBot="1" x14ac:dyDescent="0.35">
      <c r="A65" s="1604"/>
      <c r="B65" s="1159"/>
      <c r="C65" s="1147"/>
      <c r="D65" s="1606"/>
      <c r="E65" s="1599"/>
      <c r="F65" s="1600"/>
      <c r="G65" s="1600"/>
      <c r="H65" s="1600"/>
      <c r="I65" s="1600"/>
      <c r="J65" s="1601"/>
      <c r="K65" s="157"/>
      <c r="L65" s="158"/>
      <c r="M65" s="156"/>
      <c r="N65" s="166">
        <f t="shared" si="0"/>
        <v>0</v>
      </c>
      <c r="O65" s="1612"/>
    </row>
    <row r="66" spans="1:15" ht="24" hidden="1" customHeight="1" thickBot="1" x14ac:dyDescent="0.35">
      <c r="A66" s="1616"/>
      <c r="B66" s="1159"/>
      <c r="C66" s="1147"/>
      <c r="D66" s="1606"/>
      <c r="E66" s="1596"/>
      <c r="F66" s="1597"/>
      <c r="G66" s="1597"/>
      <c r="H66" s="1597"/>
      <c r="I66" s="1597"/>
      <c r="J66" s="1598"/>
      <c r="K66" s="159"/>
      <c r="L66" s="160"/>
      <c r="M66" s="161"/>
      <c r="N66" s="167">
        <f t="shared" si="0"/>
        <v>0</v>
      </c>
      <c r="O66" s="1615"/>
    </row>
    <row r="67" spans="1:15" ht="24" hidden="1" customHeight="1" thickBot="1" x14ac:dyDescent="0.35">
      <c r="A67" s="1603">
        <v>7</v>
      </c>
      <c r="B67" s="1158"/>
      <c r="C67" s="1146"/>
      <c r="D67" s="1605"/>
      <c r="E67" s="1608"/>
      <c r="F67" s="1609"/>
      <c r="G67" s="1609"/>
      <c r="H67" s="1609"/>
      <c r="I67" s="1609"/>
      <c r="J67" s="1610"/>
      <c r="K67" s="162"/>
      <c r="L67" s="163"/>
      <c r="M67" s="164"/>
      <c r="N67" s="168">
        <f t="shared" si="0"/>
        <v>0</v>
      </c>
      <c r="O67" s="1611">
        <f t="shared" ref="O67" si="6">SUBTOTAL(109,N67:N75)</f>
        <v>0</v>
      </c>
    </row>
    <row r="68" spans="1:15" ht="24" hidden="1" customHeight="1" thickBot="1" x14ac:dyDescent="0.35">
      <c r="A68" s="1604"/>
      <c r="B68" s="1159"/>
      <c r="C68" s="1147"/>
      <c r="D68" s="1606"/>
      <c r="E68" s="1599"/>
      <c r="F68" s="1600"/>
      <c r="G68" s="1600"/>
      <c r="H68" s="1600"/>
      <c r="I68" s="1600"/>
      <c r="J68" s="1601"/>
      <c r="K68" s="157"/>
      <c r="L68" s="158"/>
      <c r="M68" s="156"/>
      <c r="N68" s="166">
        <f t="shared" si="0"/>
        <v>0</v>
      </c>
      <c r="O68" s="1612"/>
    </row>
    <row r="69" spans="1:15" ht="24" hidden="1" customHeight="1" thickBot="1" x14ac:dyDescent="0.35">
      <c r="A69" s="1604"/>
      <c r="B69" s="1159"/>
      <c r="C69" s="1147"/>
      <c r="D69" s="1606"/>
      <c r="E69" s="1596"/>
      <c r="F69" s="1597"/>
      <c r="G69" s="1597"/>
      <c r="H69" s="1597"/>
      <c r="I69" s="1597"/>
      <c r="J69" s="1598"/>
      <c r="K69" s="157"/>
      <c r="L69" s="158"/>
      <c r="M69" s="156"/>
      <c r="N69" s="166">
        <f t="shared" si="0"/>
        <v>0</v>
      </c>
      <c r="O69" s="1612"/>
    </row>
    <row r="70" spans="1:15" ht="24" hidden="1" customHeight="1" thickBot="1" x14ac:dyDescent="0.35">
      <c r="A70" s="1604"/>
      <c r="B70" s="1159"/>
      <c r="C70" s="1147"/>
      <c r="D70" s="1606"/>
      <c r="E70" s="1599"/>
      <c r="F70" s="1600"/>
      <c r="G70" s="1600"/>
      <c r="H70" s="1600"/>
      <c r="I70" s="1600"/>
      <c r="J70" s="1601"/>
      <c r="K70" s="157"/>
      <c r="L70" s="158"/>
      <c r="M70" s="156"/>
      <c r="N70" s="166">
        <f t="shared" si="0"/>
        <v>0</v>
      </c>
      <c r="O70" s="1612"/>
    </row>
    <row r="71" spans="1:15" ht="24" hidden="1" customHeight="1" thickBot="1" x14ac:dyDescent="0.35">
      <c r="A71" s="1604"/>
      <c r="B71" s="1159"/>
      <c r="C71" s="1147"/>
      <c r="D71" s="1606"/>
      <c r="E71" s="1596"/>
      <c r="F71" s="1597"/>
      <c r="G71" s="1597"/>
      <c r="H71" s="1597"/>
      <c r="I71" s="1597"/>
      <c r="J71" s="1598"/>
      <c r="K71" s="157"/>
      <c r="L71" s="158"/>
      <c r="M71" s="156"/>
      <c r="N71" s="166">
        <f t="shared" si="0"/>
        <v>0</v>
      </c>
      <c r="O71" s="1612"/>
    </row>
    <row r="72" spans="1:15" ht="24" hidden="1" customHeight="1" thickBot="1" x14ac:dyDescent="0.35">
      <c r="A72" s="1604"/>
      <c r="B72" s="1159"/>
      <c r="C72" s="1147"/>
      <c r="D72" s="1606"/>
      <c r="E72" s="1599"/>
      <c r="F72" s="1600"/>
      <c r="G72" s="1600"/>
      <c r="H72" s="1600"/>
      <c r="I72" s="1600"/>
      <c r="J72" s="1601"/>
      <c r="K72" s="157"/>
      <c r="L72" s="158"/>
      <c r="M72" s="156"/>
      <c r="N72" s="166">
        <f t="shared" si="0"/>
        <v>0</v>
      </c>
      <c r="O72" s="1612"/>
    </row>
    <row r="73" spans="1:15" ht="24" hidden="1" customHeight="1" thickBot="1" x14ac:dyDescent="0.35">
      <c r="A73" s="1604"/>
      <c r="B73" s="1159"/>
      <c r="C73" s="1147"/>
      <c r="D73" s="1606"/>
      <c r="E73" s="1596"/>
      <c r="F73" s="1597"/>
      <c r="G73" s="1597"/>
      <c r="H73" s="1597"/>
      <c r="I73" s="1597"/>
      <c r="J73" s="1598"/>
      <c r="K73" s="157"/>
      <c r="L73" s="158"/>
      <c r="M73" s="156"/>
      <c r="N73" s="166">
        <f t="shared" si="0"/>
        <v>0</v>
      </c>
      <c r="O73" s="1612"/>
    </row>
    <row r="74" spans="1:15" ht="24" hidden="1" customHeight="1" thickBot="1" x14ac:dyDescent="0.35">
      <c r="A74" s="1604"/>
      <c r="B74" s="1159"/>
      <c r="C74" s="1147"/>
      <c r="D74" s="1606"/>
      <c r="E74" s="1599"/>
      <c r="F74" s="1600"/>
      <c r="G74" s="1600"/>
      <c r="H74" s="1600"/>
      <c r="I74" s="1600"/>
      <c r="J74" s="1601"/>
      <c r="K74" s="157"/>
      <c r="L74" s="158"/>
      <c r="M74" s="156"/>
      <c r="N74" s="166">
        <f t="shared" si="0"/>
        <v>0</v>
      </c>
      <c r="O74" s="1612"/>
    </row>
    <row r="75" spans="1:15" ht="24" hidden="1" customHeight="1" thickBot="1" x14ac:dyDescent="0.35">
      <c r="A75" s="1616"/>
      <c r="B75" s="1159"/>
      <c r="C75" s="1147"/>
      <c r="D75" s="1606"/>
      <c r="E75" s="1596"/>
      <c r="F75" s="1597"/>
      <c r="G75" s="1597"/>
      <c r="H75" s="1597"/>
      <c r="I75" s="1597"/>
      <c r="J75" s="1598"/>
      <c r="K75" s="159"/>
      <c r="L75" s="160"/>
      <c r="M75" s="161"/>
      <c r="N75" s="167">
        <f t="shared" si="0"/>
        <v>0</v>
      </c>
      <c r="O75" s="1615"/>
    </row>
    <row r="76" spans="1:15" ht="24" hidden="1" customHeight="1" thickBot="1" x14ac:dyDescent="0.35">
      <c r="A76" s="1603">
        <v>8</v>
      </c>
      <c r="B76" s="1158"/>
      <c r="C76" s="1146"/>
      <c r="D76" s="1605"/>
      <c r="E76" s="1608"/>
      <c r="F76" s="1609"/>
      <c r="G76" s="1609"/>
      <c r="H76" s="1609"/>
      <c r="I76" s="1609"/>
      <c r="J76" s="1610"/>
      <c r="K76" s="162"/>
      <c r="L76" s="163"/>
      <c r="M76" s="164"/>
      <c r="N76" s="168">
        <f t="shared" si="0"/>
        <v>0</v>
      </c>
      <c r="O76" s="1611">
        <f t="shared" ref="O76" si="7">SUBTOTAL(109,N76:N84)</f>
        <v>0</v>
      </c>
    </row>
    <row r="77" spans="1:15" ht="24" hidden="1" customHeight="1" thickBot="1" x14ac:dyDescent="0.35">
      <c r="A77" s="1604"/>
      <c r="B77" s="1159"/>
      <c r="C77" s="1147"/>
      <c r="D77" s="1606"/>
      <c r="E77" s="1599"/>
      <c r="F77" s="1600"/>
      <c r="G77" s="1600"/>
      <c r="H77" s="1600"/>
      <c r="I77" s="1600"/>
      <c r="J77" s="1601"/>
      <c r="K77" s="157"/>
      <c r="L77" s="158"/>
      <c r="M77" s="156"/>
      <c r="N77" s="166">
        <f t="shared" si="0"/>
        <v>0</v>
      </c>
      <c r="O77" s="1612"/>
    </row>
    <row r="78" spans="1:15" ht="24" hidden="1" customHeight="1" thickBot="1" x14ac:dyDescent="0.35">
      <c r="A78" s="1604"/>
      <c r="B78" s="1159"/>
      <c r="C78" s="1147"/>
      <c r="D78" s="1606"/>
      <c r="E78" s="1596"/>
      <c r="F78" s="1597"/>
      <c r="G78" s="1597"/>
      <c r="H78" s="1597"/>
      <c r="I78" s="1597"/>
      <c r="J78" s="1598"/>
      <c r="K78" s="157"/>
      <c r="L78" s="158"/>
      <c r="M78" s="156"/>
      <c r="N78" s="166">
        <f t="shared" ref="N78:N102" si="8">K78*M78</f>
        <v>0</v>
      </c>
      <c r="O78" s="1612"/>
    </row>
    <row r="79" spans="1:15" ht="24" hidden="1" customHeight="1" thickBot="1" x14ac:dyDescent="0.35">
      <c r="A79" s="1604"/>
      <c r="B79" s="1159"/>
      <c r="C79" s="1147"/>
      <c r="D79" s="1606"/>
      <c r="E79" s="1599"/>
      <c r="F79" s="1600"/>
      <c r="G79" s="1600"/>
      <c r="H79" s="1600"/>
      <c r="I79" s="1600"/>
      <c r="J79" s="1601"/>
      <c r="K79" s="157"/>
      <c r="L79" s="158"/>
      <c r="M79" s="156"/>
      <c r="N79" s="166">
        <f t="shared" si="8"/>
        <v>0</v>
      </c>
      <c r="O79" s="1612"/>
    </row>
    <row r="80" spans="1:15" ht="24" hidden="1" customHeight="1" thickBot="1" x14ac:dyDescent="0.35">
      <c r="A80" s="1604"/>
      <c r="B80" s="1159"/>
      <c r="C80" s="1147"/>
      <c r="D80" s="1606"/>
      <c r="E80" s="1596"/>
      <c r="F80" s="1597"/>
      <c r="G80" s="1597"/>
      <c r="H80" s="1597"/>
      <c r="I80" s="1597"/>
      <c r="J80" s="1598"/>
      <c r="K80" s="157"/>
      <c r="L80" s="158"/>
      <c r="M80" s="156"/>
      <c r="N80" s="166">
        <f t="shared" si="8"/>
        <v>0</v>
      </c>
      <c r="O80" s="1612"/>
    </row>
    <row r="81" spans="1:15" ht="24" hidden="1" customHeight="1" thickBot="1" x14ac:dyDescent="0.35">
      <c r="A81" s="1604"/>
      <c r="B81" s="1159"/>
      <c r="C81" s="1147"/>
      <c r="D81" s="1606"/>
      <c r="E81" s="1599"/>
      <c r="F81" s="1600"/>
      <c r="G81" s="1600"/>
      <c r="H81" s="1600"/>
      <c r="I81" s="1600"/>
      <c r="J81" s="1601"/>
      <c r="K81" s="157"/>
      <c r="L81" s="158"/>
      <c r="M81" s="156"/>
      <c r="N81" s="166">
        <f t="shared" si="8"/>
        <v>0</v>
      </c>
      <c r="O81" s="1612"/>
    </row>
    <row r="82" spans="1:15" ht="24" hidden="1" customHeight="1" thickBot="1" x14ac:dyDescent="0.35">
      <c r="A82" s="1604"/>
      <c r="B82" s="1159"/>
      <c r="C82" s="1147"/>
      <c r="D82" s="1606"/>
      <c r="E82" s="1596"/>
      <c r="F82" s="1597"/>
      <c r="G82" s="1597"/>
      <c r="H82" s="1597"/>
      <c r="I82" s="1597"/>
      <c r="J82" s="1598"/>
      <c r="K82" s="157"/>
      <c r="L82" s="158"/>
      <c r="M82" s="156"/>
      <c r="N82" s="166">
        <f t="shared" si="8"/>
        <v>0</v>
      </c>
      <c r="O82" s="1612"/>
    </row>
    <row r="83" spans="1:15" ht="24" hidden="1" customHeight="1" thickBot="1" x14ac:dyDescent="0.35">
      <c r="A83" s="1604"/>
      <c r="B83" s="1159"/>
      <c r="C83" s="1147"/>
      <c r="D83" s="1606"/>
      <c r="E83" s="1599"/>
      <c r="F83" s="1600"/>
      <c r="G83" s="1600"/>
      <c r="H83" s="1600"/>
      <c r="I83" s="1600"/>
      <c r="J83" s="1601"/>
      <c r="K83" s="157"/>
      <c r="L83" s="158"/>
      <c r="M83" s="156"/>
      <c r="N83" s="166">
        <f t="shared" si="8"/>
        <v>0</v>
      </c>
      <c r="O83" s="1612"/>
    </row>
    <row r="84" spans="1:15" ht="24" hidden="1" customHeight="1" thickBot="1" x14ac:dyDescent="0.35">
      <c r="A84" s="1616"/>
      <c r="B84" s="1159"/>
      <c r="C84" s="1147"/>
      <c r="D84" s="1606"/>
      <c r="E84" s="1596"/>
      <c r="F84" s="1597"/>
      <c r="G84" s="1597"/>
      <c r="H84" s="1597"/>
      <c r="I84" s="1597"/>
      <c r="J84" s="1598"/>
      <c r="K84" s="159"/>
      <c r="L84" s="160"/>
      <c r="M84" s="161"/>
      <c r="N84" s="167">
        <f t="shared" si="8"/>
        <v>0</v>
      </c>
      <c r="O84" s="1615"/>
    </row>
    <row r="85" spans="1:15" ht="24" hidden="1" customHeight="1" thickBot="1" x14ac:dyDescent="0.35">
      <c r="A85" s="1603">
        <v>9</v>
      </c>
      <c r="B85" s="1158"/>
      <c r="C85" s="1146"/>
      <c r="D85" s="1605"/>
      <c r="E85" s="1608"/>
      <c r="F85" s="1609"/>
      <c r="G85" s="1609"/>
      <c r="H85" s="1609"/>
      <c r="I85" s="1609"/>
      <c r="J85" s="1610"/>
      <c r="K85" s="162"/>
      <c r="L85" s="163"/>
      <c r="M85" s="164"/>
      <c r="N85" s="168">
        <f t="shared" si="8"/>
        <v>0</v>
      </c>
      <c r="O85" s="1611">
        <f t="shared" ref="O85" si="9">SUBTOTAL(109,N85:N93)</f>
        <v>0</v>
      </c>
    </row>
    <row r="86" spans="1:15" ht="24" hidden="1" customHeight="1" thickBot="1" x14ac:dyDescent="0.35">
      <c r="A86" s="1604"/>
      <c r="B86" s="1159"/>
      <c r="C86" s="1147"/>
      <c r="D86" s="1606"/>
      <c r="E86" s="1599"/>
      <c r="F86" s="1600"/>
      <c r="G86" s="1600"/>
      <c r="H86" s="1600"/>
      <c r="I86" s="1600"/>
      <c r="J86" s="1601"/>
      <c r="K86" s="157"/>
      <c r="L86" s="158"/>
      <c r="M86" s="156"/>
      <c r="N86" s="166">
        <f t="shared" si="8"/>
        <v>0</v>
      </c>
      <c r="O86" s="1612"/>
    </row>
    <row r="87" spans="1:15" ht="24" hidden="1" customHeight="1" thickBot="1" x14ac:dyDescent="0.35">
      <c r="A87" s="1604"/>
      <c r="B87" s="1159"/>
      <c r="C87" s="1147"/>
      <c r="D87" s="1606"/>
      <c r="E87" s="1596"/>
      <c r="F87" s="1597"/>
      <c r="G87" s="1597"/>
      <c r="H87" s="1597"/>
      <c r="I87" s="1597"/>
      <c r="J87" s="1598"/>
      <c r="K87" s="157"/>
      <c r="L87" s="158"/>
      <c r="M87" s="156"/>
      <c r="N87" s="166">
        <f t="shared" si="8"/>
        <v>0</v>
      </c>
      <c r="O87" s="1612"/>
    </row>
    <row r="88" spans="1:15" ht="24" hidden="1" customHeight="1" thickBot="1" x14ac:dyDescent="0.35">
      <c r="A88" s="1604"/>
      <c r="B88" s="1159"/>
      <c r="C88" s="1147"/>
      <c r="D88" s="1606"/>
      <c r="E88" s="1599"/>
      <c r="F88" s="1600"/>
      <c r="G88" s="1600"/>
      <c r="H88" s="1600"/>
      <c r="I88" s="1600"/>
      <c r="J88" s="1601"/>
      <c r="K88" s="157"/>
      <c r="L88" s="158"/>
      <c r="M88" s="156"/>
      <c r="N88" s="166">
        <f t="shared" si="8"/>
        <v>0</v>
      </c>
      <c r="O88" s="1612"/>
    </row>
    <row r="89" spans="1:15" ht="24" hidden="1" customHeight="1" thickBot="1" x14ac:dyDescent="0.35">
      <c r="A89" s="1604"/>
      <c r="B89" s="1159"/>
      <c r="C89" s="1147"/>
      <c r="D89" s="1606"/>
      <c r="E89" s="1596"/>
      <c r="F89" s="1597"/>
      <c r="G89" s="1597"/>
      <c r="H89" s="1597"/>
      <c r="I89" s="1597"/>
      <c r="J89" s="1598"/>
      <c r="K89" s="157"/>
      <c r="L89" s="158"/>
      <c r="M89" s="156"/>
      <c r="N89" s="166">
        <f t="shared" si="8"/>
        <v>0</v>
      </c>
      <c r="O89" s="1612"/>
    </row>
    <row r="90" spans="1:15" ht="24" hidden="1" customHeight="1" thickBot="1" x14ac:dyDescent="0.35">
      <c r="A90" s="1604"/>
      <c r="B90" s="1159"/>
      <c r="C90" s="1147"/>
      <c r="D90" s="1606"/>
      <c r="E90" s="1599"/>
      <c r="F90" s="1600"/>
      <c r="G90" s="1600"/>
      <c r="H90" s="1600"/>
      <c r="I90" s="1600"/>
      <c r="J90" s="1601"/>
      <c r="K90" s="157"/>
      <c r="L90" s="158"/>
      <c r="M90" s="156"/>
      <c r="N90" s="166">
        <f t="shared" si="8"/>
        <v>0</v>
      </c>
      <c r="O90" s="1612"/>
    </row>
    <row r="91" spans="1:15" ht="24" hidden="1" customHeight="1" thickBot="1" x14ac:dyDescent="0.35">
      <c r="A91" s="1604"/>
      <c r="B91" s="1159"/>
      <c r="C91" s="1147"/>
      <c r="D91" s="1606"/>
      <c r="E91" s="1596"/>
      <c r="F91" s="1597"/>
      <c r="G91" s="1597"/>
      <c r="H91" s="1597"/>
      <c r="I91" s="1597"/>
      <c r="J91" s="1598"/>
      <c r="K91" s="157"/>
      <c r="L91" s="158"/>
      <c r="M91" s="156"/>
      <c r="N91" s="166">
        <f t="shared" si="8"/>
        <v>0</v>
      </c>
      <c r="O91" s="1612"/>
    </row>
    <row r="92" spans="1:15" ht="24" hidden="1" customHeight="1" thickBot="1" x14ac:dyDescent="0.35">
      <c r="A92" s="1604"/>
      <c r="B92" s="1159"/>
      <c r="C92" s="1147"/>
      <c r="D92" s="1606"/>
      <c r="E92" s="1599"/>
      <c r="F92" s="1600"/>
      <c r="G92" s="1600"/>
      <c r="H92" s="1600"/>
      <c r="I92" s="1600"/>
      <c r="J92" s="1601"/>
      <c r="K92" s="157"/>
      <c r="L92" s="158"/>
      <c r="M92" s="156"/>
      <c r="N92" s="166">
        <f t="shared" si="8"/>
        <v>0</v>
      </c>
      <c r="O92" s="1612"/>
    </row>
    <row r="93" spans="1:15" ht="24" hidden="1" customHeight="1" thickBot="1" x14ac:dyDescent="0.35">
      <c r="A93" s="1616"/>
      <c r="B93" s="1159"/>
      <c r="C93" s="1147"/>
      <c r="D93" s="1606"/>
      <c r="E93" s="1596"/>
      <c r="F93" s="1597"/>
      <c r="G93" s="1597"/>
      <c r="H93" s="1597"/>
      <c r="I93" s="1597"/>
      <c r="J93" s="1598"/>
      <c r="K93" s="159"/>
      <c r="L93" s="160"/>
      <c r="M93" s="161"/>
      <c r="N93" s="167">
        <f t="shared" si="8"/>
        <v>0</v>
      </c>
      <c r="O93" s="1615"/>
    </row>
    <row r="94" spans="1:15" ht="24" hidden="1" customHeight="1" thickBot="1" x14ac:dyDescent="0.35">
      <c r="A94" s="1603">
        <v>10</v>
      </c>
      <c r="B94" s="1158"/>
      <c r="C94" s="1146"/>
      <c r="D94" s="1605"/>
      <c r="E94" s="1608"/>
      <c r="F94" s="1609"/>
      <c r="G94" s="1609"/>
      <c r="H94" s="1609"/>
      <c r="I94" s="1609"/>
      <c r="J94" s="1610"/>
      <c r="K94" s="162"/>
      <c r="L94" s="163"/>
      <c r="M94" s="164"/>
      <c r="N94" s="168">
        <f t="shared" si="8"/>
        <v>0</v>
      </c>
      <c r="O94" s="1611">
        <f t="shared" ref="O94" si="10">SUBTOTAL(109,N94:N102)</f>
        <v>0</v>
      </c>
    </row>
    <row r="95" spans="1:15" ht="24" hidden="1" customHeight="1" thickBot="1" x14ac:dyDescent="0.35">
      <c r="A95" s="1604"/>
      <c r="B95" s="1159"/>
      <c r="C95" s="1147"/>
      <c r="D95" s="1606"/>
      <c r="E95" s="1599"/>
      <c r="F95" s="1600"/>
      <c r="G95" s="1600"/>
      <c r="H95" s="1600"/>
      <c r="I95" s="1600"/>
      <c r="J95" s="1601"/>
      <c r="K95" s="157"/>
      <c r="L95" s="158"/>
      <c r="M95" s="156"/>
      <c r="N95" s="166">
        <f t="shared" si="8"/>
        <v>0</v>
      </c>
      <c r="O95" s="1612"/>
    </row>
    <row r="96" spans="1:15" ht="24" hidden="1" customHeight="1" thickBot="1" x14ac:dyDescent="0.35">
      <c r="A96" s="1604"/>
      <c r="B96" s="1159"/>
      <c r="C96" s="1147"/>
      <c r="D96" s="1606"/>
      <c r="E96" s="1596"/>
      <c r="F96" s="1597"/>
      <c r="G96" s="1597"/>
      <c r="H96" s="1597"/>
      <c r="I96" s="1597"/>
      <c r="J96" s="1598"/>
      <c r="K96" s="157"/>
      <c r="L96" s="158"/>
      <c r="M96" s="156"/>
      <c r="N96" s="166">
        <f t="shared" si="8"/>
        <v>0</v>
      </c>
      <c r="O96" s="1612"/>
    </row>
    <row r="97" spans="1:15" ht="21" hidden="1" customHeight="1" thickBot="1" x14ac:dyDescent="0.35">
      <c r="A97" s="1604"/>
      <c r="B97" s="1159"/>
      <c r="C97" s="1147"/>
      <c r="D97" s="1606"/>
      <c r="E97" s="1599"/>
      <c r="F97" s="1600"/>
      <c r="G97" s="1600"/>
      <c r="H97" s="1600"/>
      <c r="I97" s="1600"/>
      <c r="J97" s="1601"/>
      <c r="K97" s="157"/>
      <c r="L97" s="158"/>
      <c r="M97" s="156"/>
      <c r="N97" s="166">
        <f t="shared" si="8"/>
        <v>0</v>
      </c>
      <c r="O97" s="1612"/>
    </row>
    <row r="98" spans="1:15" ht="21" hidden="1" customHeight="1" thickBot="1" x14ac:dyDescent="0.35">
      <c r="A98" s="1604"/>
      <c r="B98" s="1159"/>
      <c r="C98" s="1147"/>
      <c r="D98" s="1606"/>
      <c r="E98" s="1596"/>
      <c r="F98" s="1597"/>
      <c r="G98" s="1597"/>
      <c r="H98" s="1597"/>
      <c r="I98" s="1597"/>
      <c r="J98" s="1598"/>
      <c r="K98" s="157"/>
      <c r="L98" s="158"/>
      <c r="M98" s="156"/>
      <c r="N98" s="166">
        <f t="shared" si="8"/>
        <v>0</v>
      </c>
      <c r="O98" s="1612"/>
    </row>
    <row r="99" spans="1:15" ht="21" hidden="1" customHeight="1" thickBot="1" x14ac:dyDescent="0.35">
      <c r="A99" s="1604"/>
      <c r="B99" s="1159"/>
      <c r="C99" s="1147"/>
      <c r="D99" s="1606"/>
      <c r="E99" s="1599"/>
      <c r="F99" s="1600"/>
      <c r="G99" s="1600"/>
      <c r="H99" s="1600"/>
      <c r="I99" s="1600"/>
      <c r="J99" s="1601"/>
      <c r="K99" s="157"/>
      <c r="L99" s="158"/>
      <c r="M99" s="156"/>
      <c r="N99" s="166">
        <f t="shared" si="8"/>
        <v>0</v>
      </c>
      <c r="O99" s="1612"/>
    </row>
    <row r="100" spans="1:15" ht="21" hidden="1" customHeight="1" thickBot="1" x14ac:dyDescent="0.35">
      <c r="A100" s="1604"/>
      <c r="B100" s="1159"/>
      <c r="C100" s="1147"/>
      <c r="D100" s="1606"/>
      <c r="E100" s="1596"/>
      <c r="F100" s="1597"/>
      <c r="G100" s="1597"/>
      <c r="H100" s="1597"/>
      <c r="I100" s="1597"/>
      <c r="J100" s="1598"/>
      <c r="K100" s="157"/>
      <c r="L100" s="158"/>
      <c r="M100" s="156"/>
      <c r="N100" s="166">
        <f t="shared" si="8"/>
        <v>0</v>
      </c>
      <c r="O100" s="1612"/>
    </row>
    <row r="101" spans="1:15" ht="21" hidden="1" customHeight="1" thickBot="1" x14ac:dyDescent="0.35">
      <c r="A101" s="1604"/>
      <c r="B101" s="1159"/>
      <c r="C101" s="1147"/>
      <c r="D101" s="1606"/>
      <c r="E101" s="1599"/>
      <c r="F101" s="1600"/>
      <c r="G101" s="1600"/>
      <c r="H101" s="1600"/>
      <c r="I101" s="1600"/>
      <c r="J101" s="1601"/>
      <c r="K101" s="157"/>
      <c r="L101" s="158"/>
      <c r="M101" s="156"/>
      <c r="N101" s="166">
        <f t="shared" si="8"/>
        <v>0</v>
      </c>
      <c r="O101" s="1612"/>
    </row>
    <row r="102" spans="1:15" ht="21" hidden="1" customHeight="1" thickBot="1" x14ac:dyDescent="0.35">
      <c r="A102" s="1604"/>
      <c r="B102" s="1546"/>
      <c r="C102" s="1514"/>
      <c r="D102" s="1607"/>
      <c r="E102" s="1596"/>
      <c r="F102" s="1597"/>
      <c r="G102" s="1597"/>
      <c r="H102" s="1597"/>
      <c r="I102" s="1597"/>
      <c r="J102" s="1598"/>
      <c r="K102" s="157"/>
      <c r="L102" s="158"/>
      <c r="M102" s="156"/>
      <c r="N102" s="166">
        <f t="shared" si="8"/>
        <v>0</v>
      </c>
      <c r="O102" s="1612"/>
    </row>
    <row r="103" spans="1:15" ht="5.0999999999999996" customHeight="1" thickBot="1" x14ac:dyDescent="0.35">
      <c r="A103" s="169"/>
      <c r="B103" s="169"/>
      <c r="C103" s="169"/>
      <c r="D103" s="169"/>
      <c r="E103" s="169"/>
      <c r="F103" s="169"/>
      <c r="G103" s="169"/>
      <c r="H103" s="169"/>
      <c r="I103" s="169"/>
      <c r="J103" s="169"/>
      <c r="K103" s="169"/>
      <c r="L103" s="169"/>
      <c r="M103" s="170"/>
      <c r="N103" s="170"/>
      <c r="O103" s="170"/>
    </row>
    <row r="104" spans="1:15" ht="16.2" customHeight="1" thickTop="1" x14ac:dyDescent="0.3">
      <c r="A104" s="1613" t="s">
        <v>41</v>
      </c>
      <c r="B104" s="1613"/>
      <c r="C104" s="1613"/>
      <c r="D104" s="1613"/>
      <c r="E104" s="1613"/>
      <c r="F104" s="1613"/>
      <c r="G104" s="1613"/>
      <c r="H104" s="1613"/>
      <c r="J104" s="502"/>
      <c r="K104" s="502"/>
      <c r="L104" s="498" t="s">
        <v>45</v>
      </c>
      <c r="M104" s="1614">
        <f>SUBTOTAL(109,N13:N96)</f>
        <v>0</v>
      </c>
      <c r="N104" s="1614"/>
      <c r="O104" s="1614"/>
    </row>
    <row r="105" spans="1:15" ht="5.0999999999999996" customHeight="1" x14ac:dyDescent="0.3">
      <c r="A105" s="77"/>
      <c r="B105" s="77"/>
      <c r="C105" s="77"/>
      <c r="D105" s="77"/>
      <c r="E105" s="77"/>
      <c r="F105" s="77"/>
      <c r="G105" s="77"/>
      <c r="H105" s="77"/>
      <c r="I105" s="77"/>
      <c r="J105" s="149"/>
      <c r="K105" s="149"/>
      <c r="L105" s="149"/>
      <c r="M105" s="149"/>
      <c r="N105" s="149"/>
      <c r="O105" s="149"/>
    </row>
    <row r="106" spans="1:15" ht="14.4" customHeight="1" x14ac:dyDescent="0.3">
      <c r="A106" s="77"/>
      <c r="B106" s="77"/>
      <c r="C106" s="77"/>
      <c r="D106" s="77"/>
      <c r="E106" s="77"/>
      <c r="F106" s="77"/>
      <c r="G106" s="77"/>
      <c r="H106" s="1602" t="s">
        <v>293</v>
      </c>
      <c r="I106" s="1602"/>
      <c r="J106" s="1602"/>
      <c r="K106" s="1602"/>
      <c r="L106" s="1602"/>
      <c r="M106" s="1602"/>
      <c r="N106" s="1602"/>
      <c r="O106" s="1602"/>
    </row>
    <row r="107" spans="1:15" ht="24" customHeight="1" x14ac:dyDescent="0.3">
      <c r="A107" s="77"/>
      <c r="B107" s="77"/>
      <c r="C107" s="77"/>
      <c r="D107" s="77"/>
      <c r="E107" s="77"/>
      <c r="F107" s="77"/>
      <c r="G107" s="77"/>
      <c r="H107" s="171" t="s">
        <v>299</v>
      </c>
      <c r="I107" s="1590"/>
      <c r="J107" s="1591"/>
      <c r="K107" s="1592"/>
      <c r="L107" s="1590"/>
      <c r="M107" s="1591"/>
      <c r="N107" s="1590"/>
      <c r="O107" s="1592"/>
    </row>
    <row r="108" spans="1:15" ht="14.4" customHeight="1" x14ac:dyDescent="0.3">
      <c r="A108" s="77"/>
      <c r="B108" s="77"/>
      <c r="C108" s="77"/>
      <c r="D108" s="77"/>
      <c r="E108" s="77"/>
      <c r="F108" s="77"/>
      <c r="G108" s="77"/>
      <c r="H108" s="172" t="s">
        <v>300</v>
      </c>
      <c r="I108" s="1593"/>
      <c r="J108" s="1594"/>
      <c r="K108" s="1595"/>
      <c r="L108" s="1593"/>
      <c r="M108" s="1594"/>
      <c r="N108" s="1593"/>
      <c r="O108" s="1595"/>
    </row>
    <row r="109" spans="1:15" ht="14.4" customHeight="1" x14ac:dyDescent="0.3">
      <c r="A109" s="77"/>
      <c r="B109" s="77"/>
      <c r="C109" s="77"/>
      <c r="D109" s="77"/>
      <c r="E109" s="77"/>
      <c r="F109" s="77"/>
      <c r="G109" s="77"/>
      <c r="H109" s="173"/>
      <c r="I109" s="77"/>
      <c r="J109" s="77"/>
      <c r="K109" s="77"/>
      <c r="L109" s="77"/>
      <c r="M109" s="77"/>
      <c r="N109" s="77"/>
      <c r="O109" s="77"/>
    </row>
    <row r="110" spans="1:15" ht="15" customHeight="1" x14ac:dyDescent="0.3">
      <c r="A110" s="1261"/>
      <c r="B110" s="1261"/>
      <c r="C110" s="1261"/>
      <c r="D110" s="1261"/>
      <c r="E110" s="77"/>
      <c r="F110" s="1261"/>
      <c r="G110" s="1261"/>
      <c r="H110" s="77"/>
      <c r="I110" s="77"/>
      <c r="J110" s="1503" t="s">
        <v>82</v>
      </c>
      <c r="K110" s="1582"/>
      <c r="L110" s="1583" t="s">
        <v>83</v>
      </c>
      <c r="M110" s="1584"/>
      <c r="N110" s="1584"/>
      <c r="O110" s="1585"/>
    </row>
    <row r="111" spans="1:15" ht="15" customHeight="1" x14ac:dyDescent="0.3">
      <c r="A111" s="885" t="s">
        <v>22</v>
      </c>
      <c r="B111" s="885"/>
      <c r="C111" s="885"/>
      <c r="D111" s="885"/>
      <c r="E111" s="77"/>
      <c r="F111" s="1586" t="s">
        <v>23</v>
      </c>
      <c r="G111" s="1586"/>
      <c r="H111" s="77"/>
      <c r="I111" s="77"/>
      <c r="J111" s="1503"/>
      <c r="K111" s="1582"/>
      <c r="L111" s="1587" t="s">
        <v>47</v>
      </c>
      <c r="M111" s="1588"/>
      <c r="N111" s="1588"/>
      <c r="O111" s="1589"/>
    </row>
    <row r="112" spans="1:15" ht="9" customHeight="1" x14ac:dyDescent="0.3">
      <c r="A112" s="1581" t="str">
        <f>Startseite!A4</f>
        <v>Version 16.03.2023</v>
      </c>
      <c r="B112" s="1581"/>
      <c r="C112" s="1581"/>
      <c r="D112" s="1581"/>
      <c r="E112" s="1581"/>
      <c r="F112" s="1581"/>
      <c r="G112" s="1581"/>
      <c r="H112" s="1581"/>
      <c r="I112" s="1581"/>
      <c r="J112" s="1581"/>
      <c r="K112" s="1581"/>
      <c r="L112" s="1581"/>
      <c r="M112" s="1581"/>
      <c r="N112" s="1581"/>
      <c r="O112" s="1581"/>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3"/>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3" t="s">
        <v>24</v>
      </c>
      <c r="B1" s="153" t="s">
        <v>77</v>
      </c>
      <c r="C1" s="153" t="s">
        <v>286</v>
      </c>
      <c r="D1" s="473"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660</v>
      </c>
    </row>
    <row r="8" spans="1:4" x14ac:dyDescent="0.3">
      <c r="A8" t="s">
        <v>21</v>
      </c>
      <c r="C8" t="s">
        <v>310</v>
      </c>
    </row>
    <row r="9" spans="1:4" x14ac:dyDescent="0.3">
      <c r="A9" t="s">
        <v>27</v>
      </c>
    </row>
    <row r="10" spans="1:4" x14ac:dyDescent="0.3">
      <c r="A10" t="s">
        <v>968</v>
      </c>
    </row>
    <row r="11" spans="1:4" x14ac:dyDescent="0.3">
      <c r="A11" t="s">
        <v>28</v>
      </c>
    </row>
    <row r="12" spans="1:4" x14ac:dyDescent="0.3">
      <c r="A12" t="s">
        <v>344</v>
      </c>
      <c r="C12" s="153"/>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Wegebau'!C2:D2</f>
        <v>0</v>
      </c>
      <c r="D1" s="1284"/>
    </row>
    <row r="2" spans="1:14" ht="15" customHeight="1" x14ac:dyDescent="0.3">
      <c r="A2" s="1282" t="s">
        <v>636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4"/>
  <sheetViews>
    <sheetView showGridLines="0" tabSelected="1" workbookViewId="0">
      <selection activeCell="N14" sqref="N14:N16"/>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51" t="s">
        <v>291</v>
      </c>
      <c r="B1" s="151"/>
      <c r="C1" s="151"/>
      <c r="D1" s="151"/>
      <c r="E1" s="151"/>
      <c r="G1" s="1678" t="s">
        <v>1006</v>
      </c>
      <c r="H1" s="1679"/>
      <c r="I1" s="1679"/>
      <c r="J1" s="1679"/>
      <c r="K1" s="1680"/>
      <c r="L1" s="141"/>
      <c r="M1" s="141"/>
      <c r="N1" s="77"/>
      <c r="O1" s="77"/>
      <c r="P1" s="504" t="s">
        <v>1007</v>
      </c>
    </row>
    <row r="2" spans="1:16" ht="4.95" customHeight="1" x14ac:dyDescent="0.3">
      <c r="A2" s="143"/>
      <c r="B2" s="143"/>
      <c r="C2" s="143"/>
      <c r="D2" s="143"/>
      <c r="E2" s="143"/>
      <c r="F2" s="77"/>
      <c r="G2" s="77"/>
      <c r="H2" s="77"/>
      <c r="I2" s="77"/>
      <c r="J2" s="77"/>
      <c r="K2" s="77"/>
      <c r="L2" s="141"/>
      <c r="M2" s="141"/>
      <c r="N2" s="77"/>
      <c r="O2" s="77"/>
      <c r="P2" s="77"/>
    </row>
    <row r="3" spans="1:16" ht="15" customHeight="1" x14ac:dyDescent="0.3">
      <c r="A3" s="1653" t="s">
        <v>207</v>
      </c>
      <c r="B3" s="1653"/>
      <c r="C3" s="1687" t="s">
        <v>1008</v>
      </c>
      <c r="D3" s="1688"/>
      <c r="E3" s="1689"/>
      <c r="F3" s="1653" t="s">
        <v>54</v>
      </c>
      <c r="G3" s="1653"/>
      <c r="H3" s="1653"/>
      <c r="I3" s="1690" t="s">
        <v>21</v>
      </c>
      <c r="J3" s="1682"/>
      <c r="K3" s="1683"/>
      <c r="L3" s="144"/>
      <c r="M3" s="144"/>
      <c r="N3" s="77"/>
      <c r="O3" s="77"/>
      <c r="P3" s="77"/>
    </row>
    <row r="4" spans="1:16" ht="15" customHeight="1" x14ac:dyDescent="0.3">
      <c r="A4" s="1653" t="s">
        <v>56</v>
      </c>
      <c r="B4" s="1653"/>
      <c r="C4" s="1681">
        <v>5</v>
      </c>
      <c r="D4" s="1682"/>
      <c r="E4" s="1683"/>
      <c r="F4" s="1653" t="s">
        <v>616</v>
      </c>
      <c r="G4" s="1653"/>
      <c r="H4" s="1653"/>
      <c r="I4" s="1684" t="s">
        <v>1009</v>
      </c>
      <c r="J4" s="1685"/>
      <c r="K4" s="1686"/>
      <c r="L4" s="144"/>
      <c r="M4" s="144"/>
      <c r="N4" s="77"/>
      <c r="O4" s="77"/>
      <c r="P4" s="77"/>
    </row>
    <row r="5" spans="1:16" ht="5.0999999999999996" customHeight="1" x14ac:dyDescent="0.5">
      <c r="A5" s="145"/>
      <c r="B5" s="145"/>
      <c r="C5" s="145"/>
      <c r="D5" s="145"/>
      <c r="E5" s="145"/>
      <c r="F5" s="145"/>
      <c r="G5" s="145"/>
      <c r="H5" s="77"/>
      <c r="I5" s="77"/>
      <c r="J5" s="77"/>
      <c r="K5" s="77"/>
      <c r="L5" s="77"/>
      <c r="M5" s="77"/>
      <c r="N5" s="77"/>
      <c r="O5" s="77"/>
      <c r="P5" s="77"/>
    </row>
    <row r="6" spans="1:16" ht="15" customHeight="1" x14ac:dyDescent="0.3">
      <c r="A6" s="1602" t="s">
        <v>42</v>
      </c>
      <c r="B6" s="1602"/>
      <c r="C6" s="1602"/>
      <c r="D6" s="1602"/>
      <c r="E6" s="1602"/>
      <c r="F6" s="1602"/>
      <c r="G6" s="1602"/>
      <c r="H6" s="1645" t="s">
        <v>281</v>
      </c>
      <c r="I6" s="1645"/>
      <c r="J6" s="1691"/>
      <c r="K6" s="1692">
        <v>1</v>
      </c>
      <c r="L6" s="146"/>
      <c r="M6" s="146"/>
      <c r="N6" s="77"/>
      <c r="O6" s="77"/>
      <c r="P6" s="77"/>
    </row>
    <row r="7" spans="1:16" ht="15" customHeight="1" x14ac:dyDescent="0.3">
      <c r="A7" s="1694"/>
      <c r="B7" s="1695"/>
      <c r="C7" s="1696"/>
      <c r="D7" s="147" t="s">
        <v>43</v>
      </c>
      <c r="E7" s="1697">
        <v>46113</v>
      </c>
      <c r="F7" s="1698"/>
      <c r="G7" s="1699"/>
      <c r="H7" s="1645"/>
      <c r="I7" s="1645"/>
      <c r="J7" s="1691"/>
      <c r="K7" s="1693"/>
      <c r="L7" s="146"/>
      <c r="M7" s="146"/>
      <c r="N7" s="77"/>
      <c r="O7" s="77"/>
      <c r="P7" s="77"/>
    </row>
    <row r="8" spans="1:16" ht="6.9" customHeight="1" thickBot="1" x14ac:dyDescent="0.35">
      <c r="A8" s="596"/>
      <c r="B8" s="596"/>
      <c r="C8" s="596"/>
      <c r="D8" s="596"/>
      <c r="E8" s="596"/>
      <c r="F8" s="596"/>
      <c r="G8" s="596"/>
      <c r="H8" s="596"/>
      <c r="I8" s="596"/>
      <c r="J8" s="596"/>
      <c r="K8" s="596"/>
      <c r="L8" s="596"/>
      <c r="M8" s="596"/>
      <c r="N8" s="596"/>
      <c r="O8" s="596"/>
      <c r="P8" s="77"/>
    </row>
    <row r="9" spans="1:16" ht="6.9" customHeight="1" x14ac:dyDescent="0.3">
      <c r="A9" s="149"/>
      <c r="B9" s="149"/>
      <c r="C9" s="149"/>
      <c r="D9" s="149"/>
      <c r="E9" s="149"/>
      <c r="F9" s="149"/>
      <c r="G9" s="149"/>
      <c r="H9" s="149"/>
      <c r="I9" s="149"/>
      <c r="J9" s="149"/>
      <c r="K9" s="149"/>
      <c r="L9" s="149"/>
      <c r="M9" s="149"/>
      <c r="N9" s="77"/>
      <c r="O9" s="77"/>
      <c r="P9" s="77"/>
    </row>
    <row r="10" spans="1:16" ht="15" customHeight="1" thickBot="1" x14ac:dyDescent="0.35">
      <c r="A10" s="599"/>
      <c r="B10" s="148"/>
      <c r="C10" s="1700" t="s">
        <v>282</v>
      </c>
      <c r="D10" s="1700"/>
      <c r="E10" s="1700"/>
      <c r="F10" s="1700"/>
      <c r="G10" s="1700"/>
      <c r="H10" s="1700"/>
      <c r="I10" s="1700"/>
      <c r="J10" s="1700"/>
      <c r="K10" s="1700"/>
      <c r="L10" s="1700"/>
      <c r="M10" s="1701"/>
      <c r="N10" s="597"/>
      <c r="O10" s="598"/>
      <c r="P10" s="77"/>
    </row>
    <row r="11" spans="1:16" ht="32.25" customHeight="1" x14ac:dyDescent="0.3">
      <c r="A11" s="1626" t="s">
        <v>283</v>
      </c>
      <c r="B11" s="1632" t="s">
        <v>292</v>
      </c>
      <c r="C11" s="1632" t="s">
        <v>284</v>
      </c>
      <c r="D11" s="1637"/>
      <c r="E11" s="1637"/>
      <c r="F11" s="1637"/>
      <c r="G11" s="1637"/>
      <c r="H11" s="1637"/>
      <c r="I11" s="1637"/>
      <c r="J11" s="1637"/>
      <c r="K11" s="1633"/>
      <c r="L11" s="1640" t="s">
        <v>285</v>
      </c>
      <c r="M11" s="1702" t="s">
        <v>286</v>
      </c>
      <c r="N11" s="1617" t="s">
        <v>287</v>
      </c>
      <c r="O11" s="1619" t="s">
        <v>288</v>
      </c>
      <c r="P11" s="77"/>
    </row>
    <row r="12" spans="1:16" ht="26.25" customHeight="1" x14ac:dyDescent="0.3">
      <c r="A12" s="1626"/>
      <c r="B12" s="1632"/>
      <c r="C12" s="1632"/>
      <c r="D12" s="1637"/>
      <c r="E12" s="1637"/>
      <c r="F12" s="1637"/>
      <c r="G12" s="1637"/>
      <c r="H12" s="1637"/>
      <c r="I12" s="1637"/>
      <c r="J12" s="1637"/>
      <c r="K12" s="1633"/>
      <c r="L12" s="1640"/>
      <c r="M12" s="1702"/>
      <c r="N12" s="1617"/>
      <c r="O12" s="1619"/>
      <c r="P12" s="77"/>
    </row>
    <row r="13" spans="1:16" ht="66.75" customHeight="1" x14ac:dyDescent="0.3">
      <c r="A13" s="1627"/>
      <c r="B13" s="1634"/>
      <c r="C13" s="1634"/>
      <c r="D13" s="1638"/>
      <c r="E13" s="1638"/>
      <c r="F13" s="1638"/>
      <c r="G13" s="1638"/>
      <c r="H13" s="1638"/>
      <c r="I13" s="1638"/>
      <c r="J13" s="1638"/>
      <c r="K13" s="1635"/>
      <c r="L13" s="1641"/>
      <c r="M13" s="1703"/>
      <c r="N13" s="1618"/>
      <c r="O13" s="1620"/>
      <c r="P13" s="77"/>
    </row>
    <row r="14" spans="1:16" ht="49.95" customHeight="1" x14ac:dyDescent="0.3">
      <c r="A14" s="1661">
        <v>1</v>
      </c>
      <c r="B14" s="1704" t="s">
        <v>1011</v>
      </c>
      <c r="C14" s="1665" t="s">
        <v>1010</v>
      </c>
      <c r="D14" s="1666"/>
      <c r="E14" s="1666"/>
      <c r="F14" s="1666"/>
      <c r="G14" s="1666"/>
      <c r="H14" s="1666"/>
      <c r="I14" s="1666"/>
      <c r="J14" s="1666"/>
      <c r="K14" s="1666"/>
      <c r="L14" s="1677">
        <v>3500</v>
      </c>
      <c r="M14" s="1671" t="s">
        <v>242</v>
      </c>
      <c r="N14" s="1674"/>
      <c r="O14" s="1612">
        <f>L14*N14</f>
        <v>0</v>
      </c>
      <c r="P14" s="77"/>
    </row>
    <row r="15" spans="1:16" ht="49.95" customHeight="1" x14ac:dyDescent="0.3">
      <c r="A15" s="1661"/>
      <c r="B15" s="1704"/>
      <c r="C15" s="1665"/>
      <c r="D15" s="1666"/>
      <c r="E15" s="1666"/>
      <c r="F15" s="1666"/>
      <c r="G15" s="1666"/>
      <c r="H15" s="1666"/>
      <c r="I15" s="1666"/>
      <c r="J15" s="1666"/>
      <c r="K15" s="1666"/>
      <c r="L15" s="1669"/>
      <c r="M15" s="1672"/>
      <c r="N15" s="1674"/>
      <c r="O15" s="1612"/>
      <c r="P15" s="77"/>
    </row>
    <row r="16" spans="1:16" ht="49.95" customHeight="1" x14ac:dyDescent="0.3">
      <c r="A16" s="1661"/>
      <c r="B16" s="1704"/>
      <c r="C16" s="1665"/>
      <c r="D16" s="1666"/>
      <c r="E16" s="1666"/>
      <c r="F16" s="1666"/>
      <c r="G16" s="1666"/>
      <c r="H16" s="1666"/>
      <c r="I16" s="1666"/>
      <c r="J16" s="1666"/>
      <c r="K16" s="1666"/>
      <c r="L16" s="1669"/>
      <c r="M16" s="1672"/>
      <c r="N16" s="1674"/>
      <c r="O16" s="1612"/>
      <c r="P16" s="77"/>
    </row>
    <row r="17" spans="1:15" ht="49.95" hidden="1" customHeight="1" x14ac:dyDescent="0.3">
      <c r="A17" s="1661">
        <v>2</v>
      </c>
      <c r="B17" s="1663"/>
      <c r="C17" s="1676"/>
      <c r="D17" s="1126"/>
      <c r="E17" s="1126"/>
      <c r="F17" s="1126"/>
      <c r="G17" s="1126"/>
      <c r="H17" s="1126"/>
      <c r="I17" s="1126"/>
      <c r="J17" s="1126"/>
      <c r="K17" s="1126"/>
      <c r="L17" s="1677"/>
      <c r="M17" s="1671"/>
      <c r="N17" s="1674"/>
      <c r="O17" s="1612">
        <f t="shared" ref="O17" si="0">L17*N17</f>
        <v>0</v>
      </c>
    </row>
    <row r="18" spans="1:15" ht="49.95" hidden="1" customHeight="1" x14ac:dyDescent="0.3">
      <c r="A18" s="1661"/>
      <c r="B18" s="1663"/>
      <c r="C18" s="1676"/>
      <c r="D18" s="1126"/>
      <c r="E18" s="1126"/>
      <c r="F18" s="1126"/>
      <c r="G18" s="1126"/>
      <c r="H18" s="1126"/>
      <c r="I18" s="1126"/>
      <c r="J18" s="1126"/>
      <c r="K18" s="1126"/>
      <c r="L18" s="1669"/>
      <c r="M18" s="1672"/>
      <c r="N18" s="1674"/>
      <c r="O18" s="1612"/>
    </row>
    <row r="19" spans="1:15" ht="49.95" hidden="1" customHeight="1" x14ac:dyDescent="0.3">
      <c r="A19" s="1661"/>
      <c r="B19" s="1663"/>
      <c r="C19" s="1676"/>
      <c r="D19" s="1126"/>
      <c r="E19" s="1126"/>
      <c r="F19" s="1126"/>
      <c r="G19" s="1126"/>
      <c r="H19" s="1126"/>
      <c r="I19" s="1126"/>
      <c r="J19" s="1126"/>
      <c r="K19" s="1126"/>
      <c r="L19" s="1669"/>
      <c r="M19" s="1672"/>
      <c r="N19" s="1674"/>
      <c r="O19" s="1612"/>
    </row>
    <row r="20" spans="1:15" ht="49.95" hidden="1" customHeight="1" x14ac:dyDescent="0.3">
      <c r="A20" s="1661">
        <v>3</v>
      </c>
      <c r="B20" s="1663"/>
      <c r="C20" s="1665"/>
      <c r="D20" s="1666"/>
      <c r="E20" s="1666"/>
      <c r="F20" s="1666"/>
      <c r="G20" s="1666"/>
      <c r="H20" s="1666"/>
      <c r="I20" s="1666"/>
      <c r="J20" s="1666"/>
      <c r="K20" s="1666"/>
      <c r="L20" s="1669"/>
      <c r="M20" s="1671"/>
      <c r="N20" s="1674"/>
      <c r="O20" s="1612">
        <f t="shared" ref="O20" si="1">L20*N20</f>
        <v>0</v>
      </c>
    </row>
    <row r="21" spans="1:15" ht="49.95" hidden="1" customHeight="1" x14ac:dyDescent="0.3">
      <c r="A21" s="1661"/>
      <c r="B21" s="1663"/>
      <c r="C21" s="1665"/>
      <c r="D21" s="1666"/>
      <c r="E21" s="1666"/>
      <c r="F21" s="1666"/>
      <c r="G21" s="1666"/>
      <c r="H21" s="1666"/>
      <c r="I21" s="1666"/>
      <c r="J21" s="1666"/>
      <c r="K21" s="1666"/>
      <c r="L21" s="1669"/>
      <c r="M21" s="1672"/>
      <c r="N21" s="1674"/>
      <c r="O21" s="1612"/>
    </row>
    <row r="22" spans="1:15" ht="49.95" hidden="1" customHeight="1" x14ac:dyDescent="0.3">
      <c r="A22" s="1661"/>
      <c r="B22" s="1663"/>
      <c r="C22" s="1665"/>
      <c r="D22" s="1666"/>
      <c r="E22" s="1666"/>
      <c r="F22" s="1666"/>
      <c r="G22" s="1666"/>
      <c r="H22" s="1666"/>
      <c r="I22" s="1666"/>
      <c r="J22" s="1666"/>
      <c r="K22" s="1666"/>
      <c r="L22" s="1669"/>
      <c r="M22" s="1672"/>
      <c r="N22" s="1674"/>
      <c r="O22" s="1612"/>
    </row>
    <row r="23" spans="1:15" ht="49.95" hidden="1" customHeight="1" x14ac:dyDescent="0.3">
      <c r="A23" s="1661">
        <v>4</v>
      </c>
      <c r="B23" s="1663"/>
      <c r="C23" s="1665"/>
      <c r="D23" s="1666"/>
      <c r="E23" s="1666"/>
      <c r="F23" s="1666"/>
      <c r="G23" s="1666"/>
      <c r="H23" s="1666"/>
      <c r="I23" s="1666"/>
      <c r="J23" s="1666"/>
      <c r="K23" s="1666"/>
      <c r="L23" s="1669"/>
      <c r="M23" s="1671"/>
      <c r="N23" s="1674"/>
      <c r="O23" s="1612">
        <f t="shared" ref="O23" si="2">L23*N23</f>
        <v>0</v>
      </c>
    </row>
    <row r="24" spans="1:15" ht="49.95" hidden="1" customHeight="1" x14ac:dyDescent="0.3">
      <c r="A24" s="1661"/>
      <c r="B24" s="1663"/>
      <c r="C24" s="1665"/>
      <c r="D24" s="1666"/>
      <c r="E24" s="1666"/>
      <c r="F24" s="1666"/>
      <c r="G24" s="1666"/>
      <c r="H24" s="1666"/>
      <c r="I24" s="1666"/>
      <c r="J24" s="1666"/>
      <c r="K24" s="1666"/>
      <c r="L24" s="1669"/>
      <c r="M24" s="1672"/>
      <c r="N24" s="1674"/>
      <c r="O24" s="1612"/>
    </row>
    <row r="25" spans="1:15" ht="49.95" hidden="1" customHeight="1" x14ac:dyDescent="0.3">
      <c r="A25" s="1661"/>
      <c r="B25" s="1663"/>
      <c r="C25" s="1665"/>
      <c r="D25" s="1666"/>
      <c r="E25" s="1666"/>
      <c r="F25" s="1666"/>
      <c r="G25" s="1666"/>
      <c r="H25" s="1666"/>
      <c r="I25" s="1666"/>
      <c r="J25" s="1666"/>
      <c r="K25" s="1666"/>
      <c r="L25" s="1669"/>
      <c r="M25" s="1672"/>
      <c r="N25" s="1674"/>
      <c r="O25" s="1612"/>
    </row>
    <row r="26" spans="1:15" ht="49.95" hidden="1" customHeight="1" x14ac:dyDescent="0.3">
      <c r="A26" s="1661">
        <v>5</v>
      </c>
      <c r="B26" s="1663"/>
      <c r="C26" s="1665"/>
      <c r="D26" s="1666"/>
      <c r="E26" s="1666"/>
      <c r="F26" s="1666"/>
      <c r="G26" s="1666"/>
      <c r="H26" s="1666"/>
      <c r="I26" s="1666"/>
      <c r="J26" s="1666"/>
      <c r="K26" s="1666"/>
      <c r="L26" s="1669"/>
      <c r="M26" s="1671"/>
      <c r="N26" s="1674"/>
      <c r="O26" s="1612">
        <f t="shared" ref="O26" si="3">L26*N26</f>
        <v>0</v>
      </c>
    </row>
    <row r="27" spans="1:15" ht="49.95" hidden="1" customHeight="1" x14ac:dyDescent="0.3">
      <c r="A27" s="1661"/>
      <c r="B27" s="1663"/>
      <c r="C27" s="1665"/>
      <c r="D27" s="1666"/>
      <c r="E27" s="1666"/>
      <c r="F27" s="1666"/>
      <c r="G27" s="1666"/>
      <c r="H27" s="1666"/>
      <c r="I27" s="1666"/>
      <c r="J27" s="1666"/>
      <c r="K27" s="1666"/>
      <c r="L27" s="1669"/>
      <c r="M27" s="1672"/>
      <c r="N27" s="1674"/>
      <c r="O27" s="1612"/>
    </row>
    <row r="28" spans="1:15" ht="49.95" hidden="1" customHeight="1" x14ac:dyDescent="0.3">
      <c r="A28" s="1661"/>
      <c r="B28" s="1663"/>
      <c r="C28" s="1665"/>
      <c r="D28" s="1666"/>
      <c r="E28" s="1666"/>
      <c r="F28" s="1666"/>
      <c r="G28" s="1666"/>
      <c r="H28" s="1666"/>
      <c r="I28" s="1666"/>
      <c r="J28" s="1666"/>
      <c r="K28" s="1666"/>
      <c r="L28" s="1669"/>
      <c r="M28" s="1672"/>
      <c r="N28" s="1674"/>
      <c r="O28" s="1612"/>
    </row>
    <row r="29" spans="1:15" ht="49.95" hidden="1" customHeight="1" x14ac:dyDescent="0.3">
      <c r="A29" s="1661">
        <v>6</v>
      </c>
      <c r="B29" s="1663"/>
      <c r="C29" s="1665"/>
      <c r="D29" s="1666"/>
      <c r="E29" s="1666"/>
      <c r="F29" s="1666"/>
      <c r="G29" s="1666"/>
      <c r="H29" s="1666"/>
      <c r="I29" s="1666"/>
      <c r="J29" s="1666"/>
      <c r="K29" s="1666"/>
      <c r="L29" s="1669"/>
      <c r="M29" s="1671"/>
      <c r="N29" s="1674"/>
      <c r="O29" s="1612">
        <f t="shared" ref="O29" si="4">L29*N29</f>
        <v>0</v>
      </c>
    </row>
    <row r="30" spans="1:15" ht="49.95" hidden="1" customHeight="1" x14ac:dyDescent="0.3">
      <c r="A30" s="1661"/>
      <c r="B30" s="1663"/>
      <c r="C30" s="1665"/>
      <c r="D30" s="1666"/>
      <c r="E30" s="1666"/>
      <c r="F30" s="1666"/>
      <c r="G30" s="1666"/>
      <c r="H30" s="1666"/>
      <c r="I30" s="1666"/>
      <c r="J30" s="1666"/>
      <c r="K30" s="1666"/>
      <c r="L30" s="1669"/>
      <c r="M30" s="1672"/>
      <c r="N30" s="1674"/>
      <c r="O30" s="1612"/>
    </row>
    <row r="31" spans="1:15" ht="49.95" hidden="1" customHeight="1" x14ac:dyDescent="0.3">
      <c r="A31" s="1661"/>
      <c r="B31" s="1663"/>
      <c r="C31" s="1665"/>
      <c r="D31" s="1666"/>
      <c r="E31" s="1666"/>
      <c r="F31" s="1666"/>
      <c r="G31" s="1666"/>
      <c r="H31" s="1666"/>
      <c r="I31" s="1666"/>
      <c r="J31" s="1666"/>
      <c r="K31" s="1666"/>
      <c r="L31" s="1669"/>
      <c r="M31" s="1672"/>
      <c r="N31" s="1674"/>
      <c r="O31" s="1612"/>
    </row>
    <row r="32" spans="1:15" ht="49.95" hidden="1" customHeight="1" x14ac:dyDescent="0.3">
      <c r="A32" s="1661">
        <v>7</v>
      </c>
      <c r="B32" s="1663"/>
      <c r="C32" s="1665"/>
      <c r="D32" s="1666"/>
      <c r="E32" s="1666"/>
      <c r="F32" s="1666"/>
      <c r="G32" s="1666"/>
      <c r="H32" s="1666"/>
      <c r="I32" s="1666"/>
      <c r="J32" s="1666"/>
      <c r="K32" s="1666"/>
      <c r="L32" s="1669"/>
      <c r="M32" s="1671"/>
      <c r="N32" s="1674"/>
      <c r="O32" s="1612">
        <f t="shared" ref="O32" si="5">L32*N32</f>
        <v>0</v>
      </c>
    </row>
    <row r="33" spans="1:15" ht="49.95" hidden="1" customHeight="1" x14ac:dyDescent="0.3">
      <c r="A33" s="1661"/>
      <c r="B33" s="1663"/>
      <c r="C33" s="1665"/>
      <c r="D33" s="1666"/>
      <c r="E33" s="1666"/>
      <c r="F33" s="1666"/>
      <c r="G33" s="1666"/>
      <c r="H33" s="1666"/>
      <c r="I33" s="1666"/>
      <c r="J33" s="1666"/>
      <c r="K33" s="1666"/>
      <c r="L33" s="1669"/>
      <c r="M33" s="1672"/>
      <c r="N33" s="1674"/>
      <c r="O33" s="1612"/>
    </row>
    <row r="34" spans="1:15" ht="49.95" hidden="1" customHeight="1" x14ac:dyDescent="0.3">
      <c r="A34" s="1661"/>
      <c r="B34" s="1663"/>
      <c r="C34" s="1665"/>
      <c r="D34" s="1666"/>
      <c r="E34" s="1666"/>
      <c r="F34" s="1666"/>
      <c r="G34" s="1666"/>
      <c r="H34" s="1666"/>
      <c r="I34" s="1666"/>
      <c r="J34" s="1666"/>
      <c r="K34" s="1666"/>
      <c r="L34" s="1669"/>
      <c r="M34" s="1672"/>
      <c r="N34" s="1674"/>
      <c r="O34" s="1612"/>
    </row>
    <row r="35" spans="1:15" ht="49.95" hidden="1" customHeight="1" x14ac:dyDescent="0.3">
      <c r="A35" s="1661">
        <v>8</v>
      </c>
      <c r="B35" s="1663"/>
      <c r="C35" s="1665"/>
      <c r="D35" s="1666"/>
      <c r="E35" s="1666"/>
      <c r="F35" s="1666"/>
      <c r="G35" s="1666"/>
      <c r="H35" s="1666"/>
      <c r="I35" s="1666"/>
      <c r="J35" s="1666"/>
      <c r="K35" s="1666"/>
      <c r="L35" s="1669"/>
      <c r="M35" s="1671"/>
      <c r="N35" s="1674"/>
      <c r="O35" s="1612">
        <f t="shared" ref="O35" si="6">L35*N35</f>
        <v>0</v>
      </c>
    </row>
    <row r="36" spans="1:15" ht="49.95" hidden="1" customHeight="1" x14ac:dyDescent="0.3">
      <c r="A36" s="1661"/>
      <c r="B36" s="1663"/>
      <c r="C36" s="1665"/>
      <c r="D36" s="1666"/>
      <c r="E36" s="1666"/>
      <c r="F36" s="1666"/>
      <c r="G36" s="1666"/>
      <c r="H36" s="1666"/>
      <c r="I36" s="1666"/>
      <c r="J36" s="1666"/>
      <c r="K36" s="1666"/>
      <c r="L36" s="1669"/>
      <c r="M36" s="1672"/>
      <c r="N36" s="1674"/>
      <c r="O36" s="1612"/>
    </row>
    <row r="37" spans="1:15" ht="49.95" hidden="1" customHeight="1" x14ac:dyDescent="0.3">
      <c r="A37" s="1661"/>
      <c r="B37" s="1663"/>
      <c r="C37" s="1665"/>
      <c r="D37" s="1666"/>
      <c r="E37" s="1666"/>
      <c r="F37" s="1666"/>
      <c r="G37" s="1666"/>
      <c r="H37" s="1666"/>
      <c r="I37" s="1666"/>
      <c r="J37" s="1666"/>
      <c r="K37" s="1666"/>
      <c r="L37" s="1669"/>
      <c r="M37" s="1672"/>
      <c r="N37" s="1674"/>
      <c r="O37" s="1612"/>
    </row>
    <row r="38" spans="1:15" ht="49.95" hidden="1" customHeight="1" x14ac:dyDescent="0.3">
      <c r="A38" s="1661">
        <v>9</v>
      </c>
      <c r="B38" s="1663"/>
      <c r="C38" s="1665"/>
      <c r="D38" s="1666"/>
      <c r="E38" s="1666"/>
      <c r="F38" s="1666"/>
      <c r="G38" s="1666"/>
      <c r="H38" s="1666"/>
      <c r="I38" s="1666"/>
      <c r="J38" s="1666"/>
      <c r="K38" s="1666"/>
      <c r="L38" s="1669"/>
      <c r="M38" s="1671"/>
      <c r="N38" s="1674"/>
      <c r="O38" s="1612">
        <f t="shared" ref="O38" si="7">L38*N38</f>
        <v>0</v>
      </c>
    </row>
    <row r="39" spans="1:15" ht="49.95" hidden="1" customHeight="1" x14ac:dyDescent="0.3">
      <c r="A39" s="1661"/>
      <c r="B39" s="1663"/>
      <c r="C39" s="1665"/>
      <c r="D39" s="1666"/>
      <c r="E39" s="1666"/>
      <c r="F39" s="1666"/>
      <c r="G39" s="1666"/>
      <c r="H39" s="1666"/>
      <c r="I39" s="1666"/>
      <c r="J39" s="1666"/>
      <c r="K39" s="1666"/>
      <c r="L39" s="1669"/>
      <c r="M39" s="1672"/>
      <c r="N39" s="1674"/>
      <c r="O39" s="1612"/>
    </row>
    <row r="40" spans="1:15" ht="49.95" hidden="1" customHeight="1" x14ac:dyDescent="0.3">
      <c r="A40" s="1661"/>
      <c r="B40" s="1663"/>
      <c r="C40" s="1665"/>
      <c r="D40" s="1666"/>
      <c r="E40" s="1666"/>
      <c r="F40" s="1666"/>
      <c r="G40" s="1666"/>
      <c r="H40" s="1666"/>
      <c r="I40" s="1666"/>
      <c r="J40" s="1666"/>
      <c r="K40" s="1666"/>
      <c r="L40" s="1669"/>
      <c r="M40" s="1672"/>
      <c r="N40" s="1674"/>
      <c r="O40" s="1612"/>
    </row>
    <row r="41" spans="1:15" ht="49.95" hidden="1" customHeight="1" x14ac:dyDescent="0.3">
      <c r="A41" s="1661">
        <v>10</v>
      </c>
      <c r="B41" s="1663"/>
      <c r="C41" s="1665"/>
      <c r="D41" s="1666"/>
      <c r="E41" s="1666"/>
      <c r="F41" s="1666"/>
      <c r="G41" s="1666"/>
      <c r="H41" s="1666"/>
      <c r="I41" s="1666"/>
      <c r="J41" s="1666"/>
      <c r="K41" s="1666"/>
      <c r="L41" s="1669"/>
      <c r="M41" s="1671"/>
      <c r="N41" s="1674"/>
      <c r="O41" s="1612">
        <f t="shared" ref="O41" si="8">L41*N41</f>
        <v>0</v>
      </c>
    </row>
    <row r="42" spans="1:15" ht="49.95" hidden="1" customHeight="1" x14ac:dyDescent="0.3">
      <c r="A42" s="1661"/>
      <c r="B42" s="1663"/>
      <c r="C42" s="1665"/>
      <c r="D42" s="1666"/>
      <c r="E42" s="1666"/>
      <c r="F42" s="1666"/>
      <c r="G42" s="1666"/>
      <c r="H42" s="1666"/>
      <c r="I42" s="1666"/>
      <c r="J42" s="1666"/>
      <c r="K42" s="1666"/>
      <c r="L42" s="1669"/>
      <c r="M42" s="1672"/>
      <c r="N42" s="1674"/>
      <c r="O42" s="1612"/>
    </row>
    <row r="43" spans="1:15" ht="49.95" hidden="1" customHeight="1" x14ac:dyDescent="0.3">
      <c r="A43" s="1662"/>
      <c r="B43" s="1664"/>
      <c r="C43" s="1667"/>
      <c r="D43" s="1668"/>
      <c r="E43" s="1668"/>
      <c r="F43" s="1668"/>
      <c r="G43" s="1668"/>
      <c r="H43" s="1668"/>
      <c r="I43" s="1668"/>
      <c r="J43" s="1668"/>
      <c r="K43" s="1668"/>
      <c r="L43" s="1670"/>
      <c r="M43" s="1673"/>
      <c r="N43" s="1675"/>
      <c r="O43" s="1659"/>
    </row>
    <row r="44" spans="1:15" ht="5.0999999999999996"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259" t="s">
        <v>41</v>
      </c>
      <c r="B45" s="1259"/>
      <c r="C45" s="1259"/>
      <c r="D45" s="1259"/>
      <c r="E45" s="1259"/>
      <c r="F45" s="1259"/>
      <c r="G45" s="1259"/>
      <c r="H45" s="1259"/>
      <c r="I45" s="1259"/>
      <c r="J45" s="1259"/>
      <c r="K45" s="1259"/>
      <c r="L45" s="1259"/>
      <c r="M45" s="1259"/>
      <c r="N45" s="1253">
        <f>SUBTOTAL(109,O14:O43)</f>
        <v>0</v>
      </c>
      <c r="O45" s="1253"/>
    </row>
    <row r="46" spans="1:15" ht="12.9" customHeight="1" x14ac:dyDescent="0.3">
      <c r="A46" s="1260"/>
      <c r="B46" s="1260"/>
      <c r="C46" s="1260"/>
      <c r="D46" s="1260"/>
      <c r="E46" s="1260"/>
      <c r="F46" s="1260"/>
      <c r="G46" s="1260"/>
      <c r="H46" s="1260"/>
      <c r="I46" s="1260"/>
      <c r="J46" s="1260"/>
      <c r="K46" s="1260"/>
      <c r="L46" s="1260"/>
      <c r="M46" s="1260"/>
      <c r="N46" s="1660"/>
      <c r="O46" s="1660"/>
    </row>
    <row r="47" spans="1:15" ht="5.0999999999999996" customHeight="1" x14ac:dyDescent="0.3"/>
    <row r="48" spans="1:15" x14ac:dyDescent="0.3">
      <c r="A48" s="150"/>
      <c r="B48" s="150"/>
      <c r="C48" s="150"/>
      <c r="D48" s="150"/>
      <c r="F48" s="150"/>
      <c r="G48" s="150"/>
    </row>
    <row r="49" spans="1:15" x14ac:dyDescent="0.3">
      <c r="A49" s="1261"/>
      <c r="B49" s="1261"/>
      <c r="C49" s="1261"/>
      <c r="D49" s="1261"/>
      <c r="F49" s="1261"/>
      <c r="G49" s="1261"/>
      <c r="J49" s="1186"/>
      <c r="K49" s="1186"/>
      <c r="L49" s="1186"/>
      <c r="M49" s="1186"/>
      <c r="N49" s="1186"/>
      <c r="O49" s="1186"/>
    </row>
    <row r="50" spans="1:15" x14ac:dyDescent="0.3">
      <c r="A50" s="1295" t="s">
        <v>22</v>
      </c>
      <c r="B50" s="1295"/>
      <c r="C50" s="1295"/>
      <c r="D50" s="1295"/>
      <c r="F50" s="1169" t="s">
        <v>23</v>
      </c>
      <c r="G50" s="1169"/>
    </row>
    <row r="51" spans="1:15" ht="9" customHeight="1" x14ac:dyDescent="0.3">
      <c r="A51" s="1212" t="str">
        <f>Startseite!A4</f>
        <v>Version 16.03.2023</v>
      </c>
      <c r="B51" s="1212"/>
      <c r="C51" s="1212"/>
      <c r="D51" s="1212"/>
      <c r="E51" s="1212"/>
      <c r="F51" s="1212"/>
      <c r="G51" s="1212"/>
      <c r="H51" s="1212"/>
      <c r="I51" s="1212"/>
      <c r="J51" s="1212"/>
      <c r="K51" s="1212"/>
      <c r="L51" s="1212"/>
      <c r="M51" s="1212"/>
      <c r="N51" s="1212"/>
      <c r="O51" s="1212"/>
    </row>
    <row r="54" spans="1:15" x14ac:dyDescent="0.3">
      <c r="J54" s="36"/>
    </row>
  </sheetData>
  <sheetProtection algorithmName="SHA-512" hashValue="dTA2n0m3kU7izRoYzY6kB/Hm690Bnxn4x7wqrfZg2lX+Iigh1J7/wpHN6eGldLsbH7RzqtHwiNVLQ7FjPeBglQ==" saltValue="2G0juTrDikn9XJIPCX3uXg==" spinCount="100000" sheet="1" objects="1" scenarios="1" selectLockedCells="1"/>
  <dataConsolidate/>
  <mergeCells count="100">
    <mergeCell ref="N11:N13"/>
    <mergeCell ref="O11:O13"/>
    <mergeCell ref="A14:A16"/>
    <mergeCell ref="B14:B16"/>
    <mergeCell ref="C14:K16"/>
    <mergeCell ref="L14:L16"/>
    <mergeCell ref="M14:M16"/>
    <mergeCell ref="N14:N16"/>
    <mergeCell ref="O14:O16"/>
    <mergeCell ref="C10:M10"/>
    <mergeCell ref="A11:A13"/>
    <mergeCell ref="B11:B13"/>
    <mergeCell ref="C11:K13"/>
    <mergeCell ref="L11:L13"/>
    <mergeCell ref="M11:M13"/>
    <mergeCell ref="A6:G6"/>
    <mergeCell ref="H6:J7"/>
    <mergeCell ref="K6:K7"/>
    <mergeCell ref="A7:C7"/>
    <mergeCell ref="E7:G7"/>
    <mergeCell ref="G1:K1"/>
    <mergeCell ref="A4:B4"/>
    <mergeCell ref="C4:E4"/>
    <mergeCell ref="F4:H4"/>
    <mergeCell ref="I4:K4"/>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1:O51"/>
    <mergeCell ref="O41:O43"/>
    <mergeCell ref="A45:M46"/>
    <mergeCell ref="N45:O46"/>
    <mergeCell ref="A49:D49"/>
    <mergeCell ref="F49:G49"/>
    <mergeCell ref="A50:D50"/>
    <mergeCell ref="F50:G50"/>
    <mergeCell ref="A41:A43"/>
    <mergeCell ref="B41:B43"/>
    <mergeCell ref="C41:K43"/>
    <mergeCell ref="L41:L43"/>
    <mergeCell ref="M41:M43"/>
    <mergeCell ref="N41:N43"/>
    <mergeCell ref="J49:O49"/>
  </mergeCells>
  <conditionalFormatting sqref="I3">
    <cfRule type="cellIs" dxfId="4" priority="3" operator="equal">
      <formula>0</formula>
    </cfRule>
  </conditionalFormatting>
  <conditionalFormatting sqref="K6:M6">
    <cfRule type="cellIs" dxfId="3" priority="2" operator="equal">
      <formula>0</formula>
    </cfRule>
  </conditionalFormatting>
  <conditionalFormatting sqref="I4">
    <cfRule type="cellIs" dxfId="2" priority="1" operator="equal">
      <formula>0</formula>
    </cfRule>
  </conditionalFormatting>
  <dataValidations count="12">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713" t="s">
        <v>628</v>
      </c>
      <c r="B1" s="1713"/>
      <c r="C1" s="1713"/>
      <c r="D1" s="1713"/>
      <c r="E1" s="1713"/>
      <c r="F1" s="451"/>
      <c r="G1" s="451"/>
    </row>
    <row r="2" spans="1:8" x14ac:dyDescent="0.3">
      <c r="A2" s="453" t="s">
        <v>340</v>
      </c>
      <c r="B2" s="1714"/>
      <c r="C2" s="1715"/>
      <c r="D2" s="1716"/>
      <c r="E2" s="453" t="s">
        <v>613</v>
      </c>
      <c r="F2" s="1717"/>
      <c r="G2" s="1716"/>
    </row>
    <row r="3" spans="1:8" ht="3" customHeight="1" x14ac:dyDescent="0.3">
      <c r="A3" s="454"/>
      <c r="B3" s="454"/>
      <c r="C3" s="454"/>
      <c r="D3" s="454"/>
      <c r="E3" s="454"/>
      <c r="F3" s="454"/>
      <c r="G3" s="454"/>
    </row>
    <row r="4" spans="1:8" x14ac:dyDescent="0.3">
      <c r="A4" s="453" t="s">
        <v>627</v>
      </c>
      <c r="B4" s="1717"/>
      <c r="C4" s="1715"/>
      <c r="D4" s="1716"/>
      <c r="E4"/>
      <c r="F4"/>
      <c r="G4"/>
    </row>
    <row r="5" spans="1:8" ht="3" customHeight="1" x14ac:dyDescent="0.3">
      <c r="A5" s="454"/>
      <c r="B5" s="454"/>
      <c r="C5" s="454"/>
      <c r="D5" s="454"/>
      <c r="E5"/>
      <c r="F5"/>
      <c r="G5"/>
    </row>
    <row r="6" spans="1:8" x14ac:dyDescent="0.3">
      <c r="A6" s="453" t="s">
        <v>353</v>
      </c>
      <c r="B6" s="1710"/>
      <c r="C6" s="1711"/>
      <c r="D6" s="1712"/>
      <c r="E6"/>
      <c r="F6"/>
      <c r="G6"/>
    </row>
    <row r="7" spans="1:8" s="338" customFormat="1" ht="3" customHeight="1" thickBot="1" x14ac:dyDescent="0.35">
      <c r="A7" s="833"/>
      <c r="B7" s="834"/>
      <c r="C7" s="834"/>
      <c r="D7" s="834"/>
      <c r="E7" s="834"/>
      <c r="F7" s="834"/>
      <c r="G7" s="834"/>
    </row>
    <row r="8" spans="1:8" s="338" customFormat="1" ht="3" customHeight="1" x14ac:dyDescent="0.3">
      <c r="A8" s="456"/>
      <c r="B8" s="456"/>
      <c r="C8" s="456"/>
      <c r="D8" s="456"/>
      <c r="E8" s="456"/>
      <c r="F8" s="456"/>
      <c r="G8" s="456"/>
    </row>
    <row r="9" spans="1:8" ht="14.4" customHeight="1" x14ac:dyDescent="0.3">
      <c r="A9" s="453" t="s">
        <v>207</v>
      </c>
      <c r="B9" s="916"/>
      <c r="C9" s="917"/>
      <c r="D9" s="918"/>
      <c r="E9" s="453" t="s">
        <v>56</v>
      </c>
      <c r="F9" s="1708"/>
      <c r="G9" s="1709"/>
      <c r="H9"/>
    </row>
    <row r="10" spans="1:8" ht="3" customHeight="1" thickBot="1" x14ac:dyDescent="0.35">
      <c r="A10" s="454"/>
      <c r="B10" s="454"/>
      <c r="C10" s="454"/>
      <c r="D10" s="454"/>
      <c r="E10" s="454"/>
      <c r="F10" s="454"/>
      <c r="G10" s="454"/>
    </row>
    <row r="11" spans="1:8" ht="3" customHeight="1" x14ac:dyDescent="0.3">
      <c r="A11" s="455"/>
      <c r="B11" s="455"/>
      <c r="C11" s="455"/>
      <c r="D11" s="455"/>
      <c r="E11" s="455"/>
      <c r="F11" s="455"/>
      <c r="G11" s="455"/>
    </row>
    <row r="12" spans="1:8" ht="15" customHeight="1" x14ac:dyDescent="0.3">
      <c r="A12" s="889" t="s">
        <v>285</v>
      </c>
      <c r="B12" s="889"/>
      <c r="C12" s="889"/>
      <c r="D12" s="889"/>
      <c r="E12" s="889"/>
      <c r="F12" s="889"/>
      <c r="G12" s="889"/>
    </row>
    <row r="13" spans="1:8" ht="27.9" customHeight="1" x14ac:dyDescent="0.3">
      <c r="A13" s="920" t="s">
        <v>979</v>
      </c>
      <c r="B13" s="921"/>
      <c r="C13" s="921"/>
      <c r="D13" s="921"/>
      <c r="E13" s="922"/>
      <c r="F13" s="339"/>
      <c r="G13" s="340" t="s">
        <v>354</v>
      </c>
    </row>
    <row r="14" spans="1:8" ht="3" customHeight="1" x14ac:dyDescent="0.3">
      <c r="A14" s="832"/>
      <c r="B14" s="832"/>
      <c r="C14" s="832"/>
      <c r="D14" s="832"/>
      <c r="E14" s="835"/>
      <c r="F14" s="77"/>
      <c r="G14" s="340"/>
    </row>
    <row r="15" spans="1:8" ht="27.9" customHeight="1" x14ac:dyDescent="0.3">
      <c r="A15" s="920" t="s">
        <v>980</v>
      </c>
      <c r="B15" s="920"/>
      <c r="C15" s="920"/>
      <c r="D15" s="920"/>
      <c r="E15" s="923"/>
      <c r="F15" s="339"/>
      <c r="G15" s="340" t="s">
        <v>354</v>
      </c>
    </row>
    <row r="16" spans="1:8" ht="3" customHeight="1" thickBot="1" x14ac:dyDescent="0.35">
      <c r="A16" s="836"/>
      <c r="B16" s="836"/>
      <c r="C16" s="836"/>
      <c r="D16" s="836"/>
      <c r="E16" s="836"/>
      <c r="F16" s="836"/>
      <c r="G16" s="836"/>
    </row>
    <row r="17" spans="1:9" ht="15" customHeight="1" thickTop="1" x14ac:dyDescent="0.3">
      <c r="A17" s="837" t="s">
        <v>977</v>
      </c>
      <c r="B17" s="454"/>
      <c r="C17" s="454"/>
      <c r="D17" s="454"/>
      <c r="E17" s="454"/>
      <c r="F17" s="838">
        <f>IF(D27='Steuerlemente LB MMHE'!D2,('LB MMHE RV'!F13*4)+'LB MMHE RV'!F15*4,F13+F15)</f>
        <v>0</v>
      </c>
      <c r="G17" s="839" t="s">
        <v>354</v>
      </c>
      <c r="H17" s="831" t="s">
        <v>982</v>
      </c>
      <c r="I17" s="828"/>
    </row>
    <row r="18" spans="1:9" ht="3" customHeight="1" x14ac:dyDescent="0.3">
      <c r="A18" s="837"/>
      <c r="B18" s="454"/>
      <c r="C18" s="454"/>
      <c r="D18" s="454"/>
      <c r="E18" s="454"/>
      <c r="F18" s="838"/>
      <c r="G18" s="839"/>
    </row>
    <row r="19" spans="1:9" ht="3" customHeight="1" thickBot="1" x14ac:dyDescent="0.35">
      <c r="A19" s="840"/>
      <c r="B19" s="840"/>
      <c r="C19" s="840"/>
      <c r="D19" s="840"/>
      <c r="E19" s="840"/>
      <c r="F19" s="840"/>
      <c r="G19" s="840"/>
    </row>
    <row r="20" spans="1:9" ht="3" customHeight="1" x14ac:dyDescent="0.3">
      <c r="A20" s="454"/>
      <c r="B20" s="454"/>
      <c r="C20" s="454"/>
      <c r="D20" s="454"/>
      <c r="E20" s="454"/>
      <c r="F20" s="454"/>
      <c r="G20" s="454"/>
    </row>
    <row r="21" spans="1:9" ht="15" customHeight="1" x14ac:dyDescent="0.3">
      <c r="A21" s="889" t="s">
        <v>972</v>
      </c>
      <c r="B21" s="889"/>
      <c r="C21" s="889"/>
      <c r="D21" s="889"/>
      <c r="E21" s="889"/>
      <c r="F21" s="889"/>
      <c r="G21" s="889"/>
    </row>
    <row r="22" spans="1:9" ht="15" customHeight="1" x14ac:dyDescent="0.3">
      <c r="A22" s="841" t="s">
        <v>969</v>
      </c>
      <c r="B22" s="528"/>
      <c r="C22" s="924" t="s">
        <v>970</v>
      </c>
      <c r="D22" s="924"/>
      <c r="E22" s="830"/>
      <c r="F22" s="886" t="s">
        <v>971</v>
      </c>
      <c r="G22" s="887"/>
    </row>
    <row r="23" spans="1:9" ht="3" customHeight="1" x14ac:dyDescent="0.3">
      <c r="A23" s="454"/>
      <c r="B23" s="842"/>
      <c r="C23" s="843"/>
      <c r="D23" s="77"/>
      <c r="E23" s="77"/>
      <c r="F23" s="77"/>
      <c r="G23" s="454"/>
    </row>
    <row r="24" spans="1:9" ht="15" customHeight="1" x14ac:dyDescent="0.3">
      <c r="A24" s="905" t="s">
        <v>355</v>
      </c>
      <c r="B24" s="906"/>
      <c r="C24" s="907"/>
      <c r="D24" s="908"/>
      <c r="E24" s="908"/>
      <c r="F24" s="908"/>
      <c r="G24" s="909"/>
    </row>
    <row r="25" spans="1:9" ht="15" customHeight="1" x14ac:dyDescent="0.3">
      <c r="A25" s="905"/>
      <c r="B25" s="906"/>
      <c r="C25" s="910"/>
      <c r="D25" s="911"/>
      <c r="E25" s="911"/>
      <c r="F25" s="911"/>
      <c r="G25" s="912"/>
    </row>
    <row r="26" spans="1:9" ht="3" customHeight="1" x14ac:dyDescent="0.3">
      <c r="A26" s="454"/>
      <c r="B26" s="340"/>
      <c r="C26" s="340"/>
      <c r="D26" s="340"/>
      <c r="E26" s="340"/>
      <c r="F26" s="340"/>
      <c r="G26" s="340"/>
    </row>
    <row r="27" spans="1:9" ht="15" customHeight="1" x14ac:dyDescent="0.3">
      <c r="A27" s="837" t="s">
        <v>978</v>
      </c>
      <c r="B27" s="340"/>
      <c r="C27" s="340"/>
      <c r="D27" s="528"/>
      <c r="E27" s="340"/>
      <c r="F27" s="340"/>
      <c r="G27" s="340"/>
    </row>
    <row r="28" spans="1:9" ht="3" customHeight="1" x14ac:dyDescent="0.3">
      <c r="A28" s="454"/>
      <c r="B28" s="454"/>
      <c r="C28" s="454"/>
      <c r="D28" s="454"/>
      <c r="E28" s="454"/>
      <c r="F28" s="454"/>
      <c r="G28" s="454"/>
    </row>
    <row r="29" spans="1:9" ht="48.75" customHeight="1" x14ac:dyDescent="0.3">
      <c r="A29" s="893" t="s">
        <v>974</v>
      </c>
      <c r="B29" s="894"/>
      <c r="C29" s="894"/>
      <c r="D29" s="894"/>
      <c r="E29" s="894"/>
      <c r="F29" s="894"/>
      <c r="G29" s="894"/>
      <c r="I29" s="829"/>
    </row>
    <row r="30" spans="1:9" ht="3" customHeight="1" thickBot="1" x14ac:dyDescent="0.35">
      <c r="A30" s="840"/>
      <c r="B30" s="840"/>
      <c r="C30" s="840"/>
      <c r="D30" s="840"/>
      <c r="E30" s="840"/>
      <c r="F30" s="840"/>
      <c r="G30" s="840"/>
    </row>
    <row r="31" spans="1:9" ht="15" customHeight="1" x14ac:dyDescent="0.3">
      <c r="A31" s="889" t="s">
        <v>973</v>
      </c>
      <c r="B31" s="889"/>
      <c r="C31" s="889"/>
      <c r="D31" s="889"/>
      <c r="E31" s="889"/>
      <c r="F31" s="889"/>
      <c r="G31" s="889"/>
    </row>
    <row r="32" spans="1:9"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167</v>
      </c>
      <c r="B34" s="889"/>
      <c r="C34" s="889"/>
      <c r="D34" s="889"/>
      <c r="E34" s="889"/>
      <c r="F34" s="889"/>
      <c r="G34" s="889"/>
    </row>
    <row r="35" spans="1:7" ht="30" customHeight="1" x14ac:dyDescent="0.3">
      <c r="A35" s="890"/>
      <c r="B35" s="891"/>
      <c r="C35" s="891"/>
      <c r="D35" s="891"/>
      <c r="E35" s="891"/>
      <c r="F35" s="891"/>
      <c r="G35" s="892"/>
    </row>
    <row r="36" spans="1:7" ht="3" customHeight="1" thickBot="1" x14ac:dyDescent="0.35">
      <c r="A36" s="844"/>
      <c r="B36" s="844"/>
      <c r="C36" s="844"/>
      <c r="D36" s="844"/>
      <c r="E36" s="844"/>
      <c r="F36" s="844"/>
      <c r="G36" s="844"/>
    </row>
    <row r="37" spans="1:7" ht="50.25" customHeight="1" x14ac:dyDescent="0.3">
      <c r="A37" s="888" t="s">
        <v>992</v>
      </c>
      <c r="B37" s="888"/>
      <c r="C37" s="888"/>
      <c r="D37" s="888"/>
      <c r="E37" s="888"/>
      <c r="F37" s="888"/>
      <c r="G37" s="888"/>
    </row>
    <row r="38" spans="1:7" ht="3" customHeight="1" thickBot="1" x14ac:dyDescent="0.35">
      <c r="A38" s="340"/>
      <c r="B38" s="340"/>
      <c r="C38" s="340"/>
      <c r="D38" s="340"/>
      <c r="E38" s="340"/>
      <c r="F38" s="340"/>
      <c r="G38" s="340"/>
    </row>
    <row r="39" spans="1:7" ht="15" customHeight="1" x14ac:dyDescent="0.3">
      <c r="A39" s="1705" t="s">
        <v>981</v>
      </c>
      <c r="B39" s="1705"/>
      <c r="C39" s="1705"/>
      <c r="D39" s="1705"/>
      <c r="E39" s="1705"/>
      <c r="F39" s="1705"/>
      <c r="G39" s="1705"/>
    </row>
    <row r="40" spans="1:7" ht="15" customHeight="1" x14ac:dyDescent="0.3">
      <c r="A40" s="1706"/>
      <c r="B40" s="1706"/>
      <c r="C40" s="1706"/>
      <c r="D40" s="1706"/>
      <c r="E40" s="1706"/>
      <c r="F40" s="1706"/>
      <c r="G40" s="1706"/>
    </row>
    <row r="41" spans="1:7" ht="15" customHeight="1" x14ac:dyDescent="0.3">
      <c r="A41" s="1706"/>
      <c r="B41" s="1706"/>
      <c r="C41" s="1706"/>
      <c r="D41" s="1706"/>
      <c r="E41" s="1706"/>
      <c r="F41" s="1706"/>
      <c r="G41" s="1706"/>
    </row>
    <row r="42" spans="1:7" ht="15" customHeight="1" x14ac:dyDescent="0.3">
      <c r="A42" s="1706"/>
      <c r="B42" s="1706"/>
      <c r="C42" s="1706"/>
      <c r="D42" s="1706"/>
      <c r="E42" s="1706"/>
      <c r="F42" s="1706"/>
      <c r="G42" s="1706"/>
    </row>
    <row r="43" spans="1:7" ht="15" customHeight="1" x14ac:dyDescent="0.3">
      <c r="A43" s="1706"/>
      <c r="B43" s="1706"/>
      <c r="C43" s="1706"/>
      <c r="D43" s="1706"/>
      <c r="E43" s="1706"/>
      <c r="F43" s="1706"/>
      <c r="G43" s="1706"/>
    </row>
    <row r="44" spans="1:7" ht="15" customHeight="1" x14ac:dyDescent="0.3">
      <c r="A44" s="1706"/>
      <c r="B44" s="1706"/>
      <c r="C44" s="1706"/>
      <c r="D44" s="1706"/>
      <c r="E44" s="1706"/>
      <c r="F44" s="1706"/>
      <c r="G44" s="1706"/>
    </row>
    <row r="45" spans="1:7" ht="15" customHeight="1" x14ac:dyDescent="0.3">
      <c r="A45" s="1706"/>
      <c r="B45" s="1706"/>
      <c r="C45" s="1706"/>
      <c r="D45" s="1706"/>
      <c r="E45" s="1706"/>
      <c r="F45" s="1706"/>
      <c r="G45" s="1706"/>
    </row>
    <row r="46" spans="1:7" ht="15" customHeight="1" x14ac:dyDescent="0.3">
      <c r="A46" s="1706"/>
      <c r="B46" s="1706"/>
      <c r="C46" s="1706"/>
      <c r="D46" s="1706"/>
      <c r="E46" s="1706"/>
      <c r="F46" s="1706"/>
      <c r="G46" s="1706"/>
    </row>
    <row r="47" spans="1:7" ht="15" customHeight="1" x14ac:dyDescent="0.3">
      <c r="A47" s="1706"/>
      <c r="B47" s="1706"/>
      <c r="C47" s="1706"/>
      <c r="D47" s="1706"/>
      <c r="E47" s="1706"/>
      <c r="F47" s="1706"/>
      <c r="G47" s="1706"/>
    </row>
    <row r="48" spans="1:7" ht="15" customHeight="1" x14ac:dyDescent="0.3">
      <c r="A48" s="1706"/>
      <c r="B48" s="1706"/>
      <c r="C48" s="1706"/>
      <c r="D48" s="1706"/>
      <c r="E48" s="1706"/>
      <c r="F48" s="1706"/>
      <c r="G48" s="1706"/>
    </row>
    <row r="49" spans="1:10" ht="15" customHeight="1" x14ac:dyDescent="0.3">
      <c r="A49" s="1706"/>
      <c r="B49" s="1706"/>
      <c r="C49" s="1706"/>
      <c r="D49" s="1706"/>
      <c r="E49" s="1706"/>
      <c r="F49" s="1706"/>
      <c r="G49" s="1706"/>
      <c r="J49" s="340"/>
    </row>
    <row r="50" spans="1:10" ht="15" customHeight="1" x14ac:dyDescent="0.3">
      <c r="A50" s="1706"/>
      <c r="B50" s="1706"/>
      <c r="C50" s="1706"/>
      <c r="D50" s="1706"/>
      <c r="E50" s="1706"/>
      <c r="F50" s="1706"/>
      <c r="G50" s="1706"/>
    </row>
    <row r="51" spans="1:10" ht="15" customHeight="1" x14ac:dyDescent="0.3">
      <c r="A51" s="1706"/>
      <c r="B51" s="1706"/>
      <c r="C51" s="1706"/>
      <c r="D51" s="1706"/>
      <c r="E51" s="1706"/>
      <c r="F51" s="1706"/>
      <c r="G51" s="1706"/>
    </row>
    <row r="52" spans="1:10" ht="15" customHeight="1" x14ac:dyDescent="0.3">
      <c r="A52" s="1706"/>
      <c r="B52" s="1706"/>
      <c r="C52" s="1706"/>
      <c r="D52" s="1706"/>
      <c r="E52" s="1706"/>
      <c r="F52" s="1706"/>
      <c r="G52" s="1706"/>
    </row>
    <row r="53" spans="1:10" ht="15" customHeight="1" x14ac:dyDescent="0.3">
      <c r="A53" s="1706"/>
      <c r="B53" s="1706"/>
      <c r="C53" s="1706"/>
      <c r="D53" s="1706"/>
      <c r="E53" s="1706"/>
      <c r="F53" s="1706"/>
      <c r="G53" s="1706"/>
    </row>
    <row r="54" spans="1:10" ht="15" customHeight="1" x14ac:dyDescent="0.3">
      <c r="A54" s="1706"/>
      <c r="B54" s="1706"/>
      <c r="C54" s="1706"/>
      <c r="D54" s="1706"/>
      <c r="E54" s="1706"/>
      <c r="F54" s="1706"/>
      <c r="G54" s="1706"/>
    </row>
    <row r="55" spans="1:10" ht="15" customHeight="1" x14ac:dyDescent="0.3">
      <c r="A55" s="1706"/>
      <c r="B55" s="1706"/>
      <c r="C55" s="1706"/>
      <c r="D55" s="1706"/>
      <c r="E55" s="1706"/>
      <c r="F55" s="1706"/>
      <c r="G55" s="1706"/>
    </row>
    <row r="56" spans="1:10" ht="15" customHeight="1" x14ac:dyDescent="0.3">
      <c r="A56" s="1706"/>
      <c r="B56" s="1706"/>
      <c r="C56" s="1706"/>
      <c r="D56" s="1706"/>
      <c r="E56" s="1706"/>
      <c r="F56" s="1706"/>
      <c r="G56" s="1706"/>
    </row>
    <row r="57" spans="1:10" ht="15" customHeight="1" x14ac:dyDescent="0.3">
      <c r="A57" s="1706"/>
      <c r="B57" s="1706"/>
      <c r="C57" s="1706"/>
      <c r="D57" s="1706"/>
      <c r="E57" s="1706"/>
      <c r="F57" s="1706"/>
      <c r="G57" s="1706"/>
    </row>
    <row r="58" spans="1:10" ht="15" customHeight="1" x14ac:dyDescent="0.3">
      <c r="A58" s="1706"/>
      <c r="B58" s="1706"/>
      <c r="C58" s="1706"/>
      <c r="D58" s="1706"/>
      <c r="E58" s="1706"/>
      <c r="F58" s="1706"/>
      <c r="G58" s="1706"/>
    </row>
    <row r="59" spans="1:10" ht="15" customHeight="1" x14ac:dyDescent="0.3">
      <c r="A59" s="1706"/>
      <c r="B59" s="1706"/>
      <c r="C59" s="1706"/>
      <c r="D59" s="1706"/>
      <c r="E59" s="1706"/>
      <c r="F59" s="1706"/>
      <c r="G59" s="1706"/>
    </row>
    <row r="60" spans="1:10" ht="15" customHeight="1" x14ac:dyDescent="0.3">
      <c r="A60" s="1706"/>
      <c r="B60" s="1706"/>
      <c r="C60" s="1706"/>
      <c r="D60" s="1706"/>
      <c r="E60" s="1706"/>
      <c r="F60" s="1706"/>
      <c r="G60" s="1706"/>
    </row>
    <row r="61" spans="1:10" ht="15" customHeight="1" x14ac:dyDescent="0.3">
      <c r="A61" s="1706"/>
      <c r="B61" s="1706"/>
      <c r="C61" s="1706"/>
      <c r="D61" s="1706"/>
      <c r="E61" s="1706"/>
      <c r="F61" s="1706"/>
      <c r="G61" s="1706"/>
    </row>
    <row r="62" spans="1:10" ht="15" customHeight="1" x14ac:dyDescent="0.3">
      <c r="A62" s="1706"/>
      <c r="B62" s="1706"/>
      <c r="C62" s="1706"/>
      <c r="D62" s="1706"/>
      <c r="E62" s="1706"/>
      <c r="F62" s="1706"/>
      <c r="G62" s="1706"/>
    </row>
    <row r="63" spans="1:10" ht="15" customHeight="1" x14ac:dyDescent="0.3">
      <c r="A63" s="1706"/>
      <c r="B63" s="1706"/>
      <c r="C63" s="1706"/>
      <c r="D63" s="1706"/>
      <c r="E63" s="1706"/>
      <c r="F63" s="1706"/>
      <c r="G63" s="1706"/>
    </row>
    <row r="64" spans="1:10" ht="15" customHeight="1" x14ac:dyDescent="0.3">
      <c r="A64" s="1706"/>
      <c r="B64" s="1706"/>
      <c r="C64" s="1706"/>
      <c r="D64" s="1706"/>
      <c r="E64" s="1706"/>
      <c r="F64" s="1706"/>
      <c r="G64" s="1706"/>
    </row>
    <row r="65" spans="1:7" ht="15" customHeight="1" x14ac:dyDescent="0.3">
      <c r="A65" s="1706"/>
      <c r="B65" s="1706"/>
      <c r="C65" s="1706"/>
      <c r="D65" s="1706"/>
      <c r="E65" s="1706"/>
      <c r="F65" s="1706"/>
      <c r="G65" s="1706"/>
    </row>
    <row r="66" spans="1:7" ht="15" customHeight="1" x14ac:dyDescent="0.3">
      <c r="A66" s="1706"/>
      <c r="B66" s="1706"/>
      <c r="C66" s="1706"/>
      <c r="D66" s="1706"/>
      <c r="E66" s="1706"/>
      <c r="F66" s="1706"/>
      <c r="G66" s="1706"/>
    </row>
    <row r="67" spans="1:7" ht="15" customHeight="1" x14ac:dyDescent="0.3">
      <c r="A67" s="1706"/>
      <c r="B67" s="1706"/>
      <c r="C67" s="1706"/>
      <c r="D67" s="1706"/>
      <c r="E67" s="1706"/>
      <c r="F67" s="1706"/>
      <c r="G67" s="1706"/>
    </row>
    <row r="68" spans="1:7" ht="15" customHeight="1" x14ac:dyDescent="0.3">
      <c r="A68" s="1706"/>
      <c r="B68" s="1706"/>
      <c r="C68" s="1706"/>
      <c r="D68" s="1706"/>
      <c r="E68" s="1706"/>
      <c r="F68" s="1706"/>
      <c r="G68" s="1706"/>
    </row>
    <row r="69" spans="1:7" ht="10.199999999999999" customHeight="1" x14ac:dyDescent="0.3">
      <c r="A69" s="1707" t="str">
        <f>Startseite!A4</f>
        <v>Version 16.03.2023</v>
      </c>
      <c r="B69" s="1707"/>
      <c r="C69" s="1707"/>
      <c r="D69" s="1707"/>
      <c r="E69" s="1707"/>
      <c r="F69" s="1707"/>
      <c r="G69" s="1707"/>
    </row>
    <row r="70" spans="1:7" x14ac:dyDescent="0.3">
      <c r="A70" s="340"/>
      <c r="B70" s="340"/>
      <c r="C70" s="340"/>
      <c r="D70" s="340"/>
      <c r="E70" s="340"/>
      <c r="F70" s="340"/>
      <c r="G70" s="340"/>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3" customWidth="1"/>
    <col min="2" max="2" width="11.5546875" style="203"/>
    <col min="3" max="3" width="16.44140625" style="203" customWidth="1"/>
    <col min="4" max="4" width="23.44140625" style="203" customWidth="1"/>
    <col min="5" max="16384" width="11.5546875" style="203"/>
  </cols>
  <sheetData>
    <row r="1" spans="1:4" x14ac:dyDescent="0.3">
      <c r="A1" s="265" t="s">
        <v>415</v>
      </c>
      <c r="B1" s="203" t="s">
        <v>416</v>
      </c>
      <c r="C1" s="828" t="s">
        <v>975</v>
      </c>
      <c r="D1" s="828" t="s">
        <v>976</v>
      </c>
    </row>
    <row r="2" spans="1:4" x14ac:dyDescent="0.3">
      <c r="A2" s="203" t="s">
        <v>55</v>
      </c>
      <c r="B2" s="203">
        <v>500</v>
      </c>
      <c r="C2" s="203">
        <v>3</v>
      </c>
      <c r="D2" s="828" t="s">
        <v>100</v>
      </c>
    </row>
    <row r="3" spans="1:4" x14ac:dyDescent="0.3">
      <c r="A3" s="203" t="s">
        <v>341</v>
      </c>
      <c r="B3" s="203">
        <v>1000</v>
      </c>
      <c r="C3" s="203">
        <v>6</v>
      </c>
      <c r="D3" s="828" t="s">
        <v>66</v>
      </c>
    </row>
    <row r="4" spans="1:4" x14ac:dyDescent="0.3">
      <c r="A4" s="203" t="s">
        <v>25</v>
      </c>
      <c r="B4" s="203">
        <v>1500</v>
      </c>
      <c r="C4" s="203">
        <v>9</v>
      </c>
    </row>
    <row r="5" spans="1:4" x14ac:dyDescent="0.3">
      <c r="A5" s="203" t="s">
        <v>26</v>
      </c>
      <c r="B5" s="203">
        <v>2000</v>
      </c>
      <c r="C5" s="203">
        <v>12</v>
      </c>
    </row>
    <row r="6" spans="1:4" x14ac:dyDescent="0.3">
      <c r="A6" s="203" t="s">
        <v>342</v>
      </c>
      <c r="B6" s="203">
        <v>2500</v>
      </c>
    </row>
    <row r="7" spans="1:4" x14ac:dyDescent="0.3">
      <c r="A7" s="203" t="s">
        <v>343</v>
      </c>
      <c r="B7" s="203">
        <v>3000</v>
      </c>
    </row>
    <row r="8" spans="1:4" x14ac:dyDescent="0.3">
      <c r="A8" s="203" t="s">
        <v>21</v>
      </c>
      <c r="B8" s="203">
        <v>3500</v>
      </c>
    </row>
    <row r="9" spans="1:4" x14ac:dyDescent="0.3">
      <c r="A9" s="203" t="s">
        <v>27</v>
      </c>
      <c r="B9" s="203">
        <v>4000</v>
      </c>
    </row>
    <row r="10" spans="1:4" x14ac:dyDescent="0.3">
      <c r="A10" s="828" t="s">
        <v>968</v>
      </c>
      <c r="B10" s="203">
        <v>4500</v>
      </c>
    </row>
    <row r="11" spans="1:4" x14ac:dyDescent="0.3">
      <c r="A11" s="203" t="s">
        <v>28</v>
      </c>
      <c r="B11" s="203">
        <v>5000</v>
      </c>
    </row>
    <row r="12" spans="1:4" x14ac:dyDescent="0.3">
      <c r="A12" s="203" t="s">
        <v>344</v>
      </c>
      <c r="B12" s="203">
        <v>5500</v>
      </c>
    </row>
    <row r="13" spans="1:4" x14ac:dyDescent="0.3">
      <c r="A13" s="203" t="s">
        <v>29</v>
      </c>
      <c r="B13" s="203">
        <v>6000</v>
      </c>
    </row>
    <row r="14" spans="1:4" x14ac:dyDescent="0.3">
      <c r="A14" s="203" t="s">
        <v>345</v>
      </c>
      <c r="B14" s="203">
        <v>6500</v>
      </c>
    </row>
    <row r="15" spans="1:4" x14ac:dyDescent="0.3">
      <c r="A15" s="203" t="s">
        <v>30</v>
      </c>
      <c r="B15" s="203">
        <v>7000</v>
      </c>
    </row>
    <row r="16" spans="1:4" x14ac:dyDescent="0.3">
      <c r="A16" s="203" t="s">
        <v>31</v>
      </c>
      <c r="B16" s="203">
        <v>7500</v>
      </c>
    </row>
    <row r="17" spans="1:2" x14ac:dyDescent="0.3">
      <c r="A17" s="203" t="s">
        <v>346</v>
      </c>
      <c r="B17" s="203">
        <v>8000</v>
      </c>
    </row>
    <row r="18" spans="1:2" x14ac:dyDescent="0.3">
      <c r="B18" s="203">
        <v>8500</v>
      </c>
    </row>
    <row r="19" spans="1:2" x14ac:dyDescent="0.3">
      <c r="B19" s="203">
        <v>9000</v>
      </c>
    </row>
    <row r="20" spans="1:2" x14ac:dyDescent="0.3">
      <c r="B20" s="203">
        <v>9500</v>
      </c>
    </row>
    <row r="21" spans="1:2" x14ac:dyDescent="0.3">
      <c r="B21" s="203">
        <v>10000</v>
      </c>
    </row>
    <row r="22" spans="1:2" x14ac:dyDescent="0.3">
      <c r="B22" s="203">
        <v>10500</v>
      </c>
    </row>
    <row r="23" spans="1:2" x14ac:dyDescent="0.3">
      <c r="B23" s="203">
        <v>11000</v>
      </c>
    </row>
    <row r="24" spans="1:2" x14ac:dyDescent="0.3">
      <c r="B24" s="203">
        <v>11500</v>
      </c>
    </row>
    <row r="25" spans="1:2" x14ac:dyDescent="0.3">
      <c r="B25" s="203">
        <v>12000</v>
      </c>
    </row>
    <row r="26" spans="1:2" x14ac:dyDescent="0.3">
      <c r="B26" s="203">
        <v>12500</v>
      </c>
    </row>
    <row r="27" spans="1:2" x14ac:dyDescent="0.3">
      <c r="B27" s="203">
        <v>13000</v>
      </c>
    </row>
    <row r="28" spans="1:2" x14ac:dyDescent="0.3">
      <c r="B28" s="203">
        <v>13500</v>
      </c>
    </row>
    <row r="29" spans="1:2" x14ac:dyDescent="0.3">
      <c r="B29" s="203">
        <v>14000</v>
      </c>
    </row>
    <row r="30" spans="1:2" x14ac:dyDescent="0.3">
      <c r="B30" s="203">
        <v>14500</v>
      </c>
    </row>
    <row r="31" spans="1:2" x14ac:dyDescent="0.3">
      <c r="B31" s="203">
        <v>15000</v>
      </c>
    </row>
    <row r="32" spans="1:2" x14ac:dyDescent="0.3">
      <c r="B32" s="203">
        <v>15500</v>
      </c>
    </row>
    <row r="33" spans="2:2" x14ac:dyDescent="0.3">
      <c r="B33" s="203">
        <v>16000</v>
      </c>
    </row>
    <row r="34" spans="2:2" x14ac:dyDescent="0.3">
      <c r="B34" s="203">
        <v>16500</v>
      </c>
    </row>
    <row r="35" spans="2:2" x14ac:dyDescent="0.3">
      <c r="B35" s="203">
        <v>17000</v>
      </c>
    </row>
    <row r="36" spans="2:2" x14ac:dyDescent="0.3">
      <c r="B36" s="203">
        <v>17500</v>
      </c>
    </row>
    <row r="37" spans="2:2" x14ac:dyDescent="0.3">
      <c r="B37" s="203">
        <v>18000</v>
      </c>
    </row>
    <row r="38" spans="2:2" x14ac:dyDescent="0.3">
      <c r="B38" s="203">
        <v>18500</v>
      </c>
    </row>
    <row r="39" spans="2:2" x14ac:dyDescent="0.3">
      <c r="B39" s="203">
        <v>19000</v>
      </c>
    </row>
    <row r="40" spans="2:2" x14ac:dyDescent="0.3">
      <c r="B40" s="203">
        <v>19500</v>
      </c>
    </row>
    <row r="41" spans="2:2" x14ac:dyDescent="0.3">
      <c r="B41" s="203">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23.109375" style="203" customWidth="1"/>
    <col min="4" max="4" width="19.109375" style="203" customWidth="1"/>
    <col min="5" max="16384" width="11.5546875" style="203"/>
  </cols>
  <sheetData>
    <row r="1" spans="1:4" x14ac:dyDescent="0.3">
      <c r="A1" s="265" t="s">
        <v>415</v>
      </c>
      <c r="C1" s="679" t="s">
        <v>987</v>
      </c>
      <c r="D1" s="679"/>
    </row>
    <row r="2" spans="1:4" x14ac:dyDescent="0.3">
      <c r="A2" s="203" t="s">
        <v>55</v>
      </c>
      <c r="B2" s="828" t="s">
        <v>100</v>
      </c>
      <c r="C2" s="849">
        <v>3</v>
      </c>
      <c r="D2" s="678"/>
    </row>
    <row r="3" spans="1:4" x14ac:dyDescent="0.3">
      <c r="A3" s="203" t="s">
        <v>341</v>
      </c>
      <c r="B3" s="828" t="s">
        <v>66</v>
      </c>
      <c r="C3" s="849">
        <v>6</v>
      </c>
      <c r="D3" s="678"/>
    </row>
    <row r="4" spans="1:4" x14ac:dyDescent="0.3">
      <c r="A4" s="203" t="s">
        <v>25</v>
      </c>
      <c r="C4" s="850">
        <v>9</v>
      </c>
      <c r="D4" s="678"/>
    </row>
    <row r="5" spans="1:4" x14ac:dyDescent="0.3">
      <c r="A5" s="203" t="s">
        <v>26</v>
      </c>
      <c r="C5" s="849">
        <v>12</v>
      </c>
      <c r="D5" s="677"/>
    </row>
    <row r="6" spans="1:4" x14ac:dyDescent="0.3">
      <c r="A6" s="203" t="s">
        <v>342</v>
      </c>
      <c r="C6" s="267"/>
      <c r="D6" s="677"/>
    </row>
    <row r="7" spans="1:4" x14ac:dyDescent="0.3">
      <c r="A7" s="203" t="s">
        <v>343</v>
      </c>
      <c r="C7" s="267"/>
      <c r="D7" s="677"/>
    </row>
    <row r="8" spans="1:4" x14ac:dyDescent="0.3">
      <c r="A8" s="203" t="s">
        <v>21</v>
      </c>
      <c r="C8" s="267"/>
      <c r="D8" s="677"/>
    </row>
    <row r="9" spans="1:4" x14ac:dyDescent="0.3">
      <c r="A9" s="203" t="s">
        <v>27</v>
      </c>
      <c r="C9" s="267"/>
      <c r="D9" s="677"/>
    </row>
    <row r="10" spans="1:4" x14ac:dyDescent="0.3">
      <c r="A10" s="828" t="s">
        <v>968</v>
      </c>
      <c r="C10" s="267"/>
      <c r="D10" s="677"/>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2" customWidth="1"/>
    <col min="2" max="2" width="8.33203125" style="272" customWidth="1"/>
    <col min="3" max="3" width="8.6640625" style="334" customWidth="1"/>
    <col min="4" max="4" width="11" style="334" bestFit="1" customWidth="1"/>
    <col min="5" max="5" width="8.6640625" style="274" customWidth="1"/>
    <col min="6" max="6" width="11.33203125" style="274" bestFit="1" customWidth="1"/>
    <col min="7" max="7" width="8.6640625" style="272" customWidth="1"/>
    <col min="8" max="8" width="11" style="272" bestFit="1" customWidth="1"/>
    <col min="9" max="9" width="8.6640625" style="272" customWidth="1"/>
    <col min="10" max="10" width="11" style="272" bestFit="1" customWidth="1"/>
    <col min="11" max="11" width="2.5546875" style="272" customWidth="1"/>
    <col min="12" max="16384" width="11.44140625" style="272"/>
  </cols>
  <sheetData>
    <row r="1" spans="1:14" ht="34.950000000000003" customHeight="1" x14ac:dyDescent="0.45">
      <c r="A1" s="1758" t="s">
        <v>467</v>
      </c>
      <c r="B1" s="1758"/>
      <c r="C1" s="1758"/>
      <c r="D1" s="1758"/>
      <c r="E1" s="1758"/>
      <c r="F1" s="1758"/>
      <c r="G1" s="1758"/>
      <c r="H1" s="341"/>
      <c r="I1" s="341"/>
      <c r="J1" s="341"/>
    </row>
    <row r="2" spans="1:14" ht="13.8" x14ac:dyDescent="0.3">
      <c r="A2" s="1759" t="s">
        <v>357</v>
      </c>
      <c r="B2" s="1759"/>
      <c r="C2" s="1759"/>
      <c r="D2" s="1759"/>
      <c r="E2" s="1760"/>
      <c r="F2" s="1761">
        <f>'LB MMHE RV'!B2</f>
        <v>0</v>
      </c>
      <c r="G2" s="1762"/>
      <c r="H2" s="1762"/>
      <c r="I2" s="1762"/>
      <c r="J2" s="1763"/>
      <c r="L2" s="954" t="s">
        <v>358</v>
      </c>
      <c r="M2" s="954"/>
      <c r="N2" s="954"/>
    </row>
    <row r="3" spans="1:14" ht="3" customHeight="1" x14ac:dyDescent="0.3">
      <c r="A3" s="282"/>
      <c r="B3" s="282"/>
      <c r="C3" s="289"/>
      <c r="D3" s="289"/>
      <c r="E3" s="290"/>
      <c r="F3" s="342"/>
      <c r="G3" s="342"/>
      <c r="H3" s="342"/>
      <c r="I3" s="342"/>
      <c r="J3" s="342"/>
      <c r="L3" s="205"/>
      <c r="M3" s="205"/>
      <c r="N3" s="205"/>
    </row>
    <row r="4" spans="1:14" ht="13.95" customHeight="1" x14ac:dyDescent="0.3">
      <c r="A4" s="1759" t="s">
        <v>612</v>
      </c>
      <c r="B4" s="1759"/>
      <c r="C4" s="1759"/>
      <c r="D4" s="1759"/>
      <c r="E4" s="1759"/>
      <c r="F4" s="1761">
        <f>'LB MMHE RV'!F2</f>
        <v>0</v>
      </c>
      <c r="G4" s="1762"/>
      <c r="H4" s="1762"/>
      <c r="I4" s="1762"/>
      <c r="J4" s="1763"/>
      <c r="L4" s="1764" t="s">
        <v>587</v>
      </c>
      <c r="M4" s="960"/>
      <c r="N4" s="961"/>
    </row>
    <row r="5" spans="1:14" ht="3" customHeight="1" x14ac:dyDescent="0.3">
      <c r="A5" s="343"/>
      <c r="B5" s="343"/>
      <c r="C5" s="343"/>
      <c r="D5" s="343"/>
      <c r="E5" s="290"/>
      <c r="F5" s="344"/>
      <c r="G5" s="345"/>
      <c r="H5" s="345"/>
      <c r="I5" s="345"/>
      <c r="J5" s="345"/>
      <c r="L5" s="205"/>
      <c r="M5" s="205"/>
      <c r="N5" s="205"/>
    </row>
    <row r="6" spans="1:14" ht="13.95" customHeight="1" x14ac:dyDescent="0.3">
      <c r="A6" s="1752" t="s">
        <v>207</v>
      </c>
      <c r="B6" s="1752"/>
      <c r="C6" s="1752"/>
      <c r="D6" s="1753">
        <f>'LB MMHE RV'!B9</f>
        <v>0</v>
      </c>
      <c r="E6" s="1754"/>
      <c r="F6" s="1755"/>
      <c r="G6" s="518" t="s">
        <v>56</v>
      </c>
      <c r="H6" s="1753">
        <f>'LB MMHE RV'!F9</f>
        <v>0</v>
      </c>
      <c r="I6" s="1754"/>
      <c r="J6" s="1755"/>
    </row>
    <row r="7" spans="1:14" ht="3" customHeight="1" thickBot="1" x14ac:dyDescent="0.35">
      <c r="A7" s="346"/>
      <c r="B7" s="346"/>
      <c r="C7" s="346"/>
      <c r="D7" s="346"/>
      <c r="E7" s="347"/>
      <c r="F7" s="347"/>
      <c r="G7" s="348"/>
      <c r="H7" s="348"/>
      <c r="I7" s="348"/>
      <c r="J7" s="348"/>
    </row>
    <row r="8" spans="1:14" ht="3" customHeight="1" x14ac:dyDescent="0.3">
      <c r="A8" s="288"/>
      <c r="B8" s="288"/>
      <c r="C8" s="289"/>
      <c r="D8" s="289"/>
      <c r="E8" s="290"/>
      <c r="F8" s="290"/>
      <c r="G8" s="288"/>
      <c r="H8" s="288"/>
      <c r="I8" s="288"/>
      <c r="J8" s="288"/>
    </row>
    <row r="9" spans="1:14" ht="13.95" customHeight="1" x14ac:dyDescent="0.3">
      <c r="A9" s="349" t="s">
        <v>359</v>
      </c>
      <c r="B9" s="349"/>
      <c r="C9" s="289"/>
      <c r="D9" s="969"/>
      <c r="E9" s="971"/>
      <c r="F9" s="971"/>
      <c r="G9" s="971"/>
      <c r="H9" s="971"/>
      <c r="I9" s="971"/>
      <c r="J9" s="972"/>
    </row>
    <row r="10" spans="1:14" ht="13.95" customHeight="1" x14ac:dyDescent="0.25">
      <c r="A10" s="1750" t="s">
        <v>353</v>
      </c>
      <c r="B10" s="1750"/>
      <c r="C10" s="1751"/>
      <c r="D10" s="974"/>
      <c r="E10" s="976"/>
      <c r="F10" s="976"/>
      <c r="G10" s="976"/>
      <c r="H10" s="976"/>
      <c r="I10" s="976"/>
      <c r="J10" s="977"/>
    </row>
    <row r="11" spans="1:14" ht="13.95" customHeight="1" x14ac:dyDescent="0.25">
      <c r="A11" s="1750"/>
      <c r="B11" s="1750"/>
      <c r="C11" s="1751"/>
      <c r="D11" s="978"/>
      <c r="E11" s="980"/>
      <c r="F11" s="980"/>
      <c r="G11" s="980"/>
      <c r="H11" s="980"/>
      <c r="I11" s="980"/>
      <c r="J11" s="981"/>
    </row>
    <row r="12" spans="1:14" ht="13.95" customHeight="1" x14ac:dyDescent="0.25">
      <c r="A12" s="1756" t="s">
        <v>360</v>
      </c>
      <c r="B12" s="1756"/>
      <c r="C12" s="1756"/>
      <c r="D12" s="982"/>
      <c r="E12" s="984"/>
      <c r="F12" s="984"/>
      <c r="G12" s="984"/>
      <c r="H12" s="984"/>
      <c r="I12" s="984"/>
      <c r="J12" s="985"/>
    </row>
    <row r="13" spans="1:14" ht="13.95" customHeight="1" x14ac:dyDescent="0.25">
      <c r="A13" s="1756" t="s">
        <v>361</v>
      </c>
      <c r="B13" s="1756"/>
      <c r="C13" s="1756"/>
      <c r="D13" s="982"/>
      <c r="E13" s="984"/>
      <c r="F13" s="984"/>
      <c r="G13" s="984"/>
      <c r="H13" s="984"/>
      <c r="I13" s="984"/>
      <c r="J13" s="985"/>
    </row>
    <row r="14" spans="1:14" ht="3" customHeight="1" x14ac:dyDescent="0.3">
      <c r="A14" s="350"/>
      <c r="B14" s="350"/>
      <c r="C14" s="351"/>
      <c r="D14" s="351"/>
      <c r="E14" s="351"/>
      <c r="F14" s="351"/>
      <c r="G14" s="351"/>
      <c r="H14" s="351"/>
      <c r="I14" s="288"/>
      <c r="J14" s="288"/>
    </row>
    <row r="15" spans="1:14" ht="67.2" customHeight="1" x14ac:dyDescent="0.25">
      <c r="A15" s="1757" t="s">
        <v>657</v>
      </c>
      <c r="B15" s="1757"/>
      <c r="C15" s="1757"/>
      <c r="D15" s="1757"/>
      <c r="E15" s="1757"/>
      <c r="F15" s="1757"/>
      <c r="G15" s="1757"/>
      <c r="H15" s="1757"/>
      <c r="I15" s="1757"/>
      <c r="J15" s="1757"/>
    </row>
    <row r="16" spans="1:14" ht="3" customHeight="1" x14ac:dyDescent="0.3">
      <c r="A16" s="288"/>
      <c r="B16" s="288"/>
      <c r="C16" s="289"/>
      <c r="D16" s="289"/>
      <c r="E16" s="290"/>
      <c r="F16" s="290"/>
      <c r="G16" s="288"/>
      <c r="H16" s="288"/>
      <c r="I16" s="288"/>
      <c r="J16" s="288"/>
    </row>
    <row r="17" spans="1:10" s="287" customFormat="1" ht="13.95" customHeight="1" x14ac:dyDescent="0.3">
      <c r="A17" s="1746" t="s">
        <v>468</v>
      </c>
      <c r="B17" s="1746"/>
      <c r="C17" s="1746"/>
      <c r="D17" s="1746"/>
      <c r="E17" s="1746"/>
      <c r="F17" s="1746"/>
      <c r="G17" s="1746"/>
      <c r="H17" s="1749"/>
      <c r="I17" s="1749"/>
      <c r="J17" s="1749"/>
    </row>
    <row r="18" spans="1:10" s="287" customFormat="1" ht="13.95" hidden="1" customHeight="1" x14ac:dyDescent="0.3">
      <c r="A18" s="1746" t="s">
        <v>469</v>
      </c>
      <c r="B18" s="1747"/>
      <c r="C18" s="1747"/>
      <c r="D18" s="1747"/>
      <c r="E18" s="1747"/>
      <c r="F18" s="1747"/>
      <c r="G18" s="1747"/>
      <c r="H18" s="1748">
        <v>1.4</v>
      </c>
      <c r="I18" s="1748"/>
      <c r="J18" s="1748"/>
    </row>
    <row r="19" spans="1:10" ht="10.199999999999999" customHeight="1" x14ac:dyDescent="0.3">
      <c r="A19" s="288"/>
      <c r="B19" s="288"/>
      <c r="C19" s="289"/>
      <c r="D19" s="289"/>
      <c r="E19" s="290"/>
      <c r="F19" s="290"/>
      <c r="G19" s="288"/>
      <c r="H19" s="288"/>
      <c r="I19" s="288"/>
      <c r="J19" s="288"/>
    </row>
    <row r="20" spans="1:10" ht="13.95" customHeight="1" x14ac:dyDescent="0.3">
      <c r="A20" s="1735" t="s">
        <v>470</v>
      </c>
      <c r="B20" s="1735"/>
      <c r="C20" s="1735"/>
      <c r="D20" s="1735"/>
      <c r="E20" s="1735"/>
      <c r="F20" s="1735"/>
      <c r="G20" s="1735"/>
      <c r="H20" s="1735"/>
      <c r="I20" s="1735"/>
      <c r="J20" s="1735"/>
    </row>
    <row r="21" spans="1:10" ht="28.5" customHeight="1" x14ac:dyDescent="0.25">
      <c r="A21" s="1733" t="s">
        <v>471</v>
      </c>
      <c r="B21" s="1743" t="s">
        <v>472</v>
      </c>
      <c r="C21" s="1744" t="s">
        <v>473</v>
      </c>
      <c r="D21" s="1745"/>
      <c r="E21" s="1745" t="s">
        <v>6</v>
      </c>
      <c r="F21" s="1745"/>
      <c r="G21" s="1742" t="s">
        <v>474</v>
      </c>
      <c r="H21" s="1742"/>
      <c r="I21" s="1742" t="s">
        <v>475</v>
      </c>
      <c r="J21" s="1742"/>
    </row>
    <row r="22" spans="1:10" ht="26.25" customHeight="1" x14ac:dyDescent="0.25">
      <c r="A22" s="1734"/>
      <c r="B22" s="1743"/>
      <c r="C22" s="352" t="s">
        <v>476</v>
      </c>
      <c r="D22" s="301" t="s">
        <v>477</v>
      </c>
      <c r="E22" s="352" t="s">
        <v>476</v>
      </c>
      <c r="F22" s="301" t="s">
        <v>477</v>
      </c>
      <c r="G22" s="352" t="s">
        <v>476</v>
      </c>
      <c r="H22" s="301" t="s">
        <v>477</v>
      </c>
      <c r="I22" s="352" t="s">
        <v>476</v>
      </c>
      <c r="J22" s="301" t="s">
        <v>477</v>
      </c>
    </row>
    <row r="23" spans="1:10" ht="13.95" customHeight="1" x14ac:dyDescent="0.3">
      <c r="A23" s="353" t="s">
        <v>478</v>
      </c>
      <c r="B23" s="354" t="s">
        <v>479</v>
      </c>
      <c r="C23" s="355">
        <f>ROUND(0.302521008403361*$H$18,2)</f>
        <v>0.42</v>
      </c>
      <c r="D23" s="356">
        <f>IFERROR(ROUND($H$17/C23,2)," ")</f>
        <v>0</v>
      </c>
      <c r="E23" s="355">
        <f>ROUND(0.393873085339168*$H$18,2)</f>
        <v>0.55000000000000004</v>
      </c>
      <c r="F23" s="356">
        <f>IFERROR(ROUND($H$17/E23,2)," ")</f>
        <v>0</v>
      </c>
      <c r="G23" s="355">
        <f>ROUND(0.666666666666667*$H$18,2)</f>
        <v>0.93</v>
      </c>
      <c r="H23" s="356">
        <f>IFERROR(ROUND($H$17/G23,2)," ")</f>
        <v>0</v>
      </c>
      <c r="I23" s="355">
        <f>ROUND(0.58252427184466*$H$18,2)</f>
        <v>0.82</v>
      </c>
      <c r="J23" s="356">
        <f>IFERROR(ROUND($H$17/I23,2)," ")</f>
        <v>0</v>
      </c>
    </row>
    <row r="24" spans="1:10" ht="13.95" customHeight="1" x14ac:dyDescent="0.3">
      <c r="A24" s="353" t="s">
        <v>480</v>
      </c>
      <c r="B24" s="354" t="s">
        <v>481</v>
      </c>
      <c r="C24" s="355">
        <f>ROUND(0.770877944325482*$H$18,2)</f>
        <v>1.08</v>
      </c>
      <c r="D24" s="356">
        <f t="shared" ref="D24:D32" si="0">IFERROR(ROUND($H$17/C24,2)," ")</f>
        <v>0</v>
      </c>
      <c r="E24" s="355">
        <f>ROUND(1.01694915254237*$H$18,2)</f>
        <v>1.42</v>
      </c>
      <c r="F24" s="356">
        <f t="shared" ref="F24:F32" si="1">IFERROR(ROUND($H$17/E24,2)," ")</f>
        <v>0</v>
      </c>
      <c r="G24" s="355">
        <f>ROUND(1.15384615384615*$H$18,2)</f>
        <v>1.62</v>
      </c>
      <c r="H24" s="356">
        <f t="shared" ref="H24:H32" si="2">IFERROR(ROUND($H$17/G24,2)," ")</f>
        <v>0</v>
      </c>
      <c r="I24" s="355">
        <f>ROUND(0.9*$H$18,2)</f>
        <v>1.26</v>
      </c>
      <c r="J24" s="356">
        <f t="shared" ref="J24:J32" si="3">IFERROR(ROUND($H$17/I24,2)," ")</f>
        <v>0</v>
      </c>
    </row>
    <row r="25" spans="1:10" ht="13.95" customHeight="1" x14ac:dyDescent="0.3">
      <c r="A25" s="353" t="s">
        <v>482</v>
      </c>
      <c r="B25" s="354" t="s">
        <v>483</v>
      </c>
      <c r="C25" s="355">
        <f>ROUND(1.26315789473684*$H$18,2)</f>
        <v>1.77</v>
      </c>
      <c r="D25" s="356">
        <f t="shared" si="0"/>
        <v>0</v>
      </c>
      <c r="E25" s="355">
        <f>ROUND(1.71428571428571*$H$18,2)</f>
        <v>2.4</v>
      </c>
      <c r="F25" s="356">
        <f t="shared" si="1"/>
        <v>0</v>
      </c>
      <c r="G25" s="355">
        <f>ROUND(1.71428571428571*$H$18,2)</f>
        <v>2.4</v>
      </c>
      <c r="H25" s="356">
        <f t="shared" si="2"/>
        <v>0</v>
      </c>
      <c r="I25" s="355">
        <f>ROUND(1.25*$H$18,2)</f>
        <v>1.75</v>
      </c>
      <c r="J25" s="356">
        <f t="shared" si="3"/>
        <v>0</v>
      </c>
    </row>
    <row r="26" spans="1:10" ht="13.95" customHeight="1" x14ac:dyDescent="0.3">
      <c r="A26" s="353" t="s">
        <v>484</v>
      </c>
      <c r="B26" s="354" t="s">
        <v>485</v>
      </c>
      <c r="C26" s="355">
        <f>ROUND(1.57894736842105*$H$18,2)</f>
        <v>2.21</v>
      </c>
      <c r="D26" s="356">
        <f t="shared" si="0"/>
        <v>0</v>
      </c>
      <c r="E26" s="355">
        <f>ROUND(2.22222222222222*$H$18,2)</f>
        <v>3.11</v>
      </c>
      <c r="F26" s="356">
        <f t="shared" si="1"/>
        <v>0</v>
      </c>
      <c r="G26" s="355">
        <f>ROUND(2.06896551724138*$H$18,2)</f>
        <v>2.9</v>
      </c>
      <c r="H26" s="356">
        <f t="shared" si="2"/>
        <v>0</v>
      </c>
      <c r="I26" s="355">
        <f>ROUND(1.53846153846154*$H$18,2)</f>
        <v>2.15</v>
      </c>
      <c r="J26" s="356">
        <f t="shared" si="3"/>
        <v>0</v>
      </c>
    </row>
    <row r="27" spans="1:10" ht="13.95" customHeight="1" x14ac:dyDescent="0.3">
      <c r="A27" s="357" t="s">
        <v>486</v>
      </c>
      <c r="B27" s="358" t="s">
        <v>487</v>
      </c>
      <c r="C27" s="359">
        <f>ROUND(1.875*$H$18,2)</f>
        <v>2.63</v>
      </c>
      <c r="D27" s="356">
        <f t="shared" si="0"/>
        <v>0</v>
      </c>
      <c r="E27" s="359">
        <f>ROUND(3*$H$18,2)</f>
        <v>4.2</v>
      </c>
      <c r="F27" s="356">
        <f t="shared" si="1"/>
        <v>0</v>
      </c>
      <c r="G27" s="359">
        <f>ROUND(2.5*$H$18,2)</f>
        <v>3.5</v>
      </c>
      <c r="H27" s="356">
        <f t="shared" si="2"/>
        <v>0</v>
      </c>
      <c r="I27" s="359">
        <f>ROUND(1.93548387096774*$H$18,2)</f>
        <v>2.71</v>
      </c>
      <c r="J27" s="356">
        <f t="shared" si="3"/>
        <v>0</v>
      </c>
    </row>
    <row r="28" spans="1:10" ht="13.95" customHeight="1" x14ac:dyDescent="0.3">
      <c r="A28" s="357" t="s">
        <v>488</v>
      </c>
      <c r="B28" s="358" t="s">
        <v>489</v>
      </c>
      <c r="C28" s="359">
        <f>ROUND(2.18181818181818*$H$18,2)</f>
        <v>3.05</v>
      </c>
      <c r="D28" s="356">
        <f t="shared" si="0"/>
        <v>0</v>
      </c>
      <c r="E28" s="359">
        <f>ROUND(3.52941176470588*$H$18,2)</f>
        <v>4.9400000000000004</v>
      </c>
      <c r="F28" s="356">
        <f t="shared" si="1"/>
        <v>0</v>
      </c>
      <c r="G28" s="359">
        <f>ROUND(2.85714285714286*$H$18,2)</f>
        <v>4</v>
      </c>
      <c r="H28" s="356">
        <f t="shared" si="2"/>
        <v>0</v>
      </c>
      <c r="I28" s="359">
        <f>ROUND(2.30769230769231*$H$18,2)</f>
        <v>3.23</v>
      </c>
      <c r="J28" s="356">
        <f t="shared" si="3"/>
        <v>0</v>
      </c>
    </row>
    <row r="29" spans="1:10" ht="13.95" customHeight="1" x14ac:dyDescent="0.3">
      <c r="A29" s="357" t="s">
        <v>490</v>
      </c>
      <c r="B29" s="358" t="s">
        <v>491</v>
      </c>
      <c r="C29" s="359">
        <f>ROUND(2.60869565217391*$H$18,2)</f>
        <v>3.65</v>
      </c>
      <c r="D29" s="356">
        <f t="shared" si="0"/>
        <v>0</v>
      </c>
      <c r="E29" s="359">
        <f>ROUND(4.28571428571429*$H$18,2)</f>
        <v>6</v>
      </c>
      <c r="F29" s="356">
        <f t="shared" si="1"/>
        <v>0</v>
      </c>
      <c r="G29" s="359">
        <f>ROUND(3.15789473684211*$H$18,2)</f>
        <v>4.42</v>
      </c>
      <c r="H29" s="356">
        <f t="shared" si="2"/>
        <v>0</v>
      </c>
      <c r="I29" s="359">
        <f>ROUND(2.60869565217391*$H$18,2)</f>
        <v>3.65</v>
      </c>
      <c r="J29" s="356">
        <f t="shared" si="3"/>
        <v>0</v>
      </c>
    </row>
    <row r="30" spans="1:10" ht="13.95" customHeight="1" x14ac:dyDescent="0.3">
      <c r="A30" s="357" t="s">
        <v>492</v>
      </c>
      <c r="B30" s="358" t="s">
        <v>493</v>
      </c>
      <c r="C30" s="359">
        <f>ROUND(3.33333333333333*$H$18,2)</f>
        <v>4.67</v>
      </c>
      <c r="D30" s="356">
        <f t="shared" si="0"/>
        <v>0</v>
      </c>
      <c r="E30" s="359">
        <f>ROUND(6*$H$18,2)</f>
        <v>8.4</v>
      </c>
      <c r="F30" s="356">
        <f t="shared" si="1"/>
        <v>0</v>
      </c>
      <c r="G30" s="359">
        <f>ROUND(3.52941176470588*$H$18,2)</f>
        <v>4.9400000000000004</v>
      </c>
      <c r="H30" s="356">
        <f t="shared" si="2"/>
        <v>0</v>
      </c>
      <c r="I30" s="359">
        <f>ROUND(2.85714285714286*$H$18,2)</f>
        <v>4</v>
      </c>
      <c r="J30" s="356">
        <f t="shared" si="3"/>
        <v>0</v>
      </c>
    </row>
    <row r="31" spans="1:10" ht="13.95" customHeight="1" x14ac:dyDescent="0.3">
      <c r="A31" s="357" t="s">
        <v>494</v>
      </c>
      <c r="B31" s="358" t="s">
        <v>495</v>
      </c>
      <c r="C31" s="359">
        <f>ROUND(3.87096774193548*$H$18,2)</f>
        <v>5.42</v>
      </c>
      <c r="D31" s="356">
        <f t="shared" si="0"/>
        <v>0</v>
      </c>
      <c r="E31" s="359">
        <f>ROUND(6.66666666666667*$H$18,2)</f>
        <v>9.33</v>
      </c>
      <c r="F31" s="356">
        <f t="shared" si="1"/>
        <v>0</v>
      </c>
      <c r="G31" s="359">
        <f>ROUND(4.28571428571429*$H$18,2)</f>
        <v>6</v>
      </c>
      <c r="H31" s="356">
        <f t="shared" si="2"/>
        <v>0</v>
      </c>
      <c r="I31" s="359">
        <f>ROUND(3.33333333333333*$H$18,2)</f>
        <v>4.67</v>
      </c>
      <c r="J31" s="356">
        <f t="shared" si="3"/>
        <v>0</v>
      </c>
    </row>
    <row r="32" spans="1:10" ht="13.95" customHeight="1" x14ac:dyDescent="0.3">
      <c r="A32" s="353" t="s">
        <v>496</v>
      </c>
      <c r="B32" s="354" t="s">
        <v>497</v>
      </c>
      <c r="C32" s="355">
        <f>ROUND(4.28571428571429*$H$18,2)</f>
        <v>6</v>
      </c>
      <c r="D32" s="356">
        <f t="shared" si="0"/>
        <v>0</v>
      </c>
      <c r="E32" s="355">
        <f>ROUND(7.5*$H$18,2)</f>
        <v>10.5</v>
      </c>
      <c r="F32" s="356">
        <f t="shared" si="1"/>
        <v>0</v>
      </c>
      <c r="G32" s="355">
        <f>ROUND(4.61538461538461*$H$18,2)</f>
        <v>6.46</v>
      </c>
      <c r="H32" s="356">
        <f t="shared" si="2"/>
        <v>0</v>
      </c>
      <c r="I32" s="355">
        <f>ROUND(3.52941176470588*$H$18,2)</f>
        <v>4.9400000000000004</v>
      </c>
      <c r="J32" s="356">
        <f t="shared" si="3"/>
        <v>0</v>
      </c>
    </row>
    <row r="33" spans="1:11" ht="10.199999999999999" customHeight="1" x14ac:dyDescent="0.3">
      <c r="A33" s="288"/>
      <c r="B33" s="288"/>
      <c r="C33" s="289"/>
      <c r="D33" s="289"/>
      <c r="E33" s="290"/>
      <c r="F33" s="290"/>
      <c r="G33" s="288"/>
      <c r="H33" s="288"/>
      <c r="I33" s="288"/>
      <c r="J33" s="288"/>
    </row>
    <row r="34" spans="1:11" ht="13.95" customHeight="1" x14ac:dyDescent="0.3">
      <c r="A34" s="1735" t="s">
        <v>498</v>
      </c>
      <c r="B34" s="1735"/>
      <c r="C34" s="1735"/>
      <c r="D34" s="1735"/>
      <c r="E34" s="1735"/>
      <c r="F34" s="1735"/>
      <c r="G34" s="1735"/>
      <c r="H34" s="1735"/>
      <c r="I34" s="1735"/>
      <c r="J34" s="1735"/>
    </row>
    <row r="35" spans="1:11" ht="27" customHeight="1" x14ac:dyDescent="0.25">
      <c r="A35" s="1733" t="s">
        <v>471</v>
      </c>
      <c r="B35" s="1743" t="s">
        <v>472</v>
      </c>
      <c r="C35" s="1744" t="s">
        <v>473</v>
      </c>
      <c r="D35" s="1745"/>
      <c r="E35" s="1745" t="s">
        <v>6</v>
      </c>
      <c r="F35" s="1745"/>
      <c r="G35" s="1742" t="s">
        <v>474</v>
      </c>
      <c r="H35" s="1742"/>
      <c r="I35" s="1742" t="s">
        <v>475</v>
      </c>
      <c r="J35" s="1742"/>
      <c r="K35" s="360"/>
    </row>
    <row r="36" spans="1:11" ht="26.25" customHeight="1" x14ac:dyDescent="0.25">
      <c r="A36" s="1734"/>
      <c r="B36" s="1743"/>
      <c r="C36" s="352" t="s">
        <v>476</v>
      </c>
      <c r="D36" s="301" t="s">
        <v>477</v>
      </c>
      <c r="E36" s="352" t="s">
        <v>476</v>
      </c>
      <c r="F36" s="301" t="s">
        <v>477</v>
      </c>
      <c r="G36" s="352" t="s">
        <v>476</v>
      </c>
      <c r="H36" s="301" t="s">
        <v>477</v>
      </c>
      <c r="I36" s="352" t="s">
        <v>476</v>
      </c>
      <c r="J36" s="301" t="s">
        <v>477</v>
      </c>
    </row>
    <row r="37" spans="1:11" ht="13.95" customHeight="1" x14ac:dyDescent="0.3">
      <c r="A37" s="353" t="s">
        <v>478</v>
      </c>
      <c r="B37" s="354" t="s">
        <v>479</v>
      </c>
      <c r="C37" s="359">
        <f>ROUND(0.267459138187221*$H$18,2)</f>
        <v>0.37</v>
      </c>
      <c r="D37" s="361">
        <f>IFERROR(ROUND($H$17/C37,2)," ")</f>
        <v>0</v>
      </c>
      <c r="E37" s="359">
        <f>ROUND(0.328767123287671*$H$18,2)</f>
        <v>0.46</v>
      </c>
      <c r="F37" s="356">
        <f>IFERROR(ROUND($H$17/E37,2)," ")</f>
        <v>0</v>
      </c>
      <c r="G37" s="359" t="s">
        <v>499</v>
      </c>
      <c r="H37" s="362" t="s">
        <v>499</v>
      </c>
      <c r="I37" s="359" t="s">
        <v>499</v>
      </c>
      <c r="J37" s="363" t="s">
        <v>499</v>
      </c>
    </row>
    <row r="38" spans="1:11" ht="13.95" customHeight="1" x14ac:dyDescent="0.3">
      <c r="A38" s="353" t="s">
        <v>480</v>
      </c>
      <c r="B38" s="354" t="s">
        <v>481</v>
      </c>
      <c r="C38" s="359">
        <f>ROUND(0.677966101694915*$H$18,2)</f>
        <v>0.95</v>
      </c>
      <c r="D38" s="361">
        <f t="shared" ref="D38:D46" si="4">IFERROR(ROUND($H$17/C38,2)," ")</f>
        <v>0</v>
      </c>
      <c r="E38" s="359">
        <f>ROUND(0.851063829787234*$H$18,2)</f>
        <v>1.19</v>
      </c>
      <c r="F38" s="356">
        <f t="shared" ref="F38:F46" si="5">IFERROR(ROUND($H$17/E38,2)," ")</f>
        <v>0</v>
      </c>
      <c r="G38" s="359">
        <f>ROUND(1.22448979591837*$H$18,2)</f>
        <v>1.71</v>
      </c>
      <c r="H38" s="356">
        <f>IFERROR(ROUND($H$17/G38,2)," ")</f>
        <v>0</v>
      </c>
      <c r="I38" s="359">
        <f>ROUND(0.9375*$H$18,2)</f>
        <v>1.31</v>
      </c>
      <c r="J38" s="356">
        <f>IFERROR(ROUND($H$17/I38,2)," ")</f>
        <v>0</v>
      </c>
    </row>
    <row r="39" spans="1:11" ht="13.95" customHeight="1" x14ac:dyDescent="0.3">
      <c r="A39" s="353" t="s">
        <v>482</v>
      </c>
      <c r="B39" s="354" t="s">
        <v>483</v>
      </c>
      <c r="C39" s="359">
        <f>ROUND(1.1214953271028*$H$18,2)</f>
        <v>1.57</v>
      </c>
      <c r="D39" s="361">
        <f t="shared" si="4"/>
        <v>0</v>
      </c>
      <c r="E39" s="359">
        <f>ROUND(1.42857142857143*$H$18,2)</f>
        <v>2</v>
      </c>
      <c r="F39" s="356">
        <f t="shared" si="5"/>
        <v>0</v>
      </c>
      <c r="G39" s="359">
        <f>ROUND(1.44578313253012*$H$18,2)</f>
        <v>2.02</v>
      </c>
      <c r="H39" s="356">
        <f t="shared" ref="H39:H46" si="6">IFERROR(ROUND($H$17/G39,2)," ")</f>
        <v>0</v>
      </c>
      <c r="I39" s="359">
        <f>ROUND(1.10091743119266*$H$18,2)</f>
        <v>1.54</v>
      </c>
      <c r="J39" s="356">
        <f t="shared" ref="J39:J46" si="7">IFERROR(ROUND($H$17/I39,2)," ")</f>
        <v>0</v>
      </c>
    </row>
    <row r="40" spans="1:11" ht="13.95" customHeight="1" x14ac:dyDescent="0.3">
      <c r="A40" s="353" t="s">
        <v>484</v>
      </c>
      <c r="B40" s="354" t="s">
        <v>485</v>
      </c>
      <c r="C40" s="359">
        <f>ROUND(1.3953488372093*$H$18,2)</f>
        <v>1.95</v>
      </c>
      <c r="D40" s="361">
        <f t="shared" si="4"/>
        <v>0</v>
      </c>
      <c r="E40" s="359">
        <f>ROUND(1.84615384615385*$H$18,2)</f>
        <v>2.58</v>
      </c>
      <c r="F40" s="356">
        <f t="shared" si="5"/>
        <v>0</v>
      </c>
      <c r="G40" s="359">
        <f>ROUND(1.73913043478261*$H$18,2)</f>
        <v>2.4300000000000002</v>
      </c>
      <c r="H40" s="356">
        <f t="shared" si="6"/>
        <v>0</v>
      </c>
      <c r="I40" s="359">
        <f>ROUND(1.34831460674157*$H$18,2)</f>
        <v>1.89</v>
      </c>
      <c r="J40" s="356">
        <f t="shared" si="7"/>
        <v>0</v>
      </c>
    </row>
    <row r="41" spans="1:11" ht="13.95" customHeight="1" x14ac:dyDescent="0.3">
      <c r="A41" s="357" t="s">
        <v>486</v>
      </c>
      <c r="B41" s="358" t="s">
        <v>487</v>
      </c>
      <c r="C41" s="359">
        <f>ROUND(1.66666666666667*$H$18,2)</f>
        <v>2.33</v>
      </c>
      <c r="D41" s="361">
        <f t="shared" si="4"/>
        <v>0</v>
      </c>
      <c r="E41" s="359">
        <f>ROUND(2.5*$H$18,2)</f>
        <v>3.5</v>
      </c>
      <c r="F41" s="356">
        <f t="shared" si="5"/>
        <v>0</v>
      </c>
      <c r="G41" s="359">
        <f>ROUND(2.10526315789474*$H$18,2)</f>
        <v>2.95</v>
      </c>
      <c r="H41" s="356">
        <f t="shared" si="6"/>
        <v>0</v>
      </c>
      <c r="I41" s="359">
        <f>ROUND(1.69014084507042*$H$18,2)</f>
        <v>2.37</v>
      </c>
      <c r="J41" s="356">
        <f t="shared" si="7"/>
        <v>0</v>
      </c>
    </row>
    <row r="42" spans="1:11" ht="13.95" customHeight="1" x14ac:dyDescent="0.3">
      <c r="A42" s="357" t="s">
        <v>488</v>
      </c>
      <c r="B42" s="358" t="s">
        <v>489</v>
      </c>
      <c r="C42" s="359">
        <f>ROUND(1.93548387096774*H18,2)</f>
        <v>2.71</v>
      </c>
      <c r="D42" s="361">
        <f t="shared" si="4"/>
        <v>0</v>
      </c>
      <c r="E42" s="359">
        <f>ROUND(2.92682926829268*$H$18,2)</f>
        <v>4.0999999999999996</v>
      </c>
      <c r="F42" s="356">
        <f t="shared" si="5"/>
        <v>0</v>
      </c>
      <c r="G42" s="359">
        <f>ROUND(2.44897959183673*$H$18,2)</f>
        <v>3.43</v>
      </c>
      <c r="H42" s="356">
        <f t="shared" si="6"/>
        <v>0</v>
      </c>
      <c r="I42" s="359">
        <f>ROUND(2.03389830508475*$H$18,2)</f>
        <v>2.85</v>
      </c>
      <c r="J42" s="356">
        <f t="shared" si="7"/>
        <v>0</v>
      </c>
    </row>
    <row r="43" spans="1:11" ht="13.95" customHeight="1" x14ac:dyDescent="0.3">
      <c r="A43" s="357" t="s">
        <v>490</v>
      </c>
      <c r="B43" s="358" t="s">
        <v>491</v>
      </c>
      <c r="C43" s="359">
        <f>ROUND(2.30769230769231*H18,2)</f>
        <v>3.23</v>
      </c>
      <c r="D43" s="361">
        <f t="shared" si="4"/>
        <v>0</v>
      </c>
      <c r="E43" s="359">
        <f>ROUND(3.52941176470588*$H$18,2)</f>
        <v>4.9400000000000004</v>
      </c>
      <c r="F43" s="356">
        <f t="shared" si="5"/>
        <v>0</v>
      </c>
      <c r="G43" s="359">
        <f>ROUND(2.72727272727273*$H$18,2)</f>
        <v>3.82</v>
      </c>
      <c r="H43" s="356">
        <f t="shared" si="6"/>
        <v>0</v>
      </c>
      <c r="I43" s="359">
        <f>ROUND(2.30769230769231*$H$18,2)</f>
        <v>3.23</v>
      </c>
      <c r="J43" s="356">
        <f t="shared" si="7"/>
        <v>0</v>
      </c>
    </row>
    <row r="44" spans="1:11" ht="13.95" customHeight="1" x14ac:dyDescent="0.3">
      <c r="A44" s="357" t="s">
        <v>492</v>
      </c>
      <c r="B44" s="358" t="s">
        <v>493</v>
      </c>
      <c r="C44" s="359">
        <f>ROUND(3*$H$18,2)</f>
        <v>4.2</v>
      </c>
      <c r="D44" s="361">
        <f t="shared" si="4"/>
        <v>0</v>
      </c>
      <c r="E44" s="359">
        <f>ROUND(5*$H$18,2)</f>
        <v>7</v>
      </c>
      <c r="F44" s="356">
        <f t="shared" si="5"/>
        <v>0</v>
      </c>
      <c r="G44" s="359">
        <f>ROUND(3.15789473684211*$H$18,2)</f>
        <v>4.42</v>
      </c>
      <c r="H44" s="356">
        <f t="shared" si="6"/>
        <v>0</v>
      </c>
      <c r="I44" s="359">
        <f>ROUND(2.60869565217391*$H$18,2)</f>
        <v>3.65</v>
      </c>
      <c r="J44" s="356">
        <f t="shared" si="7"/>
        <v>0</v>
      </c>
    </row>
    <row r="45" spans="1:11" ht="13.95" customHeight="1" x14ac:dyDescent="0.3">
      <c r="A45" s="357" t="s">
        <v>494</v>
      </c>
      <c r="B45" s="358" t="s">
        <v>495</v>
      </c>
      <c r="C45" s="359">
        <f>ROUND(3.42857142857143*$H$18,2)</f>
        <v>4.8</v>
      </c>
      <c r="D45" s="361">
        <f t="shared" si="4"/>
        <v>0</v>
      </c>
      <c r="E45" s="359">
        <f>ROUND(5.71428571428571*$H$18,2)</f>
        <v>8</v>
      </c>
      <c r="F45" s="356">
        <f t="shared" si="5"/>
        <v>0</v>
      </c>
      <c r="G45" s="359">
        <f>ROUND(3.75*$H$18,2)</f>
        <v>5.25</v>
      </c>
      <c r="H45" s="356">
        <f t="shared" si="6"/>
        <v>0</v>
      </c>
      <c r="I45" s="359">
        <f>ROUND(3*$H$18,2)</f>
        <v>4.2</v>
      </c>
      <c r="J45" s="356">
        <f t="shared" si="7"/>
        <v>0</v>
      </c>
    </row>
    <row r="46" spans="1:11" ht="13.95" customHeight="1" x14ac:dyDescent="0.3">
      <c r="A46" s="353" t="s">
        <v>496</v>
      </c>
      <c r="B46" s="354" t="s">
        <v>497</v>
      </c>
      <c r="C46" s="359">
        <f>ROUND(3.87096774193548*$H$18,2)</f>
        <v>5.42</v>
      </c>
      <c r="D46" s="361">
        <f t="shared" si="4"/>
        <v>0</v>
      </c>
      <c r="E46" s="359">
        <f>ROUND(6.31578947368421*$H$18,2)</f>
        <v>8.84</v>
      </c>
      <c r="F46" s="356">
        <f t="shared" si="5"/>
        <v>0</v>
      </c>
      <c r="G46" s="359">
        <f>ROUND(4.13793103448276*$H$18,2)</f>
        <v>5.79</v>
      </c>
      <c r="H46" s="356">
        <f t="shared" si="6"/>
        <v>0</v>
      </c>
      <c r="I46" s="359">
        <f>ROUND(3.24324324324324*$H$18,2)</f>
        <v>4.54</v>
      </c>
      <c r="J46" s="356">
        <f t="shared" si="7"/>
        <v>0</v>
      </c>
    </row>
    <row r="47" spans="1:11" ht="10.199999999999999" customHeight="1" x14ac:dyDescent="0.3">
      <c r="A47" s="288"/>
      <c r="B47" s="288"/>
      <c r="C47" s="289"/>
      <c r="D47" s="289"/>
      <c r="E47" s="290"/>
      <c r="F47" s="290"/>
      <c r="G47" s="288"/>
      <c r="H47" s="288"/>
      <c r="I47" s="288"/>
      <c r="J47" s="288"/>
    </row>
    <row r="48" spans="1:11" ht="19.95" customHeight="1" x14ac:dyDescent="0.3">
      <c r="A48" s="1739"/>
      <c r="B48" s="1739"/>
      <c r="C48" s="1739"/>
      <c r="D48" s="1739"/>
      <c r="E48" s="1739"/>
      <c r="F48" s="290"/>
      <c r="G48" s="364"/>
      <c r="H48" s="364"/>
      <c r="I48" s="997"/>
      <c r="J48" s="998"/>
    </row>
    <row r="49" spans="1:10" ht="13.8" x14ac:dyDescent="0.3">
      <c r="A49" s="1740"/>
      <c r="B49" s="1740"/>
      <c r="C49" s="1740"/>
      <c r="D49" s="1740"/>
      <c r="E49" s="1740"/>
      <c r="F49" s="290"/>
      <c r="G49" s="365"/>
      <c r="H49" s="365"/>
      <c r="I49" s="1726" t="s">
        <v>500</v>
      </c>
      <c r="J49" s="1726"/>
    </row>
    <row r="50" spans="1:10" ht="13.95" customHeight="1" x14ac:dyDescent="0.3">
      <c r="A50" s="1741" t="str">
        <f>A95</f>
        <v>Version 16.03.2023</v>
      </c>
      <c r="B50" s="1741"/>
      <c r="C50" s="1741"/>
      <c r="D50" s="289"/>
      <c r="E50" s="1719" t="s">
        <v>501</v>
      </c>
      <c r="F50" s="1719"/>
      <c r="G50" s="1719"/>
      <c r="H50" s="288"/>
      <c r="I50" s="288"/>
      <c r="J50" s="288"/>
    </row>
    <row r="51" spans="1:10" ht="3" customHeight="1" x14ac:dyDescent="0.3">
      <c r="A51" s="366"/>
      <c r="B51" s="366"/>
      <c r="C51" s="366"/>
      <c r="D51" s="366"/>
      <c r="E51" s="367"/>
      <c r="F51" s="367"/>
      <c r="G51" s="368"/>
      <c r="H51" s="368"/>
      <c r="I51" s="368"/>
      <c r="J51" s="368"/>
    </row>
    <row r="52" spans="1:10" ht="3" customHeight="1" x14ac:dyDescent="0.3">
      <c r="A52" s="288"/>
      <c r="B52" s="288"/>
      <c r="C52" s="289"/>
      <c r="D52" s="369"/>
      <c r="E52" s="370"/>
      <c r="F52" s="370"/>
      <c r="G52" s="371"/>
      <c r="H52" s="371"/>
      <c r="I52" s="371"/>
      <c r="J52" s="371"/>
    </row>
    <row r="53" spans="1:10" ht="13.95" customHeight="1" x14ac:dyDescent="0.3">
      <c r="A53" s="1737" t="s">
        <v>359</v>
      </c>
      <c r="B53" s="1737"/>
      <c r="C53" s="1738">
        <f>D9</f>
        <v>0</v>
      </c>
      <c r="D53" s="1738"/>
      <c r="E53" s="1738"/>
      <c r="F53" s="1738"/>
      <c r="G53" s="1738"/>
      <c r="H53" s="1738"/>
      <c r="I53" s="1738"/>
      <c r="J53" s="1738"/>
    </row>
    <row r="54" spans="1:10" ht="10.199999999999999" customHeight="1" x14ac:dyDescent="0.3">
      <c r="A54" s="349"/>
      <c r="B54" s="349"/>
      <c r="C54" s="289"/>
      <c r="D54" s="372"/>
      <c r="E54" s="372"/>
      <c r="F54" s="372"/>
      <c r="G54" s="372"/>
      <c r="H54" s="372"/>
      <c r="I54" s="372"/>
      <c r="J54" s="372"/>
    </row>
    <row r="55" spans="1:10" ht="13.95" customHeight="1" x14ac:dyDescent="0.3">
      <c r="A55" s="1730" t="s">
        <v>502</v>
      </c>
      <c r="B55" s="1731"/>
      <c r="C55" s="1731"/>
      <c r="D55" s="1731"/>
      <c r="E55" s="1731"/>
      <c r="F55" s="1731"/>
      <c r="G55" s="1731"/>
      <c r="H55" s="1732"/>
      <c r="I55" s="373"/>
      <c r="J55" s="373"/>
    </row>
    <row r="56" spans="1:10" ht="30" customHeight="1" x14ac:dyDescent="0.3">
      <c r="A56" s="1733" t="s">
        <v>471</v>
      </c>
      <c r="B56" s="1733" t="s">
        <v>472</v>
      </c>
      <c r="C56" s="1733" t="s">
        <v>503</v>
      </c>
      <c r="D56" s="1733"/>
      <c r="E56" s="1734" t="s">
        <v>6</v>
      </c>
      <c r="F56" s="1734"/>
      <c r="G56" s="1733" t="s">
        <v>504</v>
      </c>
      <c r="H56" s="1733"/>
      <c r="I56" s="372"/>
      <c r="J56" s="372"/>
    </row>
    <row r="57" spans="1:10" ht="26.25" customHeight="1" x14ac:dyDescent="0.3">
      <c r="A57" s="1734"/>
      <c r="B57" s="1733"/>
      <c r="C57" s="374" t="s">
        <v>476</v>
      </c>
      <c r="D57" s="301" t="s">
        <v>477</v>
      </c>
      <c r="E57" s="374" t="s">
        <v>476</v>
      </c>
      <c r="F57" s="301" t="s">
        <v>477</v>
      </c>
      <c r="G57" s="374" t="s">
        <v>476</v>
      </c>
      <c r="H57" s="301" t="s">
        <v>477</v>
      </c>
      <c r="I57" s="372"/>
      <c r="J57" s="372"/>
    </row>
    <row r="58" spans="1:10" ht="13.95" customHeight="1" x14ac:dyDescent="0.3">
      <c r="A58" s="375" t="s">
        <v>478</v>
      </c>
      <c r="B58" s="354" t="s">
        <v>479</v>
      </c>
      <c r="C58" s="359">
        <f>ROUND(0.267857142857143*$H$18,2)</f>
        <v>0.38</v>
      </c>
      <c r="D58" s="361">
        <f>IFERROR(ROUND($H$17/C58,2)," ")</f>
        <v>0</v>
      </c>
      <c r="E58" s="359">
        <f>ROUND(0.343839541547278*$H$18,2)</f>
        <v>0.48</v>
      </c>
      <c r="F58" s="361">
        <f>IFERROR(ROUND($H$17/E58,2)," ")</f>
        <v>0</v>
      </c>
      <c r="G58" s="359">
        <f>ROUND(0.769230769230769*$H$18,2)</f>
        <v>1.08</v>
      </c>
      <c r="H58" s="361">
        <f>IFERROR(ROUND($H$17/G58,2)," ")</f>
        <v>0</v>
      </c>
      <c r="I58" s="372"/>
      <c r="J58" s="372"/>
    </row>
    <row r="59" spans="1:10" ht="13.95" customHeight="1" x14ac:dyDescent="0.3">
      <c r="A59" s="357" t="s">
        <v>480</v>
      </c>
      <c r="B59" s="354" t="s">
        <v>481</v>
      </c>
      <c r="C59" s="359">
        <f>ROUND(0.6*$H$18,2)</f>
        <v>0.84</v>
      </c>
      <c r="D59" s="361">
        <f t="shared" ref="D59:D62" si="8">IFERROR(ROUND($H$17/C59,2)," ")</f>
        <v>0</v>
      </c>
      <c r="E59" s="359">
        <f>ROUND(0.78740157480315*$H$18,2)</f>
        <v>1.1000000000000001</v>
      </c>
      <c r="F59" s="361">
        <f t="shared" ref="F59:F62" si="9">IFERROR(ROUND($H$17/E59,2)," ")</f>
        <v>0</v>
      </c>
      <c r="G59" s="359">
        <f>ROUND(1.08303249097473*$H$18,2)</f>
        <v>1.52</v>
      </c>
      <c r="H59" s="361">
        <f t="shared" ref="H59:H62" si="10">IFERROR(ROUND($H$17/G59,2)," ")</f>
        <v>0</v>
      </c>
      <c r="I59" s="372"/>
      <c r="J59" s="372"/>
    </row>
    <row r="60" spans="1:10" ht="13.95" customHeight="1" x14ac:dyDescent="0.3">
      <c r="A60" s="357" t="s">
        <v>482</v>
      </c>
      <c r="B60" s="354" t="s">
        <v>483</v>
      </c>
      <c r="C60" s="359">
        <f>ROUND(1.16731517509728*$H$18,2)</f>
        <v>1.63</v>
      </c>
      <c r="D60" s="361">
        <f t="shared" si="8"/>
        <v>0</v>
      </c>
      <c r="E60" s="359">
        <f>ROUND(1.57068062827225*$H$18,2)</f>
        <v>2.2000000000000002</v>
      </c>
      <c r="F60" s="361">
        <f t="shared" si="9"/>
        <v>0</v>
      </c>
      <c r="G60" s="359">
        <f>ROUND(1.86335403726708*$H$18,2)</f>
        <v>2.61</v>
      </c>
      <c r="H60" s="361">
        <f t="shared" si="10"/>
        <v>0</v>
      </c>
      <c r="I60" s="372"/>
      <c r="J60" s="372"/>
    </row>
    <row r="61" spans="1:10" ht="13.95" customHeight="1" x14ac:dyDescent="0.3">
      <c r="A61" s="357" t="s">
        <v>484</v>
      </c>
      <c r="B61" s="358" t="s">
        <v>485</v>
      </c>
      <c r="C61" s="359">
        <f>ROUND(1.61290322580645*$H$18,2)</f>
        <v>2.2599999999999998</v>
      </c>
      <c r="D61" s="361">
        <f t="shared" si="8"/>
        <v>0</v>
      </c>
      <c r="E61" s="359">
        <f>ROUND(2.20588235294118*$H$18,2)</f>
        <v>3.09</v>
      </c>
      <c r="F61" s="361">
        <f t="shared" si="9"/>
        <v>0</v>
      </c>
      <c r="G61" s="359">
        <f>ROUND(2.5*$H$18,2)</f>
        <v>3.5</v>
      </c>
      <c r="H61" s="361">
        <f t="shared" si="10"/>
        <v>0</v>
      </c>
      <c r="I61" s="372"/>
      <c r="J61" s="372"/>
    </row>
    <row r="62" spans="1:10" ht="13.95" customHeight="1" x14ac:dyDescent="0.3">
      <c r="A62" s="357" t="s">
        <v>486</v>
      </c>
      <c r="B62" s="358" t="s">
        <v>505</v>
      </c>
      <c r="C62" s="359">
        <f>ROUND(1.875*$H$18,2)</f>
        <v>2.63</v>
      </c>
      <c r="D62" s="361">
        <f t="shared" si="8"/>
        <v>0</v>
      </c>
      <c r="E62" s="359">
        <f>ROUND(2.60869565217391*$H$18,2)</f>
        <v>3.65</v>
      </c>
      <c r="F62" s="361">
        <f t="shared" si="9"/>
        <v>0</v>
      </c>
      <c r="G62" s="359">
        <f>ROUND(2.85714285714286*$H$18,2)</f>
        <v>4</v>
      </c>
      <c r="H62" s="361">
        <f t="shared" si="10"/>
        <v>0</v>
      </c>
      <c r="I62" s="372"/>
      <c r="J62" s="372"/>
    </row>
    <row r="63" spans="1:10" ht="10.199999999999999" customHeight="1" x14ac:dyDescent="0.3">
      <c r="A63" s="349"/>
      <c r="B63" s="349"/>
      <c r="C63" s="289"/>
      <c r="D63" s="289"/>
      <c r="E63" s="372"/>
      <c r="F63" s="372"/>
      <c r="G63" s="372"/>
      <c r="H63" s="372"/>
      <c r="I63" s="372"/>
      <c r="J63" s="372"/>
    </row>
    <row r="64" spans="1:10" ht="13.95" customHeight="1" x14ac:dyDescent="0.3">
      <c r="A64" s="1730" t="s">
        <v>506</v>
      </c>
      <c r="B64" s="1731"/>
      <c r="C64" s="1731"/>
      <c r="D64" s="1731"/>
      <c r="E64" s="1731"/>
      <c r="F64" s="1731"/>
      <c r="G64" s="1731"/>
      <c r="H64" s="1732"/>
      <c r="I64" s="372"/>
      <c r="J64" s="372"/>
    </row>
    <row r="65" spans="1:10" ht="27" customHeight="1" x14ac:dyDescent="0.3">
      <c r="A65" s="1733" t="s">
        <v>471</v>
      </c>
      <c r="B65" s="1733" t="s">
        <v>472</v>
      </c>
      <c r="C65" s="1733" t="s">
        <v>503</v>
      </c>
      <c r="D65" s="1733"/>
      <c r="E65" s="1734" t="s">
        <v>6</v>
      </c>
      <c r="F65" s="1734"/>
      <c r="G65" s="1733" t="s">
        <v>504</v>
      </c>
      <c r="H65" s="1733"/>
      <c r="I65" s="372"/>
      <c r="J65" s="372"/>
    </row>
    <row r="66" spans="1:10" ht="26.25" customHeight="1" x14ac:dyDescent="0.3">
      <c r="A66" s="1734"/>
      <c r="B66" s="1733"/>
      <c r="C66" s="374" t="s">
        <v>476</v>
      </c>
      <c r="D66" s="301" t="s">
        <v>477</v>
      </c>
      <c r="E66" s="374" t="s">
        <v>476</v>
      </c>
      <c r="F66" s="301" t="s">
        <v>477</v>
      </c>
      <c r="G66" s="374" t="s">
        <v>476</v>
      </c>
      <c r="H66" s="301" t="s">
        <v>477</v>
      </c>
      <c r="I66" s="372"/>
      <c r="J66" s="372"/>
    </row>
    <row r="67" spans="1:10" ht="13.95" customHeight="1" x14ac:dyDescent="0.3">
      <c r="A67" s="375" t="s">
        <v>478</v>
      </c>
      <c r="B67" s="354" t="s">
        <v>479</v>
      </c>
      <c r="C67" s="359">
        <f>ROUND(0.236220472440945*$H$18,2)</f>
        <v>0.33</v>
      </c>
      <c r="D67" s="361">
        <f>IFERROR(ROUND($H$17/C67,2)," ")</f>
        <v>0</v>
      </c>
      <c r="E67" s="359">
        <f>ROUND(0.46875*$H$18,2)</f>
        <v>0.66</v>
      </c>
      <c r="F67" s="361">
        <f>IFERROR(ROUND($H$17/E67,2)," ")</f>
        <v>0</v>
      </c>
      <c r="G67" s="359">
        <f>ROUND(0.705882352941177*$H$18,2)</f>
        <v>0.99</v>
      </c>
      <c r="H67" s="361">
        <f>IFERROR(ROUND($H$17/G67,2)," ")</f>
        <v>0</v>
      </c>
      <c r="I67" s="372"/>
      <c r="J67" s="372"/>
    </row>
    <row r="68" spans="1:10" ht="13.95" customHeight="1" x14ac:dyDescent="0.3">
      <c r="A68" s="357" t="s">
        <v>480</v>
      </c>
      <c r="B68" s="354" t="s">
        <v>481</v>
      </c>
      <c r="C68" s="359">
        <f>ROUND(0.530035335689046*$H$18,2)</f>
        <v>0.74</v>
      </c>
      <c r="D68" s="361">
        <f t="shared" ref="D68:D71" si="11">IFERROR(ROUND($H$17/C68,2)," ")</f>
        <v>0</v>
      </c>
      <c r="E68" s="359">
        <f>ROUND(0.665188470066519*$H$18,2)</f>
        <v>0.93</v>
      </c>
      <c r="F68" s="361">
        <f t="shared" ref="F68:F71" si="12">IFERROR(ROUND($H$17/E68,2)," ")</f>
        <v>0</v>
      </c>
      <c r="G68" s="359">
        <f>ROUND(0.946372239747634*$H$18,2)</f>
        <v>1.32</v>
      </c>
      <c r="H68" s="361">
        <f t="shared" ref="H68:H71" si="13">IFERROR(ROUND($H$17/G68,2)," ")</f>
        <v>0</v>
      </c>
      <c r="I68" s="372"/>
      <c r="J68" s="372"/>
    </row>
    <row r="69" spans="1:10" ht="13.95" customHeight="1" x14ac:dyDescent="0.3">
      <c r="A69" s="357" t="s">
        <v>482</v>
      </c>
      <c r="B69" s="354" t="s">
        <v>483</v>
      </c>
      <c r="C69" s="359">
        <f>ROUND(1.05633802816901*$H$18,2)</f>
        <v>1.48</v>
      </c>
      <c r="D69" s="361">
        <f t="shared" si="11"/>
        <v>0</v>
      </c>
      <c r="E69" s="359">
        <f>ROUND(1.33333333333333*$H$18,2)</f>
        <v>1.87</v>
      </c>
      <c r="F69" s="361">
        <f t="shared" si="12"/>
        <v>0</v>
      </c>
      <c r="G69" s="359">
        <f>ROUND(1.59574468085106*$H$18,2)</f>
        <v>2.23</v>
      </c>
      <c r="H69" s="361">
        <f t="shared" si="13"/>
        <v>0</v>
      </c>
      <c r="I69" s="372"/>
      <c r="J69" s="372"/>
    </row>
    <row r="70" spans="1:10" ht="13.95" customHeight="1" x14ac:dyDescent="0.3">
      <c r="A70" s="357" t="s">
        <v>484</v>
      </c>
      <c r="B70" s="358" t="s">
        <v>485</v>
      </c>
      <c r="C70" s="359">
        <f>ROUND(1.40845070422535*$H$18,2)</f>
        <v>1.97</v>
      </c>
      <c r="D70" s="361">
        <f t="shared" si="11"/>
        <v>0</v>
      </c>
      <c r="E70" s="359">
        <f>ROUND(1.81818181818182*$H$18,2)</f>
        <v>2.5499999999999998</v>
      </c>
      <c r="F70" s="361">
        <f t="shared" si="12"/>
        <v>0</v>
      </c>
      <c r="G70" s="359">
        <f>ROUND(2.12765957446809*$H$18,2)</f>
        <v>2.98</v>
      </c>
      <c r="H70" s="361">
        <f t="shared" si="13"/>
        <v>0</v>
      </c>
      <c r="I70" s="372"/>
      <c r="J70" s="372"/>
    </row>
    <row r="71" spans="1:10" ht="13.95" customHeight="1" x14ac:dyDescent="0.3">
      <c r="A71" s="357" t="s">
        <v>486</v>
      </c>
      <c r="B71" s="358" t="s">
        <v>505</v>
      </c>
      <c r="C71" s="359">
        <f>ROUND(1.62162162162162*$H$18,2)</f>
        <v>2.27</v>
      </c>
      <c r="D71" s="361">
        <f t="shared" si="11"/>
        <v>0</v>
      </c>
      <c r="E71" s="359">
        <f>ROUND(2.14285714285714*$H$18,2)</f>
        <v>3</v>
      </c>
      <c r="F71" s="361">
        <f t="shared" si="12"/>
        <v>0</v>
      </c>
      <c r="G71" s="359">
        <f>ROUND(2.4*$H$18,2)</f>
        <v>3.36</v>
      </c>
      <c r="H71" s="361">
        <f t="shared" si="13"/>
        <v>0</v>
      </c>
      <c r="I71" s="372"/>
      <c r="J71" s="372"/>
    </row>
    <row r="72" spans="1:10" ht="10.199999999999999" customHeight="1" x14ac:dyDescent="0.3">
      <c r="A72" s="349"/>
      <c r="B72" s="349"/>
      <c r="C72" s="289"/>
      <c r="D72" s="372"/>
      <c r="E72" s="372"/>
      <c r="F72" s="372"/>
      <c r="G72" s="372"/>
      <c r="H72" s="372"/>
      <c r="I72" s="372"/>
      <c r="J72" s="372"/>
    </row>
    <row r="73" spans="1:10" ht="13.95" customHeight="1" x14ac:dyDescent="0.3">
      <c r="A73" s="1735" t="s">
        <v>507</v>
      </c>
      <c r="B73" s="1735"/>
      <c r="C73" s="1735"/>
      <c r="D73" s="1735"/>
      <c r="E73" s="1735"/>
      <c r="F73" s="1735"/>
      <c r="G73" s="1735"/>
      <c r="H73" s="1735"/>
      <c r="I73" s="1735"/>
      <c r="J73" s="1735"/>
    </row>
    <row r="74" spans="1:10" ht="13.95" customHeight="1" x14ac:dyDescent="0.3">
      <c r="A74" s="1736" t="s">
        <v>374</v>
      </c>
      <c r="B74" s="1736"/>
      <c r="C74" s="1736"/>
      <c r="D74" s="1736"/>
      <c r="E74" s="1736"/>
      <c r="F74" s="1736"/>
      <c r="G74" s="1736" t="s">
        <v>508</v>
      </c>
      <c r="H74" s="1736"/>
      <c r="I74" s="1736"/>
      <c r="J74" s="376" t="s">
        <v>376</v>
      </c>
    </row>
    <row r="75" spans="1:10" ht="13.95" customHeight="1" x14ac:dyDescent="0.3">
      <c r="A75" s="1720" t="s">
        <v>509</v>
      </c>
      <c r="B75" s="1720"/>
      <c r="C75" s="1720"/>
      <c r="D75" s="1720"/>
      <c r="E75" s="1720"/>
      <c r="F75" s="1720"/>
      <c r="G75" s="1720"/>
      <c r="H75" s="1720"/>
      <c r="I75" s="1720"/>
      <c r="J75" s="377" t="s">
        <v>510</v>
      </c>
    </row>
    <row r="76" spans="1:10" ht="13.95" customHeight="1" x14ac:dyDescent="0.3">
      <c r="A76" s="1720" t="s">
        <v>511</v>
      </c>
      <c r="B76" s="1720"/>
      <c r="C76" s="1720"/>
      <c r="D76" s="1720"/>
      <c r="E76" s="1720"/>
      <c r="F76" s="1720"/>
      <c r="G76" s="1721" t="s">
        <v>512</v>
      </c>
      <c r="H76" s="1721"/>
      <c r="I76" s="1721"/>
      <c r="J76" s="377" t="s">
        <v>379</v>
      </c>
    </row>
    <row r="77" spans="1:10" ht="13.95" customHeight="1" x14ac:dyDescent="0.3">
      <c r="A77" s="1720" t="s">
        <v>377</v>
      </c>
      <c r="B77" s="1720"/>
      <c r="C77" s="1720"/>
      <c r="D77" s="1720"/>
      <c r="E77" s="1720"/>
      <c r="F77" s="1720"/>
      <c r="G77" s="1721" t="s">
        <v>513</v>
      </c>
      <c r="H77" s="1721"/>
      <c r="I77" s="1721"/>
      <c r="J77" s="377" t="s">
        <v>385</v>
      </c>
    </row>
    <row r="78" spans="1:10" ht="25.5" customHeight="1" x14ac:dyDescent="0.3">
      <c r="A78" s="1728" t="s">
        <v>514</v>
      </c>
      <c r="B78" s="1728"/>
      <c r="C78" s="1728"/>
      <c r="D78" s="1728"/>
      <c r="E78" s="1728"/>
      <c r="F78" s="1728"/>
      <c r="G78" s="1729" t="s">
        <v>515</v>
      </c>
      <c r="H78" s="1721"/>
      <c r="I78" s="1721"/>
      <c r="J78" s="378" t="s">
        <v>516</v>
      </c>
    </row>
    <row r="79" spans="1:10" ht="26.25" customHeight="1" x14ac:dyDescent="0.3">
      <c r="A79" s="1728" t="s">
        <v>517</v>
      </c>
      <c r="B79" s="1728"/>
      <c r="C79" s="1728"/>
      <c r="D79" s="1728"/>
      <c r="E79" s="1728"/>
      <c r="F79" s="1728"/>
      <c r="G79" s="1729" t="s">
        <v>518</v>
      </c>
      <c r="H79" s="1721"/>
      <c r="I79" s="1721"/>
      <c r="J79" s="378" t="s">
        <v>519</v>
      </c>
    </row>
    <row r="80" spans="1:10" ht="27.75" customHeight="1" x14ac:dyDescent="0.3">
      <c r="A80" s="1728"/>
      <c r="B80" s="1728"/>
      <c r="C80" s="1728"/>
      <c r="D80" s="1728"/>
      <c r="E80" s="1728"/>
      <c r="F80" s="1728"/>
      <c r="G80" s="1729" t="s">
        <v>520</v>
      </c>
      <c r="H80" s="1721"/>
      <c r="I80" s="1721"/>
      <c r="J80" s="378" t="s">
        <v>521</v>
      </c>
    </row>
    <row r="81" spans="1:10" ht="27.75" customHeight="1" x14ac:dyDescent="0.3">
      <c r="A81" s="1728"/>
      <c r="B81" s="1728"/>
      <c r="C81" s="1728"/>
      <c r="D81" s="1728"/>
      <c r="E81" s="1728"/>
      <c r="F81" s="1728"/>
      <c r="G81" s="1729" t="s">
        <v>522</v>
      </c>
      <c r="H81" s="1729"/>
      <c r="I81" s="1729"/>
      <c r="J81" s="378" t="s">
        <v>523</v>
      </c>
    </row>
    <row r="82" spans="1:10" ht="13.95" customHeight="1" x14ac:dyDescent="0.3">
      <c r="A82" s="1720" t="s">
        <v>524</v>
      </c>
      <c r="B82" s="1720"/>
      <c r="C82" s="1720"/>
      <c r="D82" s="1720"/>
      <c r="E82" s="1720"/>
      <c r="F82" s="1720"/>
      <c r="G82" s="1721" t="s">
        <v>525</v>
      </c>
      <c r="H82" s="1721"/>
      <c r="I82" s="1721"/>
      <c r="J82" s="377" t="s">
        <v>379</v>
      </c>
    </row>
    <row r="83" spans="1:10" ht="13.95" customHeight="1" x14ac:dyDescent="0.3">
      <c r="A83" s="1720" t="s">
        <v>526</v>
      </c>
      <c r="B83" s="1720"/>
      <c r="C83" s="1720"/>
      <c r="D83" s="1720"/>
      <c r="E83" s="1720"/>
      <c r="F83" s="1720"/>
      <c r="G83" s="1721" t="s">
        <v>527</v>
      </c>
      <c r="H83" s="1721"/>
      <c r="I83" s="1721"/>
      <c r="J83" s="377" t="s">
        <v>528</v>
      </c>
    </row>
    <row r="84" spans="1:10" ht="13.95" customHeight="1" x14ac:dyDescent="0.3">
      <c r="A84" s="1720" t="s">
        <v>529</v>
      </c>
      <c r="B84" s="1720"/>
      <c r="C84" s="1720"/>
      <c r="D84" s="1720"/>
      <c r="E84" s="1720"/>
      <c r="F84" s="1720"/>
      <c r="G84" s="1727" t="s">
        <v>530</v>
      </c>
      <c r="H84" s="1727"/>
      <c r="I84" s="1727"/>
      <c r="J84" s="377" t="s">
        <v>531</v>
      </c>
    </row>
    <row r="85" spans="1:10" ht="13.95" customHeight="1" x14ac:dyDescent="0.3">
      <c r="A85" s="1720" t="s">
        <v>532</v>
      </c>
      <c r="B85" s="1720"/>
      <c r="C85" s="1720"/>
      <c r="D85" s="1720"/>
      <c r="E85" s="1720"/>
      <c r="F85" s="1720"/>
      <c r="G85" s="1721" t="s">
        <v>533</v>
      </c>
      <c r="H85" s="1721"/>
      <c r="I85" s="1721"/>
      <c r="J85" s="1721"/>
    </row>
    <row r="86" spans="1:10" ht="25.5" customHeight="1" x14ac:dyDescent="0.3">
      <c r="A86" s="1722" t="s">
        <v>534</v>
      </c>
      <c r="B86" s="1720"/>
      <c r="C86" s="1720"/>
      <c r="D86" s="1720"/>
      <c r="E86" s="1720"/>
      <c r="F86" s="1720"/>
      <c r="G86" s="1723" t="s">
        <v>535</v>
      </c>
      <c r="H86" s="1723"/>
      <c r="I86" s="1723"/>
      <c r="J86" s="1723"/>
    </row>
    <row r="87" spans="1:10" ht="10.199999999999999" customHeight="1" x14ac:dyDescent="0.3">
      <c r="A87" s="778"/>
      <c r="B87" s="779"/>
      <c r="C87" s="779"/>
      <c r="D87" s="779"/>
      <c r="E87" s="779"/>
      <c r="F87" s="779"/>
      <c r="G87" s="780"/>
      <c r="H87" s="780"/>
      <c r="I87" s="780"/>
      <c r="J87" s="780"/>
    </row>
    <row r="88" spans="1:10" customFormat="1" ht="15" customHeight="1" x14ac:dyDescent="0.3">
      <c r="A88" s="1027" t="s">
        <v>922</v>
      </c>
      <c r="B88" s="1027"/>
      <c r="C88" s="1027"/>
      <c r="D88" s="1027"/>
      <c r="E88" s="1027"/>
      <c r="F88" s="1027"/>
      <c r="G88" s="1027"/>
      <c r="H88" s="1027"/>
      <c r="I88" s="1027"/>
      <c r="J88" s="1027"/>
    </row>
    <row r="89" spans="1:10" customFormat="1" ht="12" customHeight="1" x14ac:dyDescent="0.3">
      <c r="A89" s="994" t="s">
        <v>798</v>
      </c>
      <c r="B89" s="994"/>
      <c r="C89" s="994"/>
      <c r="D89" s="994"/>
      <c r="E89" s="994"/>
      <c r="F89" s="994"/>
      <c r="G89" s="994"/>
      <c r="H89" s="994"/>
      <c r="I89" s="994"/>
      <c r="J89" s="769">
        <v>40</v>
      </c>
    </row>
    <row r="90" spans="1:10" customFormat="1" ht="12" customHeight="1" x14ac:dyDescent="0.3">
      <c r="A90" s="994" t="s">
        <v>800</v>
      </c>
      <c r="B90" s="994"/>
      <c r="C90" s="994"/>
      <c r="D90" s="994"/>
      <c r="E90" s="994"/>
      <c r="F90" s="994"/>
      <c r="G90" s="994"/>
      <c r="H90" s="994"/>
      <c r="I90" s="994"/>
      <c r="J90" s="665">
        <v>85</v>
      </c>
    </row>
    <row r="91" spans="1:10" customFormat="1" ht="9" customHeight="1" x14ac:dyDescent="0.3">
      <c r="A91" s="1724" t="s">
        <v>797</v>
      </c>
      <c r="B91" s="1724"/>
      <c r="C91" s="1724"/>
      <c r="D91" s="1724"/>
      <c r="E91" s="1724"/>
      <c r="F91" s="1724"/>
      <c r="G91" s="1724"/>
      <c r="H91" s="1724"/>
      <c r="I91" s="1724"/>
      <c r="J91" s="1724"/>
    </row>
    <row r="92" spans="1:10" ht="10.199999999999999" customHeight="1" x14ac:dyDescent="0.3">
      <c r="A92" s="288"/>
      <c r="B92" s="288"/>
      <c r="C92" s="289"/>
      <c r="D92" s="289"/>
      <c r="E92" s="290"/>
      <c r="F92" s="290"/>
      <c r="G92" s="288"/>
      <c r="H92" s="288"/>
      <c r="I92" s="288"/>
      <c r="J92" s="379"/>
    </row>
    <row r="93" spans="1:10" ht="19.95" customHeight="1" x14ac:dyDescent="0.3">
      <c r="A93" s="997"/>
      <c r="B93" s="998"/>
      <c r="C93" s="998"/>
      <c r="D93" s="998"/>
      <c r="E93" s="998"/>
      <c r="F93" s="290"/>
      <c r="G93" s="997"/>
      <c r="H93" s="998"/>
      <c r="I93" s="998"/>
      <c r="J93" s="998"/>
    </row>
    <row r="94" spans="1:10" ht="13.8" x14ac:dyDescent="0.3">
      <c r="A94" s="1725" t="s">
        <v>22</v>
      </c>
      <c r="B94" s="1725"/>
      <c r="C94" s="1725"/>
      <c r="D94" s="1725"/>
      <c r="E94" s="1725"/>
      <c r="F94" s="290"/>
      <c r="G94" s="1726" t="s">
        <v>414</v>
      </c>
      <c r="H94" s="1726"/>
      <c r="I94" s="1726"/>
      <c r="J94" s="1726"/>
    </row>
    <row r="95" spans="1:10" ht="13.95" customHeight="1" x14ac:dyDescent="0.3">
      <c r="A95" s="1718" t="str">
        <f>'LB MMHE RV'!A69:G69</f>
        <v>Version 16.03.2023</v>
      </c>
      <c r="B95" s="1718"/>
      <c r="C95" s="1718"/>
      <c r="D95" s="289"/>
      <c r="E95" s="1719" t="s">
        <v>536</v>
      </c>
      <c r="F95" s="1719"/>
      <c r="G95" s="1719"/>
      <c r="H95" s="288"/>
      <c r="I95" s="288"/>
      <c r="J95" s="379"/>
    </row>
    <row r="96" spans="1:10" ht="13.8" x14ac:dyDescent="0.3">
      <c r="C96" s="272"/>
      <c r="D96" s="272"/>
      <c r="E96" s="272"/>
      <c r="F96" s="272"/>
      <c r="J96" s="288"/>
    </row>
    <row r="97" spans="3:10" ht="13.8" x14ac:dyDescent="0.3">
      <c r="C97" s="272"/>
      <c r="D97" s="272"/>
      <c r="E97" s="272"/>
      <c r="F97" s="272"/>
      <c r="J97" s="288"/>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2" customWidth="1"/>
    <col min="2" max="2" width="7.6640625" style="272" customWidth="1"/>
    <col min="3" max="3" width="8.6640625" style="334" customWidth="1"/>
    <col min="4" max="4" width="10.6640625" style="334" customWidth="1"/>
    <col min="5" max="5" width="9" style="274" customWidth="1"/>
    <col min="6" max="6" width="13" style="274" bestFit="1" customWidth="1"/>
    <col min="7" max="7" width="9" style="272" bestFit="1" customWidth="1"/>
    <col min="8" max="8" width="11" style="272" bestFit="1" customWidth="1"/>
    <col min="9" max="9" width="9.109375" style="272" customWidth="1"/>
    <col min="10" max="10" width="12.5546875" style="272" bestFit="1" customWidth="1"/>
    <col min="11" max="11" width="12.6640625" style="272" customWidth="1"/>
    <col min="12" max="12" width="14.88671875" style="272" customWidth="1"/>
    <col min="13" max="13" width="2.109375" style="272" customWidth="1"/>
    <col min="14" max="17" width="11.44140625" style="272"/>
    <col min="18" max="18" width="6.33203125" style="272" customWidth="1"/>
    <col min="19" max="16384" width="11.44140625" style="272"/>
  </cols>
  <sheetData>
    <row r="1" spans="1:19" ht="34.950000000000003" customHeight="1" thickTop="1" x14ac:dyDescent="0.25">
      <c r="A1" s="1864" t="s">
        <v>537</v>
      </c>
      <c r="B1" s="1864"/>
      <c r="C1" s="1864"/>
      <c r="D1" s="1864"/>
      <c r="E1" s="1864"/>
      <c r="F1" s="1864"/>
      <c r="G1" s="1864"/>
      <c r="H1" s="1864"/>
      <c r="I1" s="1864"/>
      <c r="J1" s="1864"/>
      <c r="K1" s="380"/>
      <c r="L1" s="380"/>
      <c r="N1" s="1865" t="s">
        <v>418</v>
      </c>
      <c r="O1" s="1866"/>
      <c r="P1" s="1866"/>
      <c r="Q1" s="1866"/>
      <c r="R1" s="1867"/>
    </row>
    <row r="2" spans="1:19" ht="13.95" customHeight="1" thickBot="1" x14ac:dyDescent="0.3">
      <c r="A2" s="1868" t="s">
        <v>340</v>
      </c>
      <c r="B2" s="1868"/>
      <c r="C2" s="1868"/>
      <c r="D2" s="1761">
        <f>'Angebot MMHE'!F2</f>
        <v>0</v>
      </c>
      <c r="E2" s="1762"/>
      <c r="F2" s="1762"/>
      <c r="G2" s="1763"/>
      <c r="H2" s="1869" t="s">
        <v>615</v>
      </c>
      <c r="I2" s="1870"/>
      <c r="J2" s="1761">
        <f>'Angebot MMHE'!F4</f>
        <v>0</v>
      </c>
      <c r="K2" s="1762"/>
      <c r="L2" s="1763"/>
      <c r="N2" s="1871" t="s">
        <v>464</v>
      </c>
      <c r="O2" s="1872"/>
      <c r="P2" s="1872"/>
      <c r="Q2" s="1872"/>
      <c r="R2" s="1873"/>
    </row>
    <row r="3" spans="1:19" ht="3" customHeight="1" thickTop="1" x14ac:dyDescent="0.25">
      <c r="A3" s="381"/>
      <c r="B3" s="381"/>
      <c r="C3" s="381"/>
      <c r="D3" s="382"/>
      <c r="E3" s="382"/>
      <c r="F3" s="382"/>
      <c r="G3" s="382"/>
      <c r="H3" s="382"/>
      <c r="I3" s="382"/>
      <c r="J3" s="383"/>
      <c r="K3" s="383"/>
      <c r="L3" s="383"/>
      <c r="N3" s="270"/>
      <c r="O3" s="270"/>
      <c r="P3" s="270"/>
      <c r="Q3" s="270"/>
      <c r="R3" s="270"/>
    </row>
    <row r="4" spans="1:19" ht="13.95" customHeight="1" x14ac:dyDescent="0.25">
      <c r="A4" s="1868" t="s">
        <v>538</v>
      </c>
      <c r="B4" s="1868"/>
      <c r="C4" s="1868"/>
      <c r="D4" s="1039"/>
      <c r="E4" s="1040"/>
      <c r="F4" s="1040"/>
      <c r="G4" s="1041"/>
      <c r="H4" s="1874" t="s">
        <v>420</v>
      </c>
      <c r="I4" s="1874"/>
      <c r="J4" s="1039"/>
      <c r="K4" s="1040"/>
      <c r="L4" s="1041"/>
      <c r="N4" s="1875" t="s">
        <v>539</v>
      </c>
      <c r="O4" s="1875"/>
      <c r="P4" s="1875"/>
      <c r="Q4" s="1875"/>
      <c r="R4" s="1875"/>
      <c r="S4" s="1875"/>
    </row>
    <row r="5" spans="1:19" ht="3" customHeight="1" x14ac:dyDescent="0.25">
      <c r="A5" s="381"/>
      <c r="B5" s="381"/>
      <c r="C5" s="381"/>
      <c r="D5" s="382"/>
      <c r="E5" s="382"/>
      <c r="F5" s="382"/>
      <c r="G5" s="382"/>
      <c r="H5" s="382"/>
      <c r="I5" s="382"/>
      <c r="J5" s="383"/>
      <c r="K5" s="383"/>
      <c r="L5" s="383"/>
      <c r="N5" s="1875"/>
      <c r="O5" s="1875"/>
      <c r="P5" s="1875"/>
      <c r="Q5" s="1875"/>
      <c r="R5" s="1875"/>
      <c r="S5" s="1875"/>
    </row>
    <row r="6" spans="1:19" ht="13.95" customHeight="1" x14ac:dyDescent="0.25">
      <c r="A6" s="1868" t="s">
        <v>207</v>
      </c>
      <c r="B6" s="1868"/>
      <c r="C6" s="1753">
        <f>'Angebot MMHE'!D6</f>
        <v>0</v>
      </c>
      <c r="D6" s="1755"/>
      <c r="E6" s="519" t="s">
        <v>56</v>
      </c>
      <c r="F6" s="1753">
        <f>'Angebot MMHE'!H6</f>
        <v>0</v>
      </c>
      <c r="G6" s="1755"/>
      <c r="H6" s="1874" t="s">
        <v>359</v>
      </c>
      <c r="I6" s="1874"/>
      <c r="J6" s="1876">
        <f>'Angebot MMHE'!D9</f>
        <v>0</v>
      </c>
      <c r="K6" s="1762"/>
      <c r="L6" s="1763"/>
      <c r="N6" s="1875"/>
      <c r="O6" s="1875"/>
      <c r="P6" s="1875"/>
      <c r="Q6" s="1875"/>
      <c r="R6" s="1875"/>
      <c r="S6" s="1875"/>
    </row>
    <row r="7" spans="1:19" ht="4.95" customHeight="1" x14ac:dyDescent="0.25">
      <c r="A7" s="345"/>
      <c r="B7" s="345"/>
      <c r="C7" s="277"/>
      <c r="D7" s="277"/>
      <c r="E7" s="344"/>
      <c r="F7" s="344"/>
      <c r="G7" s="345"/>
      <c r="H7" s="345"/>
      <c r="I7" s="345"/>
      <c r="J7" s="345"/>
      <c r="K7" s="345"/>
      <c r="L7" s="345"/>
      <c r="N7" s="385"/>
      <c r="O7" s="385"/>
      <c r="P7" s="385"/>
      <c r="Q7" s="385"/>
      <c r="R7" s="385"/>
    </row>
    <row r="8" spans="1:19" s="287" customFormat="1" ht="13.95" customHeight="1" x14ac:dyDescent="0.3">
      <c r="A8" s="1746" t="s">
        <v>540</v>
      </c>
      <c r="B8" s="1746"/>
      <c r="C8" s="1746"/>
      <c r="D8" s="1746"/>
      <c r="E8" s="1746"/>
      <c r="F8" s="1746"/>
      <c r="G8" s="1746"/>
      <c r="H8" s="1746"/>
      <c r="I8" s="1746"/>
      <c r="J8" s="1861">
        <f>'Angebot MMHE'!H17</f>
        <v>0</v>
      </c>
      <c r="K8" s="1861"/>
      <c r="L8" s="1861"/>
      <c r="N8" s="385"/>
      <c r="O8" s="385"/>
      <c r="P8" s="385"/>
      <c r="Q8" s="385"/>
      <c r="R8" s="385"/>
    </row>
    <row r="9" spans="1:19" s="287" customFormat="1" ht="10.199999999999999" hidden="1" customHeight="1" x14ac:dyDescent="0.3">
      <c r="A9" s="1862" t="s">
        <v>918</v>
      </c>
      <c r="B9" s="1862"/>
      <c r="C9" s="1862"/>
      <c r="D9" s="1862"/>
      <c r="E9" s="1862"/>
      <c r="F9" s="1862"/>
      <c r="G9" s="1862"/>
      <c r="H9" s="1862"/>
      <c r="I9" s="1862"/>
      <c r="J9" s="1863">
        <f>'Angebot MMHE'!H18</f>
        <v>1.4</v>
      </c>
      <c r="K9" s="1863"/>
      <c r="L9" s="1863"/>
      <c r="N9" s="385"/>
      <c r="O9" s="385"/>
      <c r="P9" s="385"/>
      <c r="Q9" s="385"/>
      <c r="R9" s="385"/>
    </row>
    <row r="10" spans="1:19" ht="4.95" hidden="1" customHeight="1" x14ac:dyDescent="0.25">
      <c r="A10" s="345"/>
      <c r="B10" s="345"/>
      <c r="C10" s="277"/>
      <c r="D10" s="277"/>
      <c r="E10" s="344"/>
      <c r="F10" s="344"/>
      <c r="G10" s="345"/>
      <c r="H10" s="345"/>
      <c r="I10" s="345"/>
      <c r="J10" s="345"/>
      <c r="K10" s="345"/>
      <c r="L10" s="345"/>
    </row>
    <row r="11" spans="1:19" ht="60" hidden="1" customHeight="1" x14ac:dyDescent="0.25">
      <c r="A11" s="1854" t="s">
        <v>541</v>
      </c>
      <c r="B11" s="1855"/>
      <c r="C11" s="1856"/>
      <c r="D11" s="1857"/>
      <c r="E11" s="1858"/>
      <c r="F11" s="1858"/>
      <c r="G11" s="1858"/>
      <c r="H11" s="1858"/>
      <c r="I11" s="1858"/>
      <c r="J11" s="1858"/>
      <c r="K11" s="1858"/>
      <c r="L11" s="1859"/>
    </row>
    <row r="12" spans="1:19" ht="4.95" customHeight="1" x14ac:dyDescent="0.25">
      <c r="A12" s="345"/>
      <c r="B12" s="345"/>
      <c r="C12" s="277"/>
      <c r="D12" s="277"/>
      <c r="E12" s="344"/>
      <c r="F12" s="344"/>
      <c r="G12" s="345"/>
      <c r="H12" s="345"/>
      <c r="I12" s="345"/>
      <c r="J12" s="345"/>
      <c r="K12" s="345"/>
      <c r="L12" s="345"/>
    </row>
    <row r="13" spans="1:19" ht="14.4" x14ac:dyDescent="0.25">
      <c r="A13" s="1746" t="s">
        <v>542</v>
      </c>
      <c r="B13" s="1746"/>
      <c r="C13" s="1746"/>
      <c r="D13" s="1746"/>
      <c r="E13" s="1746"/>
      <c r="F13" s="1746"/>
      <c r="G13" s="1746"/>
      <c r="H13" s="1746"/>
      <c r="I13" s="1746"/>
      <c r="J13" s="1746"/>
      <c r="K13" s="1746"/>
      <c r="L13" s="1746"/>
    </row>
    <row r="14" spans="1:19" ht="20.399999999999999" x14ac:dyDescent="0.25">
      <c r="A14" s="1860" t="s">
        <v>374</v>
      </c>
      <c r="B14" s="1860"/>
      <c r="C14" s="1860"/>
      <c r="D14" s="1860"/>
      <c r="E14" s="1860"/>
      <c r="F14" s="1860"/>
      <c r="G14" s="1860" t="s">
        <v>375</v>
      </c>
      <c r="H14" s="1860"/>
      <c r="I14" s="1860"/>
      <c r="J14" s="386" t="s">
        <v>376</v>
      </c>
      <c r="K14" s="387" t="s">
        <v>423</v>
      </c>
      <c r="L14" s="388" t="s">
        <v>277</v>
      </c>
    </row>
    <row r="15" spans="1:19" ht="13.95" customHeight="1" x14ac:dyDescent="0.25">
      <c r="A15" s="1829" t="s">
        <v>543</v>
      </c>
      <c r="B15" s="1829"/>
      <c r="C15" s="1829"/>
      <c r="D15" s="1829"/>
      <c r="E15" s="1829"/>
      <c r="F15" s="1829"/>
      <c r="G15" s="1829"/>
      <c r="H15" s="1829"/>
      <c r="I15" s="1829"/>
      <c r="J15" s="298" t="s">
        <v>510</v>
      </c>
      <c r="K15" s="389"/>
      <c r="L15" s="529"/>
    </row>
    <row r="16" spans="1:19" ht="13.95" customHeight="1" x14ac:dyDescent="0.25">
      <c r="A16" s="1829" t="s">
        <v>511</v>
      </c>
      <c r="B16" s="1829"/>
      <c r="C16" s="1829"/>
      <c r="D16" s="1829"/>
      <c r="E16" s="1829"/>
      <c r="F16" s="1829"/>
      <c r="G16" s="1851" t="s">
        <v>512</v>
      </c>
      <c r="H16" s="1851"/>
      <c r="I16" s="1851"/>
      <c r="J16" s="298" t="s">
        <v>379</v>
      </c>
      <c r="K16" s="389"/>
      <c r="L16" s="529"/>
    </row>
    <row r="17" spans="1:13" ht="13.95" customHeight="1" x14ac:dyDescent="0.25">
      <c r="A17" s="1829" t="s">
        <v>377</v>
      </c>
      <c r="B17" s="1829"/>
      <c r="C17" s="1829"/>
      <c r="D17" s="1829"/>
      <c r="E17" s="1829"/>
      <c r="F17" s="1829"/>
      <c r="G17" s="1851" t="s">
        <v>513</v>
      </c>
      <c r="H17" s="1851"/>
      <c r="I17" s="1851"/>
      <c r="J17" s="298" t="s">
        <v>385</v>
      </c>
      <c r="K17" s="389"/>
      <c r="L17" s="529"/>
    </row>
    <row r="18" spans="1:13" ht="28.2" customHeight="1" x14ac:dyDescent="0.25">
      <c r="A18" s="1829" t="s">
        <v>514</v>
      </c>
      <c r="B18" s="1829"/>
      <c r="C18" s="1829"/>
      <c r="D18" s="1829"/>
      <c r="E18" s="1829"/>
      <c r="F18" s="1829"/>
      <c r="G18" s="1853" t="s">
        <v>515</v>
      </c>
      <c r="H18" s="1851"/>
      <c r="I18" s="1851"/>
      <c r="J18" s="390" t="s">
        <v>516</v>
      </c>
      <c r="K18" s="389"/>
      <c r="L18" s="529"/>
    </row>
    <row r="19" spans="1:13" ht="28.2" customHeight="1" x14ac:dyDescent="0.25">
      <c r="A19" s="1829" t="s">
        <v>517</v>
      </c>
      <c r="B19" s="1829"/>
      <c r="C19" s="1829"/>
      <c r="D19" s="1829"/>
      <c r="E19" s="1829"/>
      <c r="F19" s="1829"/>
      <c r="G19" s="1853" t="s">
        <v>518</v>
      </c>
      <c r="H19" s="1851"/>
      <c r="I19" s="1851"/>
      <c r="J19" s="390" t="s">
        <v>519</v>
      </c>
      <c r="K19" s="389"/>
      <c r="L19" s="529"/>
    </row>
    <row r="20" spans="1:13" ht="28.2" customHeight="1" x14ac:dyDescent="0.25">
      <c r="A20" s="1829"/>
      <c r="B20" s="1829"/>
      <c r="C20" s="1829"/>
      <c r="D20" s="1829"/>
      <c r="E20" s="1829"/>
      <c r="F20" s="1829"/>
      <c r="G20" s="1853" t="s">
        <v>520</v>
      </c>
      <c r="H20" s="1851"/>
      <c r="I20" s="1851"/>
      <c r="J20" s="390" t="s">
        <v>521</v>
      </c>
      <c r="K20" s="389"/>
      <c r="L20" s="529"/>
    </row>
    <row r="21" spans="1:13" ht="28.2" customHeight="1" x14ac:dyDescent="0.25">
      <c r="A21" s="1829"/>
      <c r="B21" s="1829"/>
      <c r="C21" s="1829"/>
      <c r="D21" s="1829"/>
      <c r="E21" s="1829"/>
      <c r="F21" s="1829"/>
      <c r="G21" s="1853" t="s">
        <v>522</v>
      </c>
      <c r="H21" s="1853"/>
      <c r="I21" s="1853"/>
      <c r="J21" s="390" t="s">
        <v>523</v>
      </c>
      <c r="K21" s="389"/>
      <c r="L21" s="529"/>
    </row>
    <row r="22" spans="1:13" ht="13.95" customHeight="1" x14ac:dyDescent="0.25">
      <c r="A22" s="1829" t="s">
        <v>524</v>
      </c>
      <c r="B22" s="1829"/>
      <c r="C22" s="1829"/>
      <c r="D22" s="1829"/>
      <c r="E22" s="1829"/>
      <c r="F22" s="1829"/>
      <c r="G22" s="1851" t="s">
        <v>525</v>
      </c>
      <c r="H22" s="1851"/>
      <c r="I22" s="1851"/>
      <c r="J22" s="298" t="s">
        <v>379</v>
      </c>
      <c r="K22" s="389"/>
      <c r="L22" s="529"/>
    </row>
    <row r="23" spans="1:13" ht="13.95" customHeight="1" x14ac:dyDescent="0.25">
      <c r="A23" s="1829" t="s">
        <v>526</v>
      </c>
      <c r="B23" s="1829"/>
      <c r="C23" s="1829"/>
      <c r="D23" s="1829"/>
      <c r="E23" s="1829"/>
      <c r="F23" s="1829"/>
      <c r="G23" s="1851" t="s">
        <v>527</v>
      </c>
      <c r="H23" s="1851"/>
      <c r="I23" s="1851"/>
      <c r="J23" s="298" t="s">
        <v>528</v>
      </c>
      <c r="K23" s="389"/>
      <c r="L23" s="529"/>
    </row>
    <row r="24" spans="1:13" ht="13.95" customHeight="1" x14ac:dyDescent="0.25">
      <c r="A24" s="1829" t="s">
        <v>529</v>
      </c>
      <c r="B24" s="1829"/>
      <c r="C24" s="1829"/>
      <c r="D24" s="1829"/>
      <c r="E24" s="1829"/>
      <c r="F24" s="1829"/>
      <c r="G24" s="1852" t="s">
        <v>530</v>
      </c>
      <c r="H24" s="1852"/>
      <c r="I24" s="1852"/>
      <c r="J24" s="298" t="s">
        <v>531</v>
      </c>
      <c r="K24" s="389"/>
      <c r="L24" s="529"/>
    </row>
    <row r="25" spans="1:13" ht="13.95" customHeight="1" x14ac:dyDescent="0.25">
      <c r="A25" s="1829" t="s">
        <v>532</v>
      </c>
      <c r="B25" s="1829"/>
      <c r="C25" s="1829"/>
      <c r="D25" s="1829"/>
      <c r="E25" s="1829"/>
      <c r="F25" s="1829"/>
      <c r="G25" s="1851" t="s">
        <v>533</v>
      </c>
      <c r="H25" s="1851"/>
      <c r="I25" s="1851"/>
      <c r="J25" s="1851"/>
      <c r="K25" s="1845" t="s">
        <v>544</v>
      </c>
      <c r="L25" s="1846"/>
    </row>
    <row r="26" spans="1:13" ht="13.95" customHeight="1" x14ac:dyDescent="0.25">
      <c r="A26" s="391"/>
      <c r="B26" s="391"/>
      <c r="C26" s="391"/>
      <c r="D26" s="391"/>
      <c r="E26" s="391"/>
      <c r="F26" s="391"/>
      <c r="G26" s="1847" t="s">
        <v>431</v>
      </c>
      <c r="H26" s="1847"/>
      <c r="I26" s="1847"/>
      <c r="J26" s="1847"/>
      <c r="K26" s="392">
        <f>SUM(K15:K24)</f>
        <v>0</v>
      </c>
      <c r="L26" s="393"/>
    </row>
    <row r="27" spans="1:13" ht="13.95" customHeight="1" x14ac:dyDescent="0.25">
      <c r="A27" s="345"/>
      <c r="B27" s="345"/>
      <c r="C27" s="277"/>
      <c r="D27" s="277"/>
      <c r="E27" s="344"/>
      <c r="F27" s="344"/>
      <c r="G27" s="345"/>
      <c r="H27" s="345"/>
      <c r="I27" s="345"/>
      <c r="J27" s="345"/>
      <c r="K27" s="345"/>
      <c r="L27" s="345"/>
    </row>
    <row r="28" spans="1:13" ht="14.4" x14ac:dyDescent="0.25">
      <c r="A28" s="1848" t="s">
        <v>470</v>
      </c>
      <c r="B28" s="1849"/>
      <c r="C28" s="1849"/>
      <c r="D28" s="1849"/>
      <c r="E28" s="1849"/>
      <c r="F28" s="1849"/>
      <c r="G28" s="1849"/>
      <c r="H28" s="1849"/>
      <c r="I28" s="1849"/>
      <c r="J28" s="1849"/>
      <c r="K28" s="1849"/>
      <c r="L28" s="1850"/>
    </row>
    <row r="29" spans="1:13" ht="52.2" customHeight="1" x14ac:dyDescent="0.25">
      <c r="A29" s="394" t="s">
        <v>471</v>
      </c>
      <c r="B29" s="394" t="s">
        <v>545</v>
      </c>
      <c r="C29" s="395" t="s">
        <v>787</v>
      </c>
      <c r="D29" s="301" t="s">
        <v>781</v>
      </c>
      <c r="E29" s="1838" t="s">
        <v>546</v>
      </c>
      <c r="F29" s="1839"/>
      <c r="G29" s="1840"/>
      <c r="H29" s="1841" t="s">
        <v>782</v>
      </c>
      <c r="I29" s="1842"/>
      <c r="J29" s="396" t="s">
        <v>547</v>
      </c>
      <c r="K29" s="305" t="s">
        <v>783</v>
      </c>
      <c r="L29" s="311" t="s">
        <v>548</v>
      </c>
      <c r="M29" s="303"/>
    </row>
    <row r="30" spans="1:13" ht="13.95" customHeight="1" x14ac:dyDescent="0.25">
      <c r="A30" s="1802" t="s">
        <v>549</v>
      </c>
      <c r="B30" s="1803"/>
      <c r="C30" s="1803"/>
      <c r="D30" s="1803"/>
      <c r="E30" s="1803"/>
      <c r="F30" s="1803"/>
      <c r="G30" s="1803"/>
      <c r="H30" s="1803"/>
      <c r="I30" s="1803"/>
      <c r="J30" s="1803"/>
      <c r="K30" s="1803"/>
      <c r="L30" s="1804"/>
      <c r="M30" s="303"/>
    </row>
    <row r="31" spans="1:13" ht="13.5" customHeight="1" x14ac:dyDescent="0.25">
      <c r="A31" s="397" t="s">
        <v>478</v>
      </c>
      <c r="B31" s="398" t="s">
        <v>479</v>
      </c>
      <c r="C31" s="399">
        <f>ROUND(0.302521008403361*$J$9,2)</f>
        <v>0.42</v>
      </c>
      <c r="D31" s="400">
        <f>IFERROR(ROUND($J$8/C31,2)," ")</f>
        <v>0</v>
      </c>
      <c r="E31" s="1807">
        <f>K26</f>
        <v>0</v>
      </c>
      <c r="F31" s="1834"/>
      <c r="G31" s="1835"/>
      <c r="H31" s="1773">
        <f>IFERROR(ROUND(D31+(D31*$E$31),2)," ")</f>
        <v>0</v>
      </c>
      <c r="I31" s="1774"/>
      <c r="J31" s="612"/>
      <c r="K31" s="401">
        <f>IFERROR(ROUND(ROUND(J31,2)*H31,2)," ")</f>
        <v>0</v>
      </c>
      <c r="L31" s="402"/>
      <c r="M31" s="303"/>
    </row>
    <row r="32" spans="1:13" ht="13.5" customHeight="1" x14ac:dyDescent="0.25">
      <c r="A32" s="397" t="s">
        <v>480</v>
      </c>
      <c r="B32" s="398" t="s">
        <v>481</v>
      </c>
      <c r="C32" s="399">
        <f>ROUND(0.770877944325482*$J$9,2)</f>
        <v>1.08</v>
      </c>
      <c r="D32" s="400">
        <f>IFERROR(ROUND($J$8/C32,2)," ")</f>
        <v>0</v>
      </c>
      <c r="E32" s="1807"/>
      <c r="F32" s="1834"/>
      <c r="G32" s="1835"/>
      <c r="H32" s="1773">
        <f t="shared" ref="H32:H40" si="0">IFERROR(ROUND(D32+(D32*$E$31),2)," ")</f>
        <v>0</v>
      </c>
      <c r="I32" s="1774"/>
      <c r="J32" s="612"/>
      <c r="K32" s="401">
        <f>IFERROR(ROUND(ROUND(J32,2)*H32,2)," ")</f>
        <v>0</v>
      </c>
      <c r="L32" s="403"/>
      <c r="M32" s="303"/>
    </row>
    <row r="33" spans="1:14" ht="13.5" customHeight="1" x14ac:dyDescent="0.25">
      <c r="A33" s="397" t="s">
        <v>482</v>
      </c>
      <c r="B33" s="398" t="s">
        <v>483</v>
      </c>
      <c r="C33" s="399">
        <f>ROUND(1.26315789473684*$J$9,2)</f>
        <v>1.77</v>
      </c>
      <c r="D33" s="400">
        <f t="shared" ref="D33:D40" si="1">IFERROR(ROUND($J$8/C33,2)," ")</f>
        <v>0</v>
      </c>
      <c r="E33" s="1807"/>
      <c r="F33" s="1834"/>
      <c r="G33" s="1835"/>
      <c r="H33" s="1773">
        <f t="shared" si="0"/>
        <v>0</v>
      </c>
      <c r="I33" s="1774"/>
      <c r="J33" s="612"/>
      <c r="K33" s="401">
        <f t="shared" ref="K33:K40" si="2">IFERROR(ROUND(ROUND(J33,2)*H33,2)," ")</f>
        <v>0</v>
      </c>
      <c r="L33" s="404"/>
      <c r="M33" s="303"/>
    </row>
    <row r="34" spans="1:14" ht="13.5" customHeight="1" x14ac:dyDescent="0.25">
      <c r="A34" s="397" t="s">
        <v>484</v>
      </c>
      <c r="B34" s="398" t="s">
        <v>485</v>
      </c>
      <c r="C34" s="399">
        <f>ROUND(1.57894736842105*$J$9,2)</f>
        <v>2.21</v>
      </c>
      <c r="D34" s="400">
        <f t="shared" si="1"/>
        <v>0</v>
      </c>
      <c r="E34" s="1807"/>
      <c r="F34" s="1834"/>
      <c r="G34" s="1835"/>
      <c r="H34" s="1773">
        <f t="shared" si="0"/>
        <v>0</v>
      </c>
      <c r="I34" s="1774"/>
      <c r="J34" s="612"/>
      <c r="K34" s="401">
        <f t="shared" si="2"/>
        <v>0</v>
      </c>
      <c r="L34" s="405">
        <f>ROUND(J31,2)+ROUND(J32,2)+ROUND(J33,2)+ROUND(J34,2)+ROUND(J35,2)+ROUND(J36,2)+ROUND(J37,2)+ROUND(J38,2)+ROUND(J39,2)+ROUND(J40,2)</f>
        <v>0</v>
      </c>
      <c r="M34" s="303"/>
    </row>
    <row r="35" spans="1:14" ht="13.5" customHeight="1" x14ac:dyDescent="0.25">
      <c r="A35" s="375" t="s">
        <v>486</v>
      </c>
      <c r="B35" s="406" t="s">
        <v>487</v>
      </c>
      <c r="C35" s="407">
        <f>ROUND(1.875*$J$9,2)</f>
        <v>2.63</v>
      </c>
      <c r="D35" s="400">
        <f t="shared" si="1"/>
        <v>0</v>
      </c>
      <c r="E35" s="1807"/>
      <c r="F35" s="1834"/>
      <c r="G35" s="1835"/>
      <c r="H35" s="1773">
        <f t="shared" si="0"/>
        <v>0</v>
      </c>
      <c r="I35" s="1774"/>
      <c r="J35" s="612"/>
      <c r="K35" s="401">
        <f t="shared" si="2"/>
        <v>0</v>
      </c>
      <c r="L35" s="408" t="s">
        <v>354</v>
      </c>
      <c r="M35" s="303"/>
    </row>
    <row r="36" spans="1:14" ht="13.5" customHeight="1" x14ac:dyDescent="0.25">
      <c r="A36" s="375" t="s">
        <v>488</v>
      </c>
      <c r="B36" s="406" t="s">
        <v>489</v>
      </c>
      <c r="C36" s="407">
        <f>ROUND(2.18181818181818*$J$9,2)</f>
        <v>3.05</v>
      </c>
      <c r="D36" s="400">
        <f t="shared" si="1"/>
        <v>0</v>
      </c>
      <c r="E36" s="1807"/>
      <c r="F36" s="1834"/>
      <c r="G36" s="1835"/>
      <c r="H36" s="1773">
        <f t="shared" si="0"/>
        <v>0</v>
      </c>
      <c r="I36" s="1774"/>
      <c r="J36" s="612"/>
      <c r="K36" s="401">
        <f t="shared" si="2"/>
        <v>0</v>
      </c>
      <c r="L36" s="409"/>
      <c r="M36" s="303"/>
    </row>
    <row r="37" spans="1:14" ht="13.5" customHeight="1" x14ac:dyDescent="0.25">
      <c r="A37" s="375" t="s">
        <v>490</v>
      </c>
      <c r="B37" s="406" t="s">
        <v>491</v>
      </c>
      <c r="C37" s="407">
        <f>ROUND(2.60869565217391*$J$9,2)</f>
        <v>3.65</v>
      </c>
      <c r="D37" s="400">
        <f t="shared" si="1"/>
        <v>0</v>
      </c>
      <c r="E37" s="1807"/>
      <c r="F37" s="1834"/>
      <c r="G37" s="1835"/>
      <c r="H37" s="1773">
        <f t="shared" si="0"/>
        <v>0</v>
      </c>
      <c r="I37" s="1774"/>
      <c r="J37" s="612"/>
      <c r="K37" s="401">
        <f t="shared" si="2"/>
        <v>0</v>
      </c>
      <c r="L37" s="403"/>
      <c r="M37" s="303"/>
    </row>
    <row r="38" spans="1:14" ht="13.5" customHeight="1" x14ac:dyDescent="0.25">
      <c r="A38" s="375" t="s">
        <v>492</v>
      </c>
      <c r="B38" s="406" t="s">
        <v>493</v>
      </c>
      <c r="C38" s="407">
        <f>ROUND(3.33333333333333*$J$9,2)</f>
        <v>4.67</v>
      </c>
      <c r="D38" s="400">
        <f t="shared" si="1"/>
        <v>0</v>
      </c>
      <c r="E38" s="1807"/>
      <c r="F38" s="1834"/>
      <c r="G38" s="1835"/>
      <c r="H38" s="1773">
        <f t="shared" si="0"/>
        <v>0</v>
      </c>
      <c r="I38" s="1774"/>
      <c r="J38" s="612"/>
      <c r="K38" s="401">
        <f t="shared" si="2"/>
        <v>0</v>
      </c>
      <c r="L38" s="409"/>
      <c r="M38" s="303"/>
    </row>
    <row r="39" spans="1:14" ht="13.5" customHeight="1" x14ac:dyDescent="0.25">
      <c r="A39" s="375" t="s">
        <v>494</v>
      </c>
      <c r="B39" s="406" t="s">
        <v>495</v>
      </c>
      <c r="C39" s="407">
        <f>ROUND(3.87096774193548*$J$9,2)</f>
        <v>5.42</v>
      </c>
      <c r="D39" s="400">
        <f t="shared" si="1"/>
        <v>0</v>
      </c>
      <c r="E39" s="1807"/>
      <c r="F39" s="1834"/>
      <c r="G39" s="1835"/>
      <c r="H39" s="1773">
        <f t="shared" si="0"/>
        <v>0</v>
      </c>
      <c r="I39" s="1774"/>
      <c r="J39" s="612"/>
      <c r="K39" s="401">
        <f t="shared" si="2"/>
        <v>0</v>
      </c>
      <c r="L39" s="410">
        <f>SUM(K31:K40)</f>
        <v>0</v>
      </c>
      <c r="M39" s="303"/>
    </row>
    <row r="40" spans="1:14" ht="13.5" customHeight="1" x14ac:dyDescent="0.25">
      <c r="A40" s="411" t="s">
        <v>496</v>
      </c>
      <c r="B40" s="412" t="s">
        <v>497</v>
      </c>
      <c r="C40" s="413">
        <f>ROUND(4.28571428571429*$J$9,2)</f>
        <v>6</v>
      </c>
      <c r="D40" s="400">
        <f t="shared" si="1"/>
        <v>0</v>
      </c>
      <c r="E40" s="1807"/>
      <c r="F40" s="1834"/>
      <c r="G40" s="1835"/>
      <c r="H40" s="1773">
        <f t="shared" si="0"/>
        <v>0</v>
      </c>
      <c r="I40" s="1774"/>
      <c r="J40" s="612"/>
      <c r="K40" s="401">
        <f t="shared" si="2"/>
        <v>0</v>
      </c>
      <c r="L40" s="414" t="s">
        <v>550</v>
      </c>
      <c r="M40" s="303"/>
    </row>
    <row r="41" spans="1:14" ht="13.95" customHeight="1" x14ac:dyDescent="0.25">
      <c r="A41" s="1843" t="s">
        <v>6</v>
      </c>
      <c r="B41" s="1843"/>
      <c r="C41" s="1843"/>
      <c r="D41" s="1843"/>
      <c r="E41" s="1843"/>
      <c r="F41" s="1843"/>
      <c r="G41" s="1843"/>
      <c r="H41" s="1843"/>
      <c r="I41" s="1843"/>
      <c r="J41" s="1843"/>
      <c r="K41" s="1843"/>
      <c r="L41" s="1844"/>
      <c r="M41" s="303"/>
    </row>
    <row r="42" spans="1:14" ht="13.5" customHeight="1" x14ac:dyDescent="0.25">
      <c r="A42" s="397" t="s">
        <v>478</v>
      </c>
      <c r="B42" s="398" t="s">
        <v>479</v>
      </c>
      <c r="C42" s="415">
        <f>ROUND(0.393873085339168*$J$9,2)</f>
        <v>0.55000000000000004</v>
      </c>
      <c r="D42" s="416">
        <f>IFERROR(ROUND($J$8/C42,2)," ")</f>
        <v>0</v>
      </c>
      <c r="E42" s="1807">
        <f>K26</f>
        <v>0</v>
      </c>
      <c r="F42" s="1834"/>
      <c r="G42" s="1835"/>
      <c r="H42" s="1773">
        <f>IFERROR(ROUND(D42+(D42*$E$42),2)," ")</f>
        <v>0</v>
      </c>
      <c r="I42" s="1774"/>
      <c r="J42" s="612"/>
      <c r="K42" s="401">
        <f>IFERROR(ROUND(ROUND(J42,2)*H42,2)," ")</f>
        <v>0</v>
      </c>
      <c r="L42" s="402"/>
      <c r="M42" s="303"/>
    </row>
    <row r="43" spans="1:14" ht="13.5" customHeight="1" x14ac:dyDescent="0.25">
      <c r="A43" s="397" t="s">
        <v>480</v>
      </c>
      <c r="B43" s="398" t="s">
        <v>481</v>
      </c>
      <c r="C43" s="399">
        <f>ROUND(1.01694915254237*$J$9,2)</f>
        <v>1.42</v>
      </c>
      <c r="D43" s="416">
        <f t="shared" ref="D43:D51" si="3">IFERROR(ROUND($J$8/C43,2)," ")</f>
        <v>0</v>
      </c>
      <c r="E43" s="1807"/>
      <c r="F43" s="1834"/>
      <c r="G43" s="1835"/>
      <c r="H43" s="1773">
        <f t="shared" ref="H43:H51" si="4">IFERROR(ROUND(D43+(D43*$E$42),2)," ")</f>
        <v>0</v>
      </c>
      <c r="I43" s="1774"/>
      <c r="J43" s="612"/>
      <c r="K43" s="401">
        <f t="shared" ref="K43:K51" si="5">IFERROR(ROUND(ROUND(J43,2)*H43,2)," ")</f>
        <v>0</v>
      </c>
      <c r="L43" s="403"/>
      <c r="M43" s="303"/>
    </row>
    <row r="44" spans="1:14" ht="13.5" customHeight="1" x14ac:dyDescent="0.25">
      <c r="A44" s="397" t="s">
        <v>482</v>
      </c>
      <c r="B44" s="398" t="s">
        <v>483</v>
      </c>
      <c r="C44" s="399">
        <f>ROUND(1.71428571428571*$J$9,2)</f>
        <v>2.4</v>
      </c>
      <c r="D44" s="416">
        <f t="shared" si="3"/>
        <v>0</v>
      </c>
      <c r="E44" s="1807"/>
      <c r="F44" s="1834"/>
      <c r="G44" s="1835"/>
      <c r="H44" s="1773">
        <f t="shared" si="4"/>
        <v>0</v>
      </c>
      <c r="I44" s="1774"/>
      <c r="J44" s="612"/>
      <c r="K44" s="401">
        <f t="shared" si="5"/>
        <v>0</v>
      </c>
      <c r="L44" s="404"/>
      <c r="M44" s="303"/>
    </row>
    <row r="45" spans="1:14" ht="13.5" customHeight="1" x14ac:dyDescent="0.25">
      <c r="A45" s="397" t="s">
        <v>484</v>
      </c>
      <c r="B45" s="398" t="s">
        <v>485</v>
      </c>
      <c r="C45" s="399">
        <f>ROUND(2.22222222222222*$J$9,2)</f>
        <v>3.11</v>
      </c>
      <c r="D45" s="416">
        <f t="shared" si="3"/>
        <v>0</v>
      </c>
      <c r="E45" s="1807"/>
      <c r="F45" s="1834"/>
      <c r="G45" s="1835"/>
      <c r="H45" s="1773">
        <f t="shared" si="4"/>
        <v>0</v>
      </c>
      <c r="I45" s="1774"/>
      <c r="J45" s="612"/>
      <c r="K45" s="401">
        <f t="shared" si="5"/>
        <v>0</v>
      </c>
      <c r="L45" s="405">
        <f>ROUND(J42,2)+ROUND(J43,2)+ROUND(J44,2)+ROUND(J45,2)+ROUND(J46,2)+ROUND(J47,2)+ROUND(J48,2)+ROUND(J49,2)+ROUND(J50,2)+ROUND(J51,2)</f>
        <v>0</v>
      </c>
      <c r="M45" s="303"/>
    </row>
    <row r="46" spans="1:14" ht="13.5" customHeight="1" x14ac:dyDescent="0.25">
      <c r="A46" s="375" t="s">
        <v>486</v>
      </c>
      <c r="B46" s="406" t="s">
        <v>487</v>
      </c>
      <c r="C46" s="407">
        <f>ROUND(3*$J$9,2)</f>
        <v>4.2</v>
      </c>
      <c r="D46" s="416">
        <f t="shared" si="3"/>
        <v>0</v>
      </c>
      <c r="E46" s="1807"/>
      <c r="F46" s="1834"/>
      <c r="G46" s="1835"/>
      <c r="H46" s="1773">
        <f t="shared" si="4"/>
        <v>0</v>
      </c>
      <c r="I46" s="1774"/>
      <c r="J46" s="612"/>
      <c r="K46" s="401">
        <f t="shared" si="5"/>
        <v>0</v>
      </c>
      <c r="L46" s="408" t="s">
        <v>354</v>
      </c>
      <c r="M46" s="303"/>
    </row>
    <row r="47" spans="1:14" ht="13.5" customHeight="1" x14ac:dyDescent="0.25">
      <c r="A47" s="375" t="s">
        <v>488</v>
      </c>
      <c r="B47" s="406" t="s">
        <v>489</v>
      </c>
      <c r="C47" s="407">
        <f>ROUND(3.52941176470588*$J$9,2)</f>
        <v>4.9400000000000004</v>
      </c>
      <c r="D47" s="416">
        <f t="shared" si="3"/>
        <v>0</v>
      </c>
      <c r="E47" s="1807"/>
      <c r="F47" s="1834"/>
      <c r="G47" s="1835"/>
      <c r="H47" s="1773">
        <f t="shared" si="4"/>
        <v>0</v>
      </c>
      <c r="I47" s="1774"/>
      <c r="J47" s="612"/>
      <c r="K47" s="401">
        <f t="shared" si="5"/>
        <v>0</v>
      </c>
      <c r="L47" s="409"/>
      <c r="M47" s="417"/>
      <c r="N47" s="417"/>
    </row>
    <row r="48" spans="1:14" ht="13.5" customHeight="1" x14ac:dyDescent="0.25">
      <c r="A48" s="375" t="s">
        <v>490</v>
      </c>
      <c r="B48" s="406" t="s">
        <v>491</v>
      </c>
      <c r="C48" s="407">
        <f>ROUND(4.28571428571429*$J$9,2)</f>
        <v>6</v>
      </c>
      <c r="D48" s="416">
        <f t="shared" si="3"/>
        <v>0</v>
      </c>
      <c r="E48" s="1807"/>
      <c r="F48" s="1834"/>
      <c r="G48" s="1835"/>
      <c r="H48" s="1773">
        <f t="shared" si="4"/>
        <v>0</v>
      </c>
      <c r="I48" s="1774"/>
      <c r="J48" s="612"/>
      <c r="K48" s="401">
        <f t="shared" si="5"/>
        <v>0</v>
      </c>
      <c r="L48" s="418"/>
      <c r="M48" s="417"/>
      <c r="N48" s="417"/>
    </row>
    <row r="49" spans="1:14" ht="13.5" customHeight="1" x14ac:dyDescent="0.25">
      <c r="A49" s="375" t="s">
        <v>492</v>
      </c>
      <c r="B49" s="406" t="s">
        <v>493</v>
      </c>
      <c r="C49" s="407">
        <f>ROUND(6*$J$9,2)</f>
        <v>8.4</v>
      </c>
      <c r="D49" s="416">
        <f t="shared" si="3"/>
        <v>0</v>
      </c>
      <c r="E49" s="1807"/>
      <c r="F49" s="1834"/>
      <c r="G49" s="1835"/>
      <c r="H49" s="1773">
        <f t="shared" si="4"/>
        <v>0</v>
      </c>
      <c r="I49" s="1774"/>
      <c r="J49" s="612"/>
      <c r="K49" s="401">
        <f t="shared" si="5"/>
        <v>0</v>
      </c>
      <c r="L49" s="409"/>
      <c r="M49" s="417"/>
      <c r="N49" s="417"/>
    </row>
    <row r="50" spans="1:14" ht="13.5" customHeight="1" x14ac:dyDescent="0.25">
      <c r="A50" s="375" t="s">
        <v>494</v>
      </c>
      <c r="B50" s="406" t="s">
        <v>495</v>
      </c>
      <c r="C50" s="407">
        <f>ROUND(6.66666666666667*$J$9,2)</f>
        <v>9.33</v>
      </c>
      <c r="D50" s="416">
        <f t="shared" si="3"/>
        <v>0</v>
      </c>
      <c r="E50" s="1807"/>
      <c r="F50" s="1834"/>
      <c r="G50" s="1835"/>
      <c r="H50" s="1773">
        <f t="shared" si="4"/>
        <v>0</v>
      </c>
      <c r="I50" s="1774"/>
      <c r="J50" s="612"/>
      <c r="K50" s="401">
        <f t="shared" si="5"/>
        <v>0</v>
      </c>
      <c r="L50" s="410">
        <f>SUM(K42:K51)</f>
        <v>0</v>
      </c>
      <c r="M50" s="417"/>
      <c r="N50" s="417"/>
    </row>
    <row r="51" spans="1:14" ht="13.5" customHeight="1" x14ac:dyDescent="0.25">
      <c r="A51" s="411" t="s">
        <v>496</v>
      </c>
      <c r="B51" s="412" t="s">
        <v>497</v>
      </c>
      <c r="C51" s="413">
        <f>ROUND(7.5*$J$9,2)</f>
        <v>10.5</v>
      </c>
      <c r="D51" s="416">
        <f t="shared" si="3"/>
        <v>0</v>
      </c>
      <c r="E51" s="1807"/>
      <c r="F51" s="1834"/>
      <c r="G51" s="1835"/>
      <c r="H51" s="1773">
        <f t="shared" si="4"/>
        <v>0</v>
      </c>
      <c r="I51" s="1774"/>
      <c r="J51" s="612"/>
      <c r="K51" s="401">
        <f t="shared" si="5"/>
        <v>0</v>
      </c>
      <c r="L51" s="414" t="s">
        <v>550</v>
      </c>
      <c r="M51" s="417"/>
      <c r="N51" s="417"/>
    </row>
    <row r="52" spans="1:14" ht="13.95" customHeight="1" x14ac:dyDescent="0.25">
      <c r="A52" s="1830" t="s">
        <v>551</v>
      </c>
      <c r="B52" s="1830"/>
      <c r="C52" s="1830"/>
      <c r="D52" s="1830"/>
      <c r="E52" s="1830"/>
      <c r="F52" s="1830"/>
      <c r="G52" s="1830"/>
      <c r="H52" s="1830"/>
      <c r="I52" s="1830"/>
      <c r="J52" s="1830"/>
      <c r="K52" s="1830"/>
      <c r="L52" s="1831"/>
      <c r="M52" s="303"/>
    </row>
    <row r="53" spans="1:14" ht="13.5" customHeight="1" x14ac:dyDescent="0.25">
      <c r="A53" s="397" t="s">
        <v>478</v>
      </c>
      <c r="B53" s="398" t="s">
        <v>479</v>
      </c>
      <c r="C53" s="415">
        <f>ROUND(0.666666666666667*$J$9,2)</f>
        <v>0.93</v>
      </c>
      <c r="D53" s="416">
        <f>IFERROR(ROUND($J$8/C53,2)," ")</f>
        <v>0</v>
      </c>
      <c r="E53" s="1807">
        <f>K26</f>
        <v>0</v>
      </c>
      <c r="F53" s="1834"/>
      <c r="G53" s="1835"/>
      <c r="H53" s="1773">
        <f>IFERROR(ROUND(D53+(D53*$E$53),2)," ")</f>
        <v>0</v>
      </c>
      <c r="I53" s="1774"/>
      <c r="J53" s="612"/>
      <c r="K53" s="401">
        <f>IFERROR(ROUND(ROUND(J53,2)*H53,2)," ")</f>
        <v>0</v>
      </c>
      <c r="L53" s="402"/>
      <c r="M53" s="303"/>
    </row>
    <row r="54" spans="1:14" ht="13.5" customHeight="1" x14ac:dyDescent="0.25">
      <c r="A54" s="397" t="s">
        <v>480</v>
      </c>
      <c r="B54" s="398" t="s">
        <v>481</v>
      </c>
      <c r="C54" s="399">
        <f>ROUND(1.15384615384615*$J$9,2)</f>
        <v>1.62</v>
      </c>
      <c r="D54" s="416">
        <f t="shared" ref="D54:D62" si="6">IFERROR(ROUND($J$8/C54,2)," ")</f>
        <v>0</v>
      </c>
      <c r="E54" s="1807"/>
      <c r="F54" s="1834"/>
      <c r="G54" s="1835"/>
      <c r="H54" s="1773">
        <f t="shared" ref="H54:H62" si="7">IFERROR(ROUND(D54+(D54*$E$53),2)," ")</f>
        <v>0</v>
      </c>
      <c r="I54" s="1774"/>
      <c r="J54" s="612"/>
      <c r="K54" s="401">
        <f t="shared" ref="K54:K62" si="8">IFERROR(ROUND(ROUND(J54,2)*H54,2)," ")</f>
        <v>0</v>
      </c>
      <c r="L54" s="403"/>
      <c r="M54" s="303"/>
    </row>
    <row r="55" spans="1:14" ht="13.5" customHeight="1" x14ac:dyDescent="0.25">
      <c r="A55" s="397" t="s">
        <v>482</v>
      </c>
      <c r="B55" s="398" t="s">
        <v>483</v>
      </c>
      <c r="C55" s="399">
        <f>ROUND(1.71428571428571*$J$9,2)</f>
        <v>2.4</v>
      </c>
      <c r="D55" s="416">
        <f t="shared" si="6"/>
        <v>0</v>
      </c>
      <c r="E55" s="1807"/>
      <c r="F55" s="1834"/>
      <c r="G55" s="1835"/>
      <c r="H55" s="1773">
        <f t="shared" si="7"/>
        <v>0</v>
      </c>
      <c r="I55" s="1774"/>
      <c r="J55" s="612"/>
      <c r="K55" s="401">
        <f t="shared" si="8"/>
        <v>0</v>
      </c>
      <c r="L55" s="404"/>
      <c r="M55" s="303"/>
    </row>
    <row r="56" spans="1:14" ht="13.5" customHeight="1" x14ac:dyDescent="0.25">
      <c r="A56" s="397" t="s">
        <v>484</v>
      </c>
      <c r="B56" s="398" t="s">
        <v>485</v>
      </c>
      <c r="C56" s="399">
        <f>ROUND(2.06896551724138*$J$9,2)</f>
        <v>2.9</v>
      </c>
      <c r="D56" s="416">
        <f t="shared" si="6"/>
        <v>0</v>
      </c>
      <c r="E56" s="1807"/>
      <c r="F56" s="1834"/>
      <c r="G56" s="1835"/>
      <c r="H56" s="1773">
        <f t="shared" si="7"/>
        <v>0</v>
      </c>
      <c r="I56" s="1774"/>
      <c r="J56" s="612"/>
      <c r="K56" s="401">
        <f t="shared" si="8"/>
        <v>0</v>
      </c>
      <c r="L56" s="405">
        <f>ROUND(J53,2)+ROUND(J54,2)+ROUND(J55,2)+ROUND(J56,2)+ROUND(J57,2)+ROUND(J58,2)+ROUND(J59,2)+ROUND(J60,2)+ROUND(J61,2)+ROUND(J62,2)</f>
        <v>0</v>
      </c>
      <c r="M56" s="303"/>
    </row>
    <row r="57" spans="1:14" ht="13.5" customHeight="1" x14ac:dyDescent="0.25">
      <c r="A57" s="375" t="s">
        <v>486</v>
      </c>
      <c r="B57" s="406" t="s">
        <v>487</v>
      </c>
      <c r="C57" s="407">
        <f>ROUND(2.5*$J$9,2)</f>
        <v>3.5</v>
      </c>
      <c r="D57" s="416">
        <f t="shared" si="6"/>
        <v>0</v>
      </c>
      <c r="E57" s="1807"/>
      <c r="F57" s="1834"/>
      <c r="G57" s="1835"/>
      <c r="H57" s="1773">
        <f t="shared" si="7"/>
        <v>0</v>
      </c>
      <c r="I57" s="1774"/>
      <c r="J57" s="612"/>
      <c r="K57" s="401">
        <f t="shared" si="8"/>
        <v>0</v>
      </c>
      <c r="L57" s="408" t="s">
        <v>354</v>
      </c>
      <c r="M57" s="303"/>
    </row>
    <row r="58" spans="1:14" ht="13.5" customHeight="1" x14ac:dyDescent="0.25">
      <c r="A58" s="375" t="s">
        <v>488</v>
      </c>
      <c r="B58" s="406" t="s">
        <v>489</v>
      </c>
      <c r="C58" s="407">
        <f>ROUND(2.85714285714286*$J$9,2)</f>
        <v>4</v>
      </c>
      <c r="D58" s="416">
        <f t="shared" si="6"/>
        <v>0</v>
      </c>
      <c r="E58" s="1807"/>
      <c r="F58" s="1834"/>
      <c r="G58" s="1835"/>
      <c r="H58" s="1773">
        <f t="shared" si="7"/>
        <v>0</v>
      </c>
      <c r="I58" s="1774"/>
      <c r="J58" s="612"/>
      <c r="K58" s="401">
        <f t="shared" si="8"/>
        <v>0</v>
      </c>
      <c r="L58" s="409"/>
      <c r="M58" s="303"/>
    </row>
    <row r="59" spans="1:14" ht="13.5" customHeight="1" x14ac:dyDescent="0.25">
      <c r="A59" s="375" t="s">
        <v>490</v>
      </c>
      <c r="B59" s="406" t="s">
        <v>491</v>
      </c>
      <c r="C59" s="407">
        <f>ROUND(3.15789473684211*$J$9,2)</f>
        <v>4.42</v>
      </c>
      <c r="D59" s="416">
        <f t="shared" si="6"/>
        <v>0</v>
      </c>
      <c r="E59" s="1807"/>
      <c r="F59" s="1834"/>
      <c r="G59" s="1835"/>
      <c r="H59" s="1773">
        <f t="shared" si="7"/>
        <v>0</v>
      </c>
      <c r="I59" s="1774"/>
      <c r="J59" s="612"/>
      <c r="K59" s="401">
        <f t="shared" si="8"/>
        <v>0</v>
      </c>
      <c r="L59" s="418"/>
      <c r="M59" s="303"/>
    </row>
    <row r="60" spans="1:14" ht="13.5" customHeight="1" x14ac:dyDescent="0.25">
      <c r="A60" s="375" t="s">
        <v>492</v>
      </c>
      <c r="B60" s="406" t="s">
        <v>493</v>
      </c>
      <c r="C60" s="407">
        <f>ROUND(3.52941176470588*$J$9,2)</f>
        <v>4.9400000000000004</v>
      </c>
      <c r="D60" s="416">
        <f t="shared" si="6"/>
        <v>0</v>
      </c>
      <c r="E60" s="1807"/>
      <c r="F60" s="1834"/>
      <c r="G60" s="1835"/>
      <c r="H60" s="1773">
        <f t="shared" si="7"/>
        <v>0</v>
      </c>
      <c r="I60" s="1774"/>
      <c r="J60" s="612"/>
      <c r="K60" s="401">
        <f t="shared" si="8"/>
        <v>0</v>
      </c>
      <c r="L60" s="409"/>
      <c r="M60" s="303"/>
    </row>
    <row r="61" spans="1:14" ht="13.5" customHeight="1" x14ac:dyDescent="0.25">
      <c r="A61" s="375" t="s">
        <v>494</v>
      </c>
      <c r="B61" s="406" t="s">
        <v>495</v>
      </c>
      <c r="C61" s="407">
        <f>ROUND(4.28571428571429*$J$9,2)</f>
        <v>6</v>
      </c>
      <c r="D61" s="416">
        <f t="shared" si="6"/>
        <v>0</v>
      </c>
      <c r="E61" s="1807"/>
      <c r="F61" s="1834"/>
      <c r="G61" s="1835"/>
      <c r="H61" s="1773">
        <f t="shared" si="7"/>
        <v>0</v>
      </c>
      <c r="I61" s="1774"/>
      <c r="J61" s="612"/>
      <c r="K61" s="401">
        <f t="shared" si="8"/>
        <v>0</v>
      </c>
      <c r="L61" s="410">
        <f>SUM(K53:K62)</f>
        <v>0</v>
      </c>
      <c r="M61" s="303"/>
    </row>
    <row r="62" spans="1:14" ht="13.5" customHeight="1" x14ac:dyDescent="0.25">
      <c r="A62" s="411" t="s">
        <v>496</v>
      </c>
      <c r="B62" s="412" t="s">
        <v>497</v>
      </c>
      <c r="C62" s="413">
        <f>ROUND(4.61538461538461*$J$9,2)</f>
        <v>6.46</v>
      </c>
      <c r="D62" s="416">
        <f t="shared" si="6"/>
        <v>0</v>
      </c>
      <c r="E62" s="1807"/>
      <c r="F62" s="1834"/>
      <c r="G62" s="1835"/>
      <c r="H62" s="1773">
        <f t="shared" si="7"/>
        <v>0</v>
      </c>
      <c r="I62" s="1774"/>
      <c r="J62" s="612"/>
      <c r="K62" s="401">
        <f t="shared" si="8"/>
        <v>0</v>
      </c>
      <c r="L62" s="414" t="s">
        <v>550</v>
      </c>
      <c r="M62" s="303"/>
    </row>
    <row r="63" spans="1:14" ht="13.95" customHeight="1" x14ac:dyDescent="0.25">
      <c r="A63" s="1830" t="s">
        <v>475</v>
      </c>
      <c r="B63" s="1830"/>
      <c r="C63" s="1830"/>
      <c r="D63" s="1830"/>
      <c r="E63" s="1830"/>
      <c r="F63" s="1830"/>
      <c r="G63" s="1830"/>
      <c r="H63" s="1830"/>
      <c r="I63" s="1830"/>
      <c r="J63" s="1830"/>
      <c r="K63" s="1830"/>
      <c r="L63" s="1831"/>
      <c r="M63" s="303"/>
    </row>
    <row r="64" spans="1:14" ht="13.5" customHeight="1" x14ac:dyDescent="0.25">
      <c r="A64" s="397" t="s">
        <v>478</v>
      </c>
      <c r="B64" s="398" t="s">
        <v>479</v>
      </c>
      <c r="C64" s="415">
        <f>ROUND(0.58252427184466*$J$9,2)</f>
        <v>0.82</v>
      </c>
      <c r="D64" s="416">
        <f>IFERROR(ROUND($J$8/C64,2)," ")</f>
        <v>0</v>
      </c>
      <c r="E64" s="1784">
        <f>K26</f>
        <v>0</v>
      </c>
      <c r="F64" s="1784"/>
      <c r="G64" s="1784"/>
      <c r="H64" s="1773">
        <f>IFERROR(ROUND(D64+(D64*$E$64),2)," ")</f>
        <v>0</v>
      </c>
      <c r="I64" s="1774"/>
      <c r="J64" s="612"/>
      <c r="K64" s="401">
        <f>IFERROR(ROUND(ROUND(J64,2)*H64,2)," ")</f>
        <v>0</v>
      </c>
      <c r="L64" s="402"/>
      <c r="M64" s="303"/>
    </row>
    <row r="65" spans="1:13" ht="13.5" customHeight="1" x14ac:dyDescent="0.25">
      <c r="A65" s="397" t="s">
        <v>480</v>
      </c>
      <c r="B65" s="398" t="s">
        <v>481</v>
      </c>
      <c r="C65" s="399">
        <f>ROUND(0.9*$J$9,2)</f>
        <v>1.26</v>
      </c>
      <c r="D65" s="416">
        <f t="shared" ref="D65:D73" si="9">IFERROR(ROUND($J$8/C65,2)," ")</f>
        <v>0</v>
      </c>
      <c r="E65" s="1784"/>
      <c r="F65" s="1784"/>
      <c r="G65" s="1784"/>
      <c r="H65" s="1773">
        <f t="shared" ref="H65:H73" si="10">IFERROR(ROUND(D65+(D65*$E$64),2)," ")</f>
        <v>0</v>
      </c>
      <c r="I65" s="1774"/>
      <c r="J65" s="612"/>
      <c r="K65" s="401">
        <f t="shared" ref="K65:K73" si="11">IFERROR(ROUND(ROUND(J65,2)*H65,2)," ")</f>
        <v>0</v>
      </c>
      <c r="L65" s="408"/>
      <c r="M65" s="303"/>
    </row>
    <row r="66" spans="1:13" ht="13.5" customHeight="1" x14ac:dyDescent="0.25">
      <c r="A66" s="397" t="s">
        <v>482</v>
      </c>
      <c r="B66" s="398" t="s">
        <v>483</v>
      </c>
      <c r="C66" s="399">
        <f>ROUND(1.25*$J$9,2)</f>
        <v>1.75</v>
      </c>
      <c r="D66" s="416">
        <f t="shared" si="9"/>
        <v>0</v>
      </c>
      <c r="E66" s="1784"/>
      <c r="F66" s="1784"/>
      <c r="G66" s="1784"/>
      <c r="H66" s="1773">
        <f t="shared" si="10"/>
        <v>0</v>
      </c>
      <c r="I66" s="1774"/>
      <c r="J66" s="612"/>
      <c r="K66" s="401">
        <f t="shared" si="11"/>
        <v>0</v>
      </c>
      <c r="L66" s="404"/>
      <c r="M66" s="303"/>
    </row>
    <row r="67" spans="1:13" ht="13.5" customHeight="1" x14ac:dyDescent="0.25">
      <c r="A67" s="397" t="s">
        <v>484</v>
      </c>
      <c r="B67" s="398" t="s">
        <v>485</v>
      </c>
      <c r="C67" s="399">
        <f>ROUND(1.53846153846154*$J$9,2)</f>
        <v>2.15</v>
      </c>
      <c r="D67" s="416">
        <f t="shared" si="9"/>
        <v>0</v>
      </c>
      <c r="E67" s="1784"/>
      <c r="F67" s="1784"/>
      <c r="G67" s="1784"/>
      <c r="H67" s="1773">
        <f t="shared" si="10"/>
        <v>0</v>
      </c>
      <c r="I67" s="1774"/>
      <c r="J67" s="612"/>
      <c r="K67" s="401">
        <f t="shared" si="11"/>
        <v>0</v>
      </c>
      <c r="L67" s="405">
        <f>ROUND(J64,2)+ROUND(J65,2)+ROUND(J66,2)+ROUND(J67,2)+ROUND(J68,2)+ROUND(J69,2)+ROUND(J70,2)+ROUND(J71,2)+ROUND(J72,2)+ROUND(J73,2)</f>
        <v>0</v>
      </c>
      <c r="M67" s="303"/>
    </row>
    <row r="68" spans="1:13" ht="13.5" customHeight="1" x14ac:dyDescent="0.25">
      <c r="A68" s="375" t="s">
        <v>486</v>
      </c>
      <c r="B68" s="406" t="s">
        <v>487</v>
      </c>
      <c r="C68" s="407">
        <f>ROUND(1.93548387096774*$J$9,2)</f>
        <v>2.71</v>
      </c>
      <c r="D68" s="416">
        <f t="shared" si="9"/>
        <v>0</v>
      </c>
      <c r="E68" s="1784"/>
      <c r="F68" s="1784"/>
      <c r="G68" s="1784"/>
      <c r="H68" s="1773">
        <f t="shared" si="10"/>
        <v>0</v>
      </c>
      <c r="I68" s="1774"/>
      <c r="J68" s="612"/>
      <c r="K68" s="401">
        <f t="shared" si="11"/>
        <v>0</v>
      </c>
      <c r="L68" s="408" t="s">
        <v>354</v>
      </c>
      <c r="M68" s="303"/>
    </row>
    <row r="69" spans="1:13" ht="13.5" customHeight="1" x14ac:dyDescent="0.25">
      <c r="A69" s="375" t="s">
        <v>488</v>
      </c>
      <c r="B69" s="406" t="s">
        <v>489</v>
      </c>
      <c r="C69" s="407">
        <f>ROUND(2.30769230769231*$J$9,2)</f>
        <v>3.23</v>
      </c>
      <c r="D69" s="416">
        <f t="shared" si="9"/>
        <v>0</v>
      </c>
      <c r="E69" s="1784"/>
      <c r="F69" s="1784"/>
      <c r="G69" s="1784"/>
      <c r="H69" s="1773">
        <f t="shared" si="10"/>
        <v>0</v>
      </c>
      <c r="I69" s="1774"/>
      <c r="J69" s="612"/>
      <c r="K69" s="401">
        <f t="shared" si="11"/>
        <v>0</v>
      </c>
      <c r="L69" s="409"/>
      <c r="M69" s="303"/>
    </row>
    <row r="70" spans="1:13" ht="13.5" customHeight="1" x14ac:dyDescent="0.25">
      <c r="A70" s="375" t="s">
        <v>490</v>
      </c>
      <c r="B70" s="406" t="s">
        <v>491</v>
      </c>
      <c r="C70" s="407">
        <f>ROUND(2.60869565217391*$J$9,2)</f>
        <v>3.65</v>
      </c>
      <c r="D70" s="416">
        <f t="shared" si="9"/>
        <v>0</v>
      </c>
      <c r="E70" s="1784"/>
      <c r="F70" s="1784"/>
      <c r="G70" s="1784"/>
      <c r="H70" s="1773">
        <f t="shared" si="10"/>
        <v>0</v>
      </c>
      <c r="I70" s="1774"/>
      <c r="J70" s="612"/>
      <c r="K70" s="401">
        <f t="shared" si="11"/>
        <v>0</v>
      </c>
      <c r="L70" s="418"/>
      <c r="M70" s="303"/>
    </row>
    <row r="71" spans="1:13" ht="13.5" customHeight="1" x14ac:dyDescent="0.25">
      <c r="A71" s="375" t="s">
        <v>492</v>
      </c>
      <c r="B71" s="406" t="s">
        <v>493</v>
      </c>
      <c r="C71" s="407">
        <f>ROUND(2.85714285714286*$J$9,2)</f>
        <v>4</v>
      </c>
      <c r="D71" s="416">
        <f t="shared" si="9"/>
        <v>0</v>
      </c>
      <c r="E71" s="1784"/>
      <c r="F71" s="1784"/>
      <c r="G71" s="1784"/>
      <c r="H71" s="1773">
        <f t="shared" si="10"/>
        <v>0</v>
      </c>
      <c r="I71" s="1774"/>
      <c r="J71" s="612"/>
      <c r="K71" s="401">
        <f t="shared" si="11"/>
        <v>0</v>
      </c>
      <c r="L71" s="409"/>
      <c r="M71" s="303"/>
    </row>
    <row r="72" spans="1:13" ht="13.5" customHeight="1" x14ac:dyDescent="0.25">
      <c r="A72" s="375" t="s">
        <v>494</v>
      </c>
      <c r="B72" s="406" t="s">
        <v>495</v>
      </c>
      <c r="C72" s="407">
        <f>ROUND(3.33333333333333*$J$9,2)</f>
        <v>4.67</v>
      </c>
      <c r="D72" s="416">
        <f t="shared" si="9"/>
        <v>0</v>
      </c>
      <c r="E72" s="1784"/>
      <c r="F72" s="1784"/>
      <c r="G72" s="1784"/>
      <c r="H72" s="1773">
        <f t="shared" si="10"/>
        <v>0</v>
      </c>
      <c r="I72" s="1774"/>
      <c r="J72" s="612"/>
      <c r="K72" s="401">
        <f t="shared" si="11"/>
        <v>0</v>
      </c>
      <c r="L72" s="410">
        <f>SUM(K64:K73)</f>
        <v>0</v>
      </c>
      <c r="M72" s="303"/>
    </row>
    <row r="73" spans="1:13" ht="13.5" customHeight="1" x14ac:dyDescent="0.25">
      <c r="A73" s="397" t="s">
        <v>496</v>
      </c>
      <c r="B73" s="398" t="s">
        <v>497</v>
      </c>
      <c r="C73" s="399">
        <f>ROUND(3.52941176470588*$J$9,2)</f>
        <v>4.9400000000000004</v>
      </c>
      <c r="D73" s="416">
        <f t="shared" si="9"/>
        <v>0</v>
      </c>
      <c r="E73" s="1784"/>
      <c r="F73" s="1784"/>
      <c r="G73" s="1784"/>
      <c r="H73" s="1773">
        <f t="shared" si="10"/>
        <v>0</v>
      </c>
      <c r="I73" s="1774"/>
      <c r="J73" s="612"/>
      <c r="K73" s="401">
        <f t="shared" si="11"/>
        <v>0</v>
      </c>
      <c r="L73" s="414" t="s">
        <v>550</v>
      </c>
      <c r="M73" s="303"/>
    </row>
    <row r="74" spans="1:13" ht="13.95" customHeight="1" x14ac:dyDescent="0.25">
      <c r="A74" s="1746" t="s">
        <v>498</v>
      </c>
      <c r="B74" s="1746"/>
      <c r="C74" s="1746"/>
      <c r="D74" s="1746"/>
      <c r="E74" s="1746"/>
      <c r="F74" s="1746"/>
      <c r="G74" s="1746"/>
      <c r="H74" s="1746"/>
      <c r="I74" s="1746"/>
      <c r="J74" s="1746"/>
      <c r="K74" s="1746"/>
      <c r="L74" s="1746"/>
    </row>
    <row r="75" spans="1:13" ht="52.2" customHeight="1" x14ac:dyDescent="0.25">
      <c r="A75" s="419" t="s">
        <v>471</v>
      </c>
      <c r="B75" s="394" t="s">
        <v>545</v>
      </c>
      <c r="C75" s="395" t="s">
        <v>784</v>
      </c>
      <c r="D75" s="420" t="s">
        <v>781</v>
      </c>
      <c r="E75" s="1838" t="s">
        <v>546</v>
      </c>
      <c r="F75" s="1839"/>
      <c r="G75" s="1840"/>
      <c r="H75" s="1841" t="s">
        <v>782</v>
      </c>
      <c r="I75" s="1842"/>
      <c r="J75" s="396" t="s">
        <v>547</v>
      </c>
      <c r="K75" s="305" t="s">
        <v>783</v>
      </c>
      <c r="L75" s="311" t="s">
        <v>552</v>
      </c>
    </row>
    <row r="76" spans="1:13" ht="13.95" customHeight="1" x14ac:dyDescent="0.25">
      <c r="A76" s="1802" t="s">
        <v>549</v>
      </c>
      <c r="B76" s="1803"/>
      <c r="C76" s="1803"/>
      <c r="D76" s="1803"/>
      <c r="E76" s="1803"/>
      <c r="F76" s="1803"/>
      <c r="G76" s="1803"/>
      <c r="H76" s="1803"/>
      <c r="I76" s="1803"/>
      <c r="J76" s="1803"/>
      <c r="K76" s="1803"/>
      <c r="L76" s="1804"/>
    </row>
    <row r="77" spans="1:13" ht="13.5" customHeight="1" x14ac:dyDescent="0.25">
      <c r="A77" s="397" t="s">
        <v>478</v>
      </c>
      <c r="B77" s="398" t="s">
        <v>479</v>
      </c>
      <c r="C77" s="407">
        <f>ROUND(0.267459138187221*$J$9,2)</f>
        <v>0.37</v>
      </c>
      <c r="D77" s="421">
        <f>IFERROR(ROUND($J$8/C77,2)," ")</f>
        <v>0</v>
      </c>
      <c r="E77" s="1807">
        <f>K26</f>
        <v>0</v>
      </c>
      <c r="F77" s="1834"/>
      <c r="G77" s="1835"/>
      <c r="H77" s="1773">
        <f>IFERROR(ROUND(D77+(D77*$E$77),2)," ")</f>
        <v>0</v>
      </c>
      <c r="I77" s="1774"/>
      <c r="J77" s="612"/>
      <c r="K77" s="401">
        <f>IFERROR(ROUND(ROUND(J77,2)*H77,2)," ")</f>
        <v>0</v>
      </c>
      <c r="L77" s="402"/>
    </row>
    <row r="78" spans="1:13" ht="13.5" customHeight="1" x14ac:dyDescent="0.25">
      <c r="A78" s="397" t="s">
        <v>480</v>
      </c>
      <c r="B78" s="398" t="s">
        <v>481</v>
      </c>
      <c r="C78" s="407">
        <f>ROUND(0.677966101694915*$J$9,2)</f>
        <v>0.95</v>
      </c>
      <c r="D78" s="421">
        <f t="shared" ref="D78:D86" si="12">IFERROR(ROUND($J$8/C78,2)," ")</f>
        <v>0</v>
      </c>
      <c r="E78" s="1807"/>
      <c r="F78" s="1834"/>
      <c r="G78" s="1835"/>
      <c r="H78" s="1773">
        <f t="shared" ref="H78:H86" si="13">IFERROR(ROUND(D78+(D78*$E$77),2)," ")</f>
        <v>0</v>
      </c>
      <c r="I78" s="1774"/>
      <c r="J78" s="612"/>
      <c r="K78" s="401">
        <f t="shared" ref="K78:K86" si="14">IFERROR(ROUND(ROUND(J78,2)*H78,2)," ")</f>
        <v>0</v>
      </c>
      <c r="L78" s="403"/>
    </row>
    <row r="79" spans="1:13" ht="13.5" customHeight="1" x14ac:dyDescent="0.25">
      <c r="A79" s="397" t="s">
        <v>482</v>
      </c>
      <c r="B79" s="398" t="s">
        <v>483</v>
      </c>
      <c r="C79" s="407">
        <f>ROUND(1.1214953271028*$J$9,2)</f>
        <v>1.57</v>
      </c>
      <c r="D79" s="421">
        <f t="shared" si="12"/>
        <v>0</v>
      </c>
      <c r="E79" s="1807"/>
      <c r="F79" s="1834"/>
      <c r="G79" s="1835"/>
      <c r="H79" s="1773">
        <f t="shared" si="13"/>
        <v>0</v>
      </c>
      <c r="I79" s="1774"/>
      <c r="J79" s="612"/>
      <c r="K79" s="401">
        <f t="shared" si="14"/>
        <v>0</v>
      </c>
      <c r="L79" s="404"/>
    </row>
    <row r="80" spans="1:13" ht="13.5" customHeight="1" x14ac:dyDescent="0.25">
      <c r="A80" s="397" t="s">
        <v>484</v>
      </c>
      <c r="B80" s="398" t="s">
        <v>485</v>
      </c>
      <c r="C80" s="407">
        <f>ROUND(1.3953488372093*$J$9,2)</f>
        <v>1.95</v>
      </c>
      <c r="D80" s="421">
        <f t="shared" si="12"/>
        <v>0</v>
      </c>
      <c r="E80" s="1807"/>
      <c r="F80" s="1834"/>
      <c r="G80" s="1835"/>
      <c r="H80" s="1773">
        <f t="shared" si="13"/>
        <v>0</v>
      </c>
      <c r="I80" s="1774"/>
      <c r="J80" s="612"/>
      <c r="K80" s="401">
        <f t="shared" si="14"/>
        <v>0</v>
      </c>
      <c r="L80" s="405">
        <f>ROUND(J77,2)+ROUND(J78,2)+ROUND(J79,2)+ROUND(J80,2)+ROUND(J81,2)+ROUND(J82,2)+ROUND(J83,2)+ROUND(J84,2)+ROUND(J85,2)+ROUND(J86,2)</f>
        <v>0</v>
      </c>
    </row>
    <row r="81" spans="1:12" ht="13.5" customHeight="1" x14ac:dyDescent="0.25">
      <c r="A81" s="375" t="s">
        <v>486</v>
      </c>
      <c r="B81" s="406" t="s">
        <v>487</v>
      </c>
      <c r="C81" s="407">
        <f>ROUND(1.66666666666667*$J$9,2)</f>
        <v>2.33</v>
      </c>
      <c r="D81" s="421">
        <f t="shared" si="12"/>
        <v>0</v>
      </c>
      <c r="E81" s="1807"/>
      <c r="F81" s="1834"/>
      <c r="G81" s="1835"/>
      <c r="H81" s="1773">
        <f t="shared" si="13"/>
        <v>0</v>
      </c>
      <c r="I81" s="1774"/>
      <c r="J81" s="612"/>
      <c r="K81" s="401">
        <f t="shared" si="14"/>
        <v>0</v>
      </c>
      <c r="L81" s="408" t="s">
        <v>354</v>
      </c>
    </row>
    <row r="82" spans="1:12" ht="13.5" customHeight="1" x14ac:dyDescent="0.25">
      <c r="A82" s="375" t="s">
        <v>488</v>
      </c>
      <c r="B82" s="406" t="s">
        <v>489</v>
      </c>
      <c r="C82" s="407">
        <f>ROUND(1.93548387096774*J9,2)</f>
        <v>2.71</v>
      </c>
      <c r="D82" s="421">
        <f t="shared" si="12"/>
        <v>0</v>
      </c>
      <c r="E82" s="1807"/>
      <c r="F82" s="1834"/>
      <c r="G82" s="1835"/>
      <c r="H82" s="1773">
        <f t="shared" si="13"/>
        <v>0</v>
      </c>
      <c r="I82" s="1774"/>
      <c r="J82" s="612"/>
      <c r="K82" s="401">
        <f t="shared" si="14"/>
        <v>0</v>
      </c>
      <c r="L82" s="409"/>
    </row>
    <row r="83" spans="1:12" ht="13.5" customHeight="1" x14ac:dyDescent="0.25">
      <c r="A83" s="375" t="s">
        <v>490</v>
      </c>
      <c r="B83" s="406" t="s">
        <v>491</v>
      </c>
      <c r="C83" s="407">
        <f>ROUND(2.30769230769231*J9,2)</f>
        <v>3.23</v>
      </c>
      <c r="D83" s="421">
        <f t="shared" si="12"/>
        <v>0</v>
      </c>
      <c r="E83" s="1807"/>
      <c r="F83" s="1834"/>
      <c r="G83" s="1835"/>
      <c r="H83" s="1773">
        <f t="shared" si="13"/>
        <v>0</v>
      </c>
      <c r="I83" s="1774"/>
      <c r="J83" s="612"/>
      <c r="K83" s="401">
        <f t="shared" si="14"/>
        <v>0</v>
      </c>
      <c r="L83" s="418"/>
    </row>
    <row r="84" spans="1:12" ht="13.5" customHeight="1" x14ac:dyDescent="0.25">
      <c r="A84" s="375" t="s">
        <v>492</v>
      </c>
      <c r="B84" s="406" t="s">
        <v>493</v>
      </c>
      <c r="C84" s="407">
        <f>ROUND(3*$J$9,2)</f>
        <v>4.2</v>
      </c>
      <c r="D84" s="421">
        <f t="shared" si="12"/>
        <v>0</v>
      </c>
      <c r="E84" s="1807"/>
      <c r="F84" s="1834"/>
      <c r="G84" s="1835"/>
      <c r="H84" s="1773">
        <f t="shared" si="13"/>
        <v>0</v>
      </c>
      <c r="I84" s="1774"/>
      <c r="J84" s="612"/>
      <c r="K84" s="401">
        <f t="shared" si="14"/>
        <v>0</v>
      </c>
      <c r="L84" s="409"/>
    </row>
    <row r="85" spans="1:12" ht="13.5" customHeight="1" x14ac:dyDescent="0.25">
      <c r="A85" s="375" t="s">
        <v>494</v>
      </c>
      <c r="B85" s="406" t="s">
        <v>495</v>
      </c>
      <c r="C85" s="407">
        <f>ROUND(3.42857142857143*$J$9,2)</f>
        <v>4.8</v>
      </c>
      <c r="D85" s="421">
        <f t="shared" si="12"/>
        <v>0</v>
      </c>
      <c r="E85" s="1807"/>
      <c r="F85" s="1834"/>
      <c r="G85" s="1835"/>
      <c r="H85" s="1773">
        <f t="shared" si="13"/>
        <v>0</v>
      </c>
      <c r="I85" s="1774"/>
      <c r="J85" s="612"/>
      <c r="K85" s="401">
        <f t="shared" si="14"/>
        <v>0</v>
      </c>
      <c r="L85" s="410">
        <f>SUM(K77:K86)</f>
        <v>0</v>
      </c>
    </row>
    <row r="86" spans="1:12" ht="13.5" customHeight="1" x14ac:dyDescent="0.25">
      <c r="A86" s="411" t="s">
        <v>496</v>
      </c>
      <c r="B86" s="412" t="s">
        <v>497</v>
      </c>
      <c r="C86" s="422">
        <f>ROUND(3.87096774193548*$J$9,2)</f>
        <v>5.42</v>
      </c>
      <c r="D86" s="421">
        <f t="shared" si="12"/>
        <v>0</v>
      </c>
      <c r="E86" s="1807"/>
      <c r="F86" s="1834"/>
      <c r="G86" s="1835"/>
      <c r="H86" s="1773">
        <f t="shared" si="13"/>
        <v>0</v>
      </c>
      <c r="I86" s="1774"/>
      <c r="J86" s="612"/>
      <c r="K86" s="401">
        <f t="shared" si="14"/>
        <v>0</v>
      </c>
      <c r="L86" s="414" t="s">
        <v>550</v>
      </c>
    </row>
    <row r="87" spans="1:12" ht="13.95" customHeight="1" x14ac:dyDescent="0.25">
      <c r="A87" s="1836" t="s">
        <v>6</v>
      </c>
      <c r="B87" s="1836"/>
      <c r="C87" s="1836"/>
      <c r="D87" s="1836"/>
      <c r="E87" s="1836"/>
      <c r="F87" s="1836"/>
      <c r="G87" s="1836"/>
      <c r="H87" s="1836"/>
      <c r="I87" s="1836"/>
      <c r="J87" s="1836"/>
      <c r="K87" s="1836"/>
      <c r="L87" s="1837"/>
    </row>
    <row r="88" spans="1:12" ht="13.5" customHeight="1" x14ac:dyDescent="0.25">
      <c r="A88" s="397" t="s">
        <v>478</v>
      </c>
      <c r="B88" s="398" t="s">
        <v>479</v>
      </c>
      <c r="C88" s="423">
        <f>ROUND(0.328767123287671*$J$9,2)</f>
        <v>0.46</v>
      </c>
      <c r="D88" s="424">
        <f>IFERROR(ROUND($J$8/C88,2)," ")</f>
        <v>0</v>
      </c>
      <c r="E88" s="1807">
        <f>K26</f>
        <v>0</v>
      </c>
      <c r="F88" s="1834"/>
      <c r="G88" s="1835"/>
      <c r="H88" s="1773">
        <f>IFERROR(ROUND(D88+(D88*$E$88),2)," ")</f>
        <v>0</v>
      </c>
      <c r="I88" s="1774"/>
      <c r="J88" s="612"/>
      <c r="K88" s="401">
        <f>IFERROR(ROUND(ROUND(J88,2)*H88,2)," ")</f>
        <v>0</v>
      </c>
      <c r="L88" s="402"/>
    </row>
    <row r="89" spans="1:12" ht="13.5" customHeight="1" x14ac:dyDescent="0.25">
      <c r="A89" s="397" t="s">
        <v>480</v>
      </c>
      <c r="B89" s="398" t="s">
        <v>481</v>
      </c>
      <c r="C89" s="407">
        <f>ROUND(0.851063829787234*$J$9,2)</f>
        <v>1.19</v>
      </c>
      <c r="D89" s="424">
        <f t="shared" ref="D89:D97" si="15">IFERROR(ROUND($J$8/C89,2)," ")</f>
        <v>0</v>
      </c>
      <c r="E89" s="1807"/>
      <c r="F89" s="1834"/>
      <c r="G89" s="1835"/>
      <c r="H89" s="1773">
        <f t="shared" ref="H89:H97" si="16">IFERROR(ROUND(D89+(D89*$E$88),2)," ")</f>
        <v>0</v>
      </c>
      <c r="I89" s="1774"/>
      <c r="J89" s="612"/>
      <c r="K89" s="401">
        <f t="shared" ref="K89:K97" si="17">IFERROR(ROUND(ROUND(J89,2)*H89,2)," ")</f>
        <v>0</v>
      </c>
      <c r="L89" s="403"/>
    </row>
    <row r="90" spans="1:12" ht="13.5" customHeight="1" x14ac:dyDescent="0.25">
      <c r="A90" s="397" t="s">
        <v>482</v>
      </c>
      <c r="B90" s="398" t="s">
        <v>483</v>
      </c>
      <c r="C90" s="407">
        <f>ROUND(1.42857142857143*$J$9,2)</f>
        <v>2</v>
      </c>
      <c r="D90" s="424">
        <f t="shared" si="15"/>
        <v>0</v>
      </c>
      <c r="E90" s="1807"/>
      <c r="F90" s="1834"/>
      <c r="G90" s="1835"/>
      <c r="H90" s="1773">
        <f t="shared" si="16"/>
        <v>0</v>
      </c>
      <c r="I90" s="1774"/>
      <c r="J90" s="612"/>
      <c r="K90" s="401">
        <f t="shared" si="17"/>
        <v>0</v>
      </c>
      <c r="L90" s="404"/>
    </row>
    <row r="91" spans="1:12" ht="13.5" customHeight="1" x14ac:dyDescent="0.25">
      <c r="A91" s="397" t="s">
        <v>484</v>
      </c>
      <c r="B91" s="398" t="s">
        <v>485</v>
      </c>
      <c r="C91" s="407">
        <f>ROUND(1.84615384615385*$J$9,2)</f>
        <v>2.58</v>
      </c>
      <c r="D91" s="424">
        <f t="shared" si="15"/>
        <v>0</v>
      </c>
      <c r="E91" s="1807"/>
      <c r="F91" s="1834"/>
      <c r="G91" s="1835"/>
      <c r="H91" s="1773">
        <f t="shared" si="16"/>
        <v>0</v>
      </c>
      <c r="I91" s="1774"/>
      <c r="J91" s="612"/>
      <c r="K91" s="401">
        <f t="shared" si="17"/>
        <v>0</v>
      </c>
      <c r="L91" s="405">
        <f>ROUND(J88,2)+ROUND(J89,2)+ROUND(J90,2)+ROUND(J91,2)+ROUND(J92,2)+ROUND(J93,2)+ROUND(J94,2)+ROUND(J95,2)+ROUND(J96,2)+ROUND(J97,2)</f>
        <v>0</v>
      </c>
    </row>
    <row r="92" spans="1:12" ht="13.5" customHeight="1" x14ac:dyDescent="0.25">
      <c r="A92" s="375" t="s">
        <v>486</v>
      </c>
      <c r="B92" s="406" t="s">
        <v>487</v>
      </c>
      <c r="C92" s="407">
        <f>ROUND(2.5*$J$9,2)</f>
        <v>3.5</v>
      </c>
      <c r="D92" s="424">
        <f t="shared" si="15"/>
        <v>0</v>
      </c>
      <c r="E92" s="1807"/>
      <c r="F92" s="1834"/>
      <c r="G92" s="1835"/>
      <c r="H92" s="1773">
        <f t="shared" si="16"/>
        <v>0</v>
      </c>
      <c r="I92" s="1774"/>
      <c r="J92" s="612"/>
      <c r="K92" s="401">
        <f t="shared" si="17"/>
        <v>0</v>
      </c>
      <c r="L92" s="408" t="s">
        <v>354</v>
      </c>
    </row>
    <row r="93" spans="1:12" ht="13.5" customHeight="1" x14ac:dyDescent="0.25">
      <c r="A93" s="375" t="s">
        <v>488</v>
      </c>
      <c r="B93" s="406" t="s">
        <v>489</v>
      </c>
      <c r="C93" s="407">
        <f>ROUND(2.92682926829268*$J$9,2)</f>
        <v>4.0999999999999996</v>
      </c>
      <c r="D93" s="424">
        <f t="shared" si="15"/>
        <v>0</v>
      </c>
      <c r="E93" s="1807"/>
      <c r="F93" s="1834"/>
      <c r="G93" s="1835"/>
      <c r="H93" s="1773">
        <f t="shared" si="16"/>
        <v>0</v>
      </c>
      <c r="I93" s="1774"/>
      <c r="J93" s="612"/>
      <c r="K93" s="401">
        <f t="shared" si="17"/>
        <v>0</v>
      </c>
      <c r="L93" s="409"/>
    </row>
    <row r="94" spans="1:12" ht="13.5" customHeight="1" x14ac:dyDescent="0.25">
      <c r="A94" s="375" t="s">
        <v>490</v>
      </c>
      <c r="B94" s="406" t="s">
        <v>491</v>
      </c>
      <c r="C94" s="407">
        <f>ROUND(3.52941176470588*$J$9,2)</f>
        <v>4.9400000000000004</v>
      </c>
      <c r="D94" s="424">
        <f t="shared" si="15"/>
        <v>0</v>
      </c>
      <c r="E94" s="1807"/>
      <c r="F94" s="1834"/>
      <c r="G94" s="1835"/>
      <c r="H94" s="1773">
        <f t="shared" si="16"/>
        <v>0</v>
      </c>
      <c r="I94" s="1774"/>
      <c r="J94" s="612"/>
      <c r="K94" s="401">
        <f t="shared" si="17"/>
        <v>0</v>
      </c>
      <c r="L94" s="403"/>
    </row>
    <row r="95" spans="1:12" ht="13.5" customHeight="1" x14ac:dyDescent="0.25">
      <c r="A95" s="375" t="s">
        <v>492</v>
      </c>
      <c r="B95" s="406" t="s">
        <v>493</v>
      </c>
      <c r="C95" s="407">
        <f>ROUND(5*$J$9,2)</f>
        <v>7</v>
      </c>
      <c r="D95" s="424">
        <f t="shared" si="15"/>
        <v>0</v>
      </c>
      <c r="E95" s="1807"/>
      <c r="F95" s="1834"/>
      <c r="G95" s="1835"/>
      <c r="H95" s="1773">
        <f t="shared" si="16"/>
        <v>0</v>
      </c>
      <c r="I95" s="1774"/>
      <c r="J95" s="612"/>
      <c r="K95" s="401">
        <f t="shared" si="17"/>
        <v>0</v>
      </c>
      <c r="L95" s="409"/>
    </row>
    <row r="96" spans="1:12" ht="13.5" customHeight="1" x14ac:dyDescent="0.25">
      <c r="A96" s="375" t="s">
        <v>494</v>
      </c>
      <c r="B96" s="406" t="s">
        <v>495</v>
      </c>
      <c r="C96" s="407">
        <f>ROUND(5.71428571428571*$J$9,2)</f>
        <v>8</v>
      </c>
      <c r="D96" s="424">
        <f t="shared" si="15"/>
        <v>0</v>
      </c>
      <c r="E96" s="1807"/>
      <c r="F96" s="1834"/>
      <c r="G96" s="1835"/>
      <c r="H96" s="1773">
        <f t="shared" si="16"/>
        <v>0</v>
      </c>
      <c r="I96" s="1774"/>
      <c r="J96" s="612"/>
      <c r="K96" s="401">
        <f t="shared" si="17"/>
        <v>0</v>
      </c>
      <c r="L96" s="410">
        <f>SUM(K88:K97)</f>
        <v>0</v>
      </c>
    </row>
    <row r="97" spans="1:12" ht="13.5" customHeight="1" x14ac:dyDescent="0.25">
      <c r="A97" s="411" t="s">
        <v>496</v>
      </c>
      <c r="B97" s="398" t="s">
        <v>497</v>
      </c>
      <c r="C97" s="407">
        <f>ROUND(6.31578947368421*$J$9,2)</f>
        <v>8.84</v>
      </c>
      <c r="D97" s="424">
        <f t="shared" si="15"/>
        <v>0</v>
      </c>
      <c r="E97" s="1807"/>
      <c r="F97" s="1834"/>
      <c r="G97" s="1835"/>
      <c r="H97" s="1773">
        <f t="shared" si="16"/>
        <v>0</v>
      </c>
      <c r="I97" s="1774"/>
      <c r="J97" s="612"/>
      <c r="K97" s="401">
        <f t="shared" si="17"/>
        <v>0</v>
      </c>
      <c r="L97" s="414" t="s">
        <v>550</v>
      </c>
    </row>
    <row r="98" spans="1:12" ht="13.95" customHeight="1" x14ac:dyDescent="0.25">
      <c r="A98" s="1830" t="s">
        <v>551</v>
      </c>
      <c r="B98" s="1830"/>
      <c r="C98" s="1830"/>
      <c r="D98" s="1830"/>
      <c r="E98" s="1830"/>
      <c r="F98" s="1830"/>
      <c r="G98" s="1830"/>
      <c r="H98" s="1830"/>
      <c r="I98" s="1830"/>
      <c r="J98" s="1830"/>
      <c r="K98" s="1830"/>
      <c r="L98" s="1831"/>
    </row>
    <row r="99" spans="1:12" ht="13.5" customHeight="1" x14ac:dyDescent="0.25">
      <c r="A99" s="397" t="s">
        <v>478</v>
      </c>
      <c r="B99" s="398" t="s">
        <v>479</v>
      </c>
      <c r="C99" s="423" t="s">
        <v>499</v>
      </c>
      <c r="D99" s="425" t="s">
        <v>499</v>
      </c>
      <c r="E99" s="1807">
        <f>K26</f>
        <v>0</v>
      </c>
      <c r="F99" s="1834"/>
      <c r="G99" s="1835"/>
      <c r="H99" s="1771" t="s">
        <v>499</v>
      </c>
      <c r="I99" s="1772"/>
      <c r="J99" s="426" t="s">
        <v>499</v>
      </c>
      <c r="K99" s="427" t="s">
        <v>499</v>
      </c>
      <c r="L99" s="402"/>
    </row>
    <row r="100" spans="1:12" ht="13.5" customHeight="1" x14ac:dyDescent="0.25">
      <c r="A100" s="397" t="s">
        <v>480</v>
      </c>
      <c r="B100" s="398" t="s">
        <v>481</v>
      </c>
      <c r="C100" s="407">
        <f>ROUND(1.22448979591837*$J$9,2)</f>
        <v>1.71</v>
      </c>
      <c r="D100" s="302">
        <f>IFERROR(ROUND($J$8/C100,2)," ")</f>
        <v>0</v>
      </c>
      <c r="E100" s="1807"/>
      <c r="F100" s="1834"/>
      <c r="G100" s="1835"/>
      <c r="H100" s="1773">
        <f>IFERROR(ROUND(D100+(D100*$E$99),2)," ")</f>
        <v>0</v>
      </c>
      <c r="I100" s="1774"/>
      <c r="J100" s="612"/>
      <c r="K100" s="401">
        <f>IFERROR(ROUND(ROUND(J100,2)*H100,2)," ")</f>
        <v>0</v>
      </c>
      <c r="L100" s="403"/>
    </row>
    <row r="101" spans="1:12" ht="13.5" customHeight="1" x14ac:dyDescent="0.25">
      <c r="A101" s="397" t="s">
        <v>482</v>
      </c>
      <c r="B101" s="398" t="s">
        <v>483</v>
      </c>
      <c r="C101" s="407">
        <f>ROUND(1.44578313253012*$J$9,2)</f>
        <v>2.02</v>
      </c>
      <c r="D101" s="302">
        <f t="shared" ref="D101:D108" si="18">IFERROR(ROUND($J$8/C101,2)," ")</f>
        <v>0</v>
      </c>
      <c r="E101" s="1807"/>
      <c r="F101" s="1834"/>
      <c r="G101" s="1835"/>
      <c r="H101" s="1773">
        <f t="shared" ref="H101:H108" si="19">IFERROR(ROUND(D101+(D101*$E$99),2)," ")</f>
        <v>0</v>
      </c>
      <c r="I101" s="1774"/>
      <c r="J101" s="612"/>
      <c r="K101" s="401">
        <f t="shared" ref="K101:K108" si="20">IFERROR(ROUND(ROUND(J101,2)*H101,2)," ")</f>
        <v>0</v>
      </c>
      <c r="L101" s="404"/>
    </row>
    <row r="102" spans="1:12" ht="13.5" customHeight="1" x14ac:dyDescent="0.25">
      <c r="A102" s="397" t="s">
        <v>484</v>
      </c>
      <c r="B102" s="398" t="s">
        <v>485</v>
      </c>
      <c r="C102" s="407">
        <f>ROUND(1.73913043478261*$J$9,2)</f>
        <v>2.4300000000000002</v>
      </c>
      <c r="D102" s="302">
        <f t="shared" si="18"/>
        <v>0</v>
      </c>
      <c r="E102" s="1807"/>
      <c r="F102" s="1834"/>
      <c r="G102" s="1835"/>
      <c r="H102" s="1773">
        <f t="shared" si="19"/>
        <v>0</v>
      </c>
      <c r="I102" s="1774"/>
      <c r="J102" s="612"/>
      <c r="K102" s="401">
        <f t="shared" si="20"/>
        <v>0</v>
      </c>
      <c r="L102" s="405">
        <f>ROUND(J100,2)+ROUND(J101,2)+ROUND(J102,2)+ROUND(J103,2)+ROUND(J104,2)+ROUND(J105,2)+ROUND(J106,2)+ROUND(J107,2)+ROUND(J108,2)</f>
        <v>0</v>
      </c>
    </row>
    <row r="103" spans="1:12" ht="13.5" customHeight="1" x14ac:dyDescent="0.25">
      <c r="A103" s="375" t="s">
        <v>486</v>
      </c>
      <c r="B103" s="406" t="s">
        <v>487</v>
      </c>
      <c r="C103" s="407">
        <f>ROUND(2.10526315789474*$J$9,2)</f>
        <v>2.95</v>
      </c>
      <c r="D103" s="302">
        <f t="shared" si="18"/>
        <v>0</v>
      </c>
      <c r="E103" s="1807"/>
      <c r="F103" s="1834"/>
      <c r="G103" s="1835"/>
      <c r="H103" s="1773">
        <f t="shared" si="19"/>
        <v>0</v>
      </c>
      <c r="I103" s="1774"/>
      <c r="J103" s="612"/>
      <c r="K103" s="401">
        <f t="shared" si="20"/>
        <v>0</v>
      </c>
      <c r="L103" s="408" t="s">
        <v>354</v>
      </c>
    </row>
    <row r="104" spans="1:12" ht="13.5" customHeight="1" x14ac:dyDescent="0.25">
      <c r="A104" s="375" t="s">
        <v>488</v>
      </c>
      <c r="B104" s="406" t="s">
        <v>489</v>
      </c>
      <c r="C104" s="407">
        <f>ROUND(2.44897959183673*$J$9,2)</f>
        <v>3.43</v>
      </c>
      <c r="D104" s="302">
        <f t="shared" si="18"/>
        <v>0</v>
      </c>
      <c r="E104" s="1807"/>
      <c r="F104" s="1834"/>
      <c r="G104" s="1835"/>
      <c r="H104" s="1773">
        <f t="shared" si="19"/>
        <v>0</v>
      </c>
      <c r="I104" s="1774"/>
      <c r="J104" s="612"/>
      <c r="K104" s="401">
        <f t="shared" si="20"/>
        <v>0</v>
      </c>
      <c r="L104" s="409"/>
    </row>
    <row r="105" spans="1:12" ht="13.5" customHeight="1" x14ac:dyDescent="0.25">
      <c r="A105" s="375" t="s">
        <v>490</v>
      </c>
      <c r="B105" s="406" t="s">
        <v>491</v>
      </c>
      <c r="C105" s="407">
        <f>ROUND(2.72727272727273*$J$9,2)</f>
        <v>3.82</v>
      </c>
      <c r="D105" s="302">
        <f t="shared" si="18"/>
        <v>0</v>
      </c>
      <c r="E105" s="1807"/>
      <c r="F105" s="1834"/>
      <c r="G105" s="1835"/>
      <c r="H105" s="1773">
        <f t="shared" si="19"/>
        <v>0</v>
      </c>
      <c r="I105" s="1774"/>
      <c r="J105" s="612"/>
      <c r="K105" s="401">
        <f t="shared" si="20"/>
        <v>0</v>
      </c>
      <c r="L105" s="403"/>
    </row>
    <row r="106" spans="1:12" ht="13.5" customHeight="1" x14ac:dyDescent="0.25">
      <c r="A106" s="375" t="s">
        <v>492</v>
      </c>
      <c r="B106" s="406" t="s">
        <v>493</v>
      </c>
      <c r="C106" s="407">
        <f>ROUND(3.15789473684211*$J$9,2)</f>
        <v>4.42</v>
      </c>
      <c r="D106" s="302">
        <f t="shared" si="18"/>
        <v>0</v>
      </c>
      <c r="E106" s="1807"/>
      <c r="F106" s="1834"/>
      <c r="G106" s="1835"/>
      <c r="H106" s="1773">
        <f t="shared" si="19"/>
        <v>0</v>
      </c>
      <c r="I106" s="1774"/>
      <c r="J106" s="612"/>
      <c r="K106" s="401">
        <f t="shared" si="20"/>
        <v>0</v>
      </c>
      <c r="L106" s="409"/>
    </row>
    <row r="107" spans="1:12" ht="13.5" customHeight="1" x14ac:dyDescent="0.25">
      <c r="A107" s="375" t="s">
        <v>494</v>
      </c>
      <c r="B107" s="406" t="s">
        <v>495</v>
      </c>
      <c r="C107" s="407">
        <f>ROUND(3.75*$J$9,2)</f>
        <v>5.25</v>
      </c>
      <c r="D107" s="302">
        <f t="shared" si="18"/>
        <v>0</v>
      </c>
      <c r="E107" s="1807"/>
      <c r="F107" s="1834"/>
      <c r="G107" s="1835"/>
      <c r="H107" s="1773">
        <f t="shared" si="19"/>
        <v>0</v>
      </c>
      <c r="I107" s="1774"/>
      <c r="J107" s="612"/>
      <c r="K107" s="401">
        <f t="shared" si="20"/>
        <v>0</v>
      </c>
      <c r="L107" s="410">
        <f>SUM(K100:K108)</f>
        <v>0</v>
      </c>
    </row>
    <row r="108" spans="1:12" ht="13.5" customHeight="1" x14ac:dyDescent="0.25">
      <c r="A108" s="411" t="s">
        <v>496</v>
      </c>
      <c r="B108" s="412" t="s">
        <v>497</v>
      </c>
      <c r="C108" s="422">
        <f>ROUND(4.13793103448276*$J$9,2)</f>
        <v>5.79</v>
      </c>
      <c r="D108" s="302">
        <f t="shared" si="18"/>
        <v>0</v>
      </c>
      <c r="E108" s="1807"/>
      <c r="F108" s="1834"/>
      <c r="G108" s="1835"/>
      <c r="H108" s="1773">
        <f t="shared" si="19"/>
        <v>0</v>
      </c>
      <c r="I108" s="1774"/>
      <c r="J108" s="612"/>
      <c r="K108" s="401">
        <f t="shared" si="20"/>
        <v>0</v>
      </c>
      <c r="L108" s="414" t="s">
        <v>550</v>
      </c>
    </row>
    <row r="109" spans="1:12" ht="13.95" customHeight="1" x14ac:dyDescent="0.25">
      <c r="A109" s="1830" t="s">
        <v>475</v>
      </c>
      <c r="B109" s="1830"/>
      <c r="C109" s="1830"/>
      <c r="D109" s="1830"/>
      <c r="E109" s="1830"/>
      <c r="F109" s="1830"/>
      <c r="G109" s="1830"/>
      <c r="H109" s="1830"/>
      <c r="I109" s="1830"/>
      <c r="J109" s="1830"/>
      <c r="K109" s="1830"/>
      <c r="L109" s="1831"/>
    </row>
    <row r="110" spans="1:12" ht="13.5" customHeight="1" x14ac:dyDescent="0.25">
      <c r="A110" s="397" t="s">
        <v>478</v>
      </c>
      <c r="B110" s="398" t="s">
        <v>479</v>
      </c>
      <c r="C110" s="423" t="s">
        <v>499</v>
      </c>
      <c r="D110" s="424" t="s">
        <v>499</v>
      </c>
      <c r="E110" s="1784">
        <f>K26</f>
        <v>0</v>
      </c>
      <c r="F110" s="1784"/>
      <c r="G110" s="1784"/>
      <c r="H110" s="1832" t="s">
        <v>499</v>
      </c>
      <c r="I110" s="1833"/>
      <c r="J110" s="428" t="s">
        <v>499</v>
      </c>
      <c r="K110" s="600" t="s">
        <v>499</v>
      </c>
      <c r="L110" s="402"/>
    </row>
    <row r="111" spans="1:12" ht="13.5" customHeight="1" x14ac:dyDescent="0.25">
      <c r="A111" s="397" t="s">
        <v>480</v>
      </c>
      <c r="B111" s="398" t="s">
        <v>481</v>
      </c>
      <c r="C111" s="407">
        <f>ROUND(0.9375*$J$9,2)</f>
        <v>1.31</v>
      </c>
      <c r="D111" s="302">
        <f>IFERROR(ROUND($J$8/C111,2)," ")</f>
        <v>0</v>
      </c>
      <c r="E111" s="1784"/>
      <c r="F111" s="1784"/>
      <c r="G111" s="1784"/>
      <c r="H111" s="1773">
        <f>IFERROR(ROUND(D111+(D111*$E$110),2)," ")</f>
        <v>0</v>
      </c>
      <c r="I111" s="1774"/>
      <c r="J111" s="612"/>
      <c r="K111" s="401">
        <f>IFERROR(ROUND(ROUND(J111,2)*H111,2)," ")</f>
        <v>0</v>
      </c>
      <c r="L111" s="403"/>
    </row>
    <row r="112" spans="1:12" ht="13.5" customHeight="1" x14ac:dyDescent="0.25">
      <c r="A112" s="397" t="s">
        <v>482</v>
      </c>
      <c r="B112" s="398" t="s">
        <v>483</v>
      </c>
      <c r="C112" s="407">
        <f>ROUND(1.10091743119266*$J$9,2)</f>
        <v>1.54</v>
      </c>
      <c r="D112" s="302">
        <f t="shared" ref="D112:D119" si="21">IFERROR(ROUND($J$8/C112,2)," ")</f>
        <v>0</v>
      </c>
      <c r="E112" s="1784"/>
      <c r="F112" s="1784"/>
      <c r="G112" s="1784"/>
      <c r="H112" s="1773">
        <f t="shared" ref="H112:H119" si="22">IFERROR(ROUND(D112+(D112*$E$110),2)," ")</f>
        <v>0</v>
      </c>
      <c r="I112" s="1774"/>
      <c r="J112" s="612"/>
      <c r="K112" s="401">
        <f t="shared" ref="K112:K118" si="23">IFERROR(ROUND(ROUND(J112,2)*H112,2)," ")</f>
        <v>0</v>
      </c>
      <c r="L112" s="404"/>
    </row>
    <row r="113" spans="1:12" ht="13.5" customHeight="1" x14ac:dyDescent="0.25">
      <c r="A113" s="397" t="s">
        <v>484</v>
      </c>
      <c r="B113" s="398" t="s">
        <v>485</v>
      </c>
      <c r="C113" s="407">
        <f>ROUND(1.34831460674157*$J$9,2)</f>
        <v>1.89</v>
      </c>
      <c r="D113" s="302">
        <f t="shared" si="21"/>
        <v>0</v>
      </c>
      <c r="E113" s="1784"/>
      <c r="F113" s="1784"/>
      <c r="G113" s="1784"/>
      <c r="H113" s="1773">
        <f t="shared" si="22"/>
        <v>0</v>
      </c>
      <c r="I113" s="1774"/>
      <c r="J113" s="612"/>
      <c r="K113" s="401">
        <f t="shared" si="23"/>
        <v>0</v>
      </c>
      <c r="L113" s="405">
        <f>ROUND(J111,2)+ROUND(J112,2)+ROUND(J113,2)+ROUND(J114,2)+ROUND(J115,2)+ROUND(J116,2)+ROUND(J117,2)+ROUND(J118,2)+ROUND(J119,2)</f>
        <v>0</v>
      </c>
    </row>
    <row r="114" spans="1:12" ht="13.5" customHeight="1" x14ac:dyDescent="0.25">
      <c r="A114" s="375" t="s">
        <v>486</v>
      </c>
      <c r="B114" s="406" t="s">
        <v>487</v>
      </c>
      <c r="C114" s="407">
        <f>ROUND(1.69014084507042*$J$9,2)</f>
        <v>2.37</v>
      </c>
      <c r="D114" s="302">
        <f t="shared" si="21"/>
        <v>0</v>
      </c>
      <c r="E114" s="1784"/>
      <c r="F114" s="1784"/>
      <c r="G114" s="1784"/>
      <c r="H114" s="1773">
        <f t="shared" si="22"/>
        <v>0</v>
      </c>
      <c r="I114" s="1774"/>
      <c r="J114" s="612"/>
      <c r="K114" s="401">
        <f t="shared" si="23"/>
        <v>0</v>
      </c>
      <c r="L114" s="408" t="s">
        <v>354</v>
      </c>
    </row>
    <row r="115" spans="1:12" ht="13.5" customHeight="1" x14ac:dyDescent="0.25">
      <c r="A115" s="375" t="s">
        <v>488</v>
      </c>
      <c r="B115" s="406" t="s">
        <v>489</v>
      </c>
      <c r="C115" s="407">
        <f>ROUND(2.03389830508475*$J$9,2)</f>
        <v>2.85</v>
      </c>
      <c r="D115" s="302">
        <f t="shared" si="21"/>
        <v>0</v>
      </c>
      <c r="E115" s="1784"/>
      <c r="F115" s="1784"/>
      <c r="G115" s="1784"/>
      <c r="H115" s="1773">
        <f t="shared" si="22"/>
        <v>0</v>
      </c>
      <c r="I115" s="1774"/>
      <c r="J115" s="612"/>
      <c r="K115" s="401">
        <f t="shared" si="23"/>
        <v>0</v>
      </c>
      <c r="L115" s="409"/>
    </row>
    <row r="116" spans="1:12" ht="13.5" customHeight="1" x14ac:dyDescent="0.25">
      <c r="A116" s="375" t="s">
        <v>490</v>
      </c>
      <c r="B116" s="406" t="s">
        <v>491</v>
      </c>
      <c r="C116" s="407">
        <f>ROUND(2.30769230769231*$J$9,2)</f>
        <v>3.23</v>
      </c>
      <c r="D116" s="302">
        <f t="shared" si="21"/>
        <v>0</v>
      </c>
      <c r="E116" s="1784"/>
      <c r="F116" s="1784"/>
      <c r="G116" s="1784"/>
      <c r="H116" s="1773">
        <f t="shared" si="22"/>
        <v>0</v>
      </c>
      <c r="I116" s="1774"/>
      <c r="J116" s="612"/>
      <c r="K116" s="401">
        <f t="shared" si="23"/>
        <v>0</v>
      </c>
      <c r="L116" s="403"/>
    </row>
    <row r="117" spans="1:12" ht="13.5" customHeight="1" x14ac:dyDescent="0.25">
      <c r="A117" s="375" t="s">
        <v>492</v>
      </c>
      <c r="B117" s="406" t="s">
        <v>493</v>
      </c>
      <c r="C117" s="407">
        <f>ROUND(2.60869565217391*$J$9,2)</f>
        <v>3.65</v>
      </c>
      <c r="D117" s="302">
        <f t="shared" si="21"/>
        <v>0</v>
      </c>
      <c r="E117" s="1784"/>
      <c r="F117" s="1784"/>
      <c r="G117" s="1784"/>
      <c r="H117" s="1773">
        <f t="shared" si="22"/>
        <v>0</v>
      </c>
      <c r="I117" s="1774"/>
      <c r="J117" s="612"/>
      <c r="K117" s="401">
        <f t="shared" si="23"/>
        <v>0</v>
      </c>
      <c r="L117" s="409"/>
    </row>
    <row r="118" spans="1:12" ht="13.5" customHeight="1" x14ac:dyDescent="0.25">
      <c r="A118" s="375" t="s">
        <v>494</v>
      </c>
      <c r="B118" s="406" t="s">
        <v>495</v>
      </c>
      <c r="C118" s="407">
        <f>ROUND(3*$J$9,2)</f>
        <v>4.2</v>
      </c>
      <c r="D118" s="302">
        <f t="shared" si="21"/>
        <v>0</v>
      </c>
      <c r="E118" s="1784"/>
      <c r="F118" s="1784"/>
      <c r="G118" s="1784"/>
      <c r="H118" s="1773">
        <f t="shared" si="22"/>
        <v>0</v>
      </c>
      <c r="I118" s="1774"/>
      <c r="J118" s="612"/>
      <c r="K118" s="401">
        <f t="shared" si="23"/>
        <v>0</v>
      </c>
      <c r="L118" s="410">
        <f>SUM(K111:K119)</f>
        <v>0</v>
      </c>
    </row>
    <row r="119" spans="1:12" ht="13.5" customHeight="1" x14ac:dyDescent="0.25">
      <c r="A119" s="397" t="s">
        <v>496</v>
      </c>
      <c r="B119" s="398" t="s">
        <v>497</v>
      </c>
      <c r="C119" s="407">
        <f>ROUND(3.24324324324324*$J$9,2)</f>
        <v>4.54</v>
      </c>
      <c r="D119" s="302">
        <f t="shared" si="21"/>
        <v>0</v>
      </c>
      <c r="E119" s="1784"/>
      <c r="F119" s="1784"/>
      <c r="G119" s="1784"/>
      <c r="H119" s="1773">
        <f t="shared" si="22"/>
        <v>0</v>
      </c>
      <c r="I119" s="1774"/>
      <c r="J119" s="612"/>
      <c r="K119" s="401">
        <f>IFERROR(ROUND(ROUND(J119,2)*H119,2)," ")</f>
        <v>0</v>
      </c>
      <c r="L119" s="414" t="s">
        <v>550</v>
      </c>
    </row>
    <row r="120" spans="1:12" ht="13.95" customHeight="1" x14ac:dyDescent="0.25">
      <c r="A120" s="429"/>
      <c r="B120" s="430"/>
      <c r="C120" s="431"/>
      <c r="D120" s="432"/>
      <c r="E120" s="431"/>
      <c r="F120" s="433"/>
      <c r="G120" s="431"/>
      <c r="H120" s="433"/>
      <c r="I120" s="431"/>
      <c r="J120" s="433"/>
      <c r="K120" s="345"/>
      <c r="L120" s="345"/>
    </row>
    <row r="121" spans="1:12" ht="14.4" x14ac:dyDescent="0.25">
      <c r="A121" s="1746" t="s">
        <v>553</v>
      </c>
      <c r="B121" s="1746"/>
      <c r="C121" s="1746"/>
      <c r="D121" s="1746"/>
      <c r="E121" s="1746"/>
      <c r="F121" s="1746"/>
      <c r="G121" s="1746"/>
      <c r="H121" s="1746"/>
      <c r="I121" s="1746"/>
      <c r="J121" s="1746"/>
      <c r="K121" s="1746"/>
      <c r="L121" s="1746"/>
    </row>
    <row r="122" spans="1:12" ht="20.399999999999999" x14ac:dyDescent="0.25">
      <c r="A122" s="1826" t="s">
        <v>374</v>
      </c>
      <c r="B122" s="1827"/>
      <c r="C122" s="1827"/>
      <c r="D122" s="1827"/>
      <c r="E122" s="1827"/>
      <c r="F122" s="1827"/>
      <c r="G122" s="1827"/>
      <c r="H122" s="1827"/>
      <c r="I122" s="1828"/>
      <c r="J122" s="386" t="s">
        <v>376</v>
      </c>
      <c r="K122" s="387" t="s">
        <v>423</v>
      </c>
      <c r="L122" s="388" t="s">
        <v>277</v>
      </c>
    </row>
    <row r="123" spans="1:12" ht="13.95" customHeight="1" x14ac:dyDescent="0.25">
      <c r="A123" s="1826" t="s">
        <v>554</v>
      </c>
      <c r="B123" s="1827"/>
      <c r="C123" s="1827"/>
      <c r="D123" s="1827"/>
      <c r="E123" s="1827"/>
      <c r="F123" s="1827"/>
      <c r="G123" s="1827"/>
      <c r="H123" s="1827"/>
      <c r="I123" s="1828"/>
      <c r="J123" s="298" t="s">
        <v>510</v>
      </c>
      <c r="K123" s="434"/>
      <c r="L123" s="435"/>
    </row>
    <row r="124" spans="1:12" ht="13.95" customHeight="1" x14ac:dyDescent="0.25">
      <c r="A124" s="1826" t="s">
        <v>555</v>
      </c>
      <c r="B124" s="1827"/>
      <c r="C124" s="1827"/>
      <c r="D124" s="1827"/>
      <c r="E124" s="1827"/>
      <c r="F124" s="1827"/>
      <c r="G124" s="1827"/>
      <c r="H124" s="1827"/>
      <c r="I124" s="1828"/>
      <c r="J124" s="298"/>
      <c r="K124" s="436"/>
      <c r="L124" s="437"/>
    </row>
    <row r="125" spans="1:12" ht="13.95" customHeight="1" x14ac:dyDescent="0.25">
      <c r="A125" s="1829" t="s">
        <v>556</v>
      </c>
      <c r="B125" s="1829"/>
      <c r="C125" s="1829"/>
      <c r="D125" s="1829"/>
      <c r="E125" s="1829"/>
      <c r="F125" s="1829"/>
      <c r="G125" s="1829"/>
      <c r="H125" s="1829"/>
      <c r="I125" s="1829"/>
      <c r="J125" s="1829"/>
      <c r="K125" s="392">
        <f>SUM(K17:K24)+K123</f>
        <v>0</v>
      </c>
      <c r="L125" s="393"/>
    </row>
    <row r="126" spans="1:12" ht="13.95" customHeight="1" x14ac:dyDescent="0.25">
      <c r="A126" s="429"/>
      <c r="B126" s="430"/>
      <c r="C126" s="431"/>
      <c r="D126" s="432"/>
      <c r="E126" s="431"/>
      <c r="F126" s="433"/>
      <c r="G126" s="431"/>
      <c r="H126" s="433"/>
      <c r="I126" s="431"/>
      <c r="J126" s="433"/>
      <c r="K126" s="345"/>
      <c r="L126" s="345"/>
    </row>
    <row r="127" spans="1:12" ht="13.95" customHeight="1" x14ac:dyDescent="0.25">
      <c r="A127" s="1746" t="s">
        <v>502</v>
      </c>
      <c r="B127" s="1746"/>
      <c r="C127" s="1746"/>
      <c r="D127" s="1746"/>
      <c r="E127" s="1746"/>
      <c r="F127" s="1746"/>
      <c r="G127" s="1746"/>
      <c r="H127" s="1746"/>
      <c r="I127" s="1746"/>
      <c r="J127" s="1746"/>
      <c r="K127" s="1746"/>
      <c r="L127" s="1746"/>
    </row>
    <row r="128" spans="1:12" ht="12.75" customHeight="1" x14ac:dyDescent="0.25">
      <c r="A128" s="1733" t="s">
        <v>471</v>
      </c>
      <c r="B128" s="1733" t="s">
        <v>545</v>
      </c>
      <c r="C128" s="1815" t="s">
        <v>784</v>
      </c>
      <c r="D128" s="1817" t="s">
        <v>781</v>
      </c>
      <c r="E128" s="1818" t="s">
        <v>546</v>
      </c>
      <c r="F128" s="1818"/>
      <c r="G128" s="1818"/>
      <c r="H128" s="1742" t="s">
        <v>782</v>
      </c>
      <c r="I128" s="1742"/>
      <c r="J128" s="1819" t="s">
        <v>557</v>
      </c>
      <c r="K128" s="1742" t="s">
        <v>785</v>
      </c>
      <c r="L128" s="1742"/>
    </row>
    <row r="129" spans="1:12" ht="45.75" customHeight="1" x14ac:dyDescent="0.25">
      <c r="A129" s="1734"/>
      <c r="B129" s="1733"/>
      <c r="C129" s="1816"/>
      <c r="D129" s="1817"/>
      <c r="E129" s="1818"/>
      <c r="F129" s="1818"/>
      <c r="G129" s="1818"/>
      <c r="H129" s="1742"/>
      <c r="I129" s="1742"/>
      <c r="J129" s="1820"/>
      <c r="K129" s="1742"/>
      <c r="L129" s="1742"/>
    </row>
    <row r="130" spans="1:12" ht="13.95" customHeight="1" x14ac:dyDescent="0.25">
      <c r="A130" s="1802" t="s">
        <v>549</v>
      </c>
      <c r="B130" s="1803"/>
      <c r="C130" s="1803"/>
      <c r="D130" s="1803"/>
      <c r="E130" s="1803"/>
      <c r="F130" s="1803"/>
      <c r="G130" s="1803"/>
      <c r="H130" s="1803"/>
      <c r="I130" s="1803"/>
      <c r="J130" s="1803"/>
      <c r="K130" s="1803"/>
      <c r="L130" s="1804"/>
    </row>
    <row r="131" spans="1:12" ht="13.5" customHeight="1" x14ac:dyDescent="0.25">
      <c r="A131" s="375" t="s">
        <v>478</v>
      </c>
      <c r="B131" s="398" t="s">
        <v>479</v>
      </c>
      <c r="C131" s="438">
        <f>ROUND(0.267857142857143*$J$9,2)</f>
        <v>0.38</v>
      </c>
      <c r="D131" s="416">
        <f>IFERROR(ROUND($J$8/C131,2)," ")</f>
        <v>0</v>
      </c>
      <c r="E131" s="1805">
        <f>K125</f>
        <v>0</v>
      </c>
      <c r="F131" s="1806"/>
      <c r="G131" s="1806"/>
      <c r="H131" s="1773">
        <f>IFERROR(ROUND(D131+(D131*$E$131),2)," ")</f>
        <v>0</v>
      </c>
      <c r="I131" s="1774"/>
      <c r="J131" s="612"/>
      <c r="K131" s="1769">
        <f>IFERROR(ROUND(ROUND(J131,2)*H131,2)," ")</f>
        <v>0</v>
      </c>
      <c r="L131" s="1770"/>
    </row>
    <row r="132" spans="1:12" ht="13.5" customHeight="1" x14ac:dyDescent="0.25">
      <c r="A132" s="375" t="s">
        <v>480</v>
      </c>
      <c r="B132" s="398" t="s">
        <v>481</v>
      </c>
      <c r="C132" s="438">
        <f>ROUND(0.6*$J$9,2)</f>
        <v>0.84</v>
      </c>
      <c r="D132" s="416">
        <f t="shared" ref="D132:D135" si="24">IFERROR(ROUND($J$8/C132,2)," ")</f>
        <v>0</v>
      </c>
      <c r="E132" s="1807"/>
      <c r="F132" s="1808"/>
      <c r="G132" s="1808"/>
      <c r="H132" s="1773">
        <f t="shared" ref="H132:H135" si="25">IFERROR(ROUND(D132+(D132*$E$131),2)," ")</f>
        <v>0</v>
      </c>
      <c r="I132" s="1774"/>
      <c r="J132" s="612"/>
      <c r="K132" s="1769">
        <f t="shared" ref="K132:K135" si="26">IFERROR(ROUND(ROUND(J132,2)*H132,2)," ")</f>
        <v>0</v>
      </c>
      <c r="L132" s="1770"/>
    </row>
    <row r="133" spans="1:12" ht="13.5" customHeight="1" x14ac:dyDescent="0.25">
      <c r="A133" s="375" t="s">
        <v>482</v>
      </c>
      <c r="B133" s="398" t="s">
        <v>483</v>
      </c>
      <c r="C133" s="438">
        <f>ROUND(1.16731517509728*$J$9,2)</f>
        <v>1.63</v>
      </c>
      <c r="D133" s="416">
        <f t="shared" si="24"/>
        <v>0</v>
      </c>
      <c r="E133" s="1807"/>
      <c r="F133" s="1808"/>
      <c r="G133" s="1808"/>
      <c r="H133" s="1773">
        <f t="shared" si="25"/>
        <v>0</v>
      </c>
      <c r="I133" s="1774"/>
      <c r="J133" s="612"/>
      <c r="K133" s="1769">
        <f t="shared" si="26"/>
        <v>0</v>
      </c>
      <c r="L133" s="1770"/>
    </row>
    <row r="134" spans="1:12" ht="13.5" customHeight="1" x14ac:dyDescent="0.25">
      <c r="A134" s="375" t="s">
        <v>484</v>
      </c>
      <c r="B134" s="406" t="s">
        <v>485</v>
      </c>
      <c r="C134" s="438">
        <f>ROUND(1.61290322580645*$J$9,2)</f>
        <v>2.2599999999999998</v>
      </c>
      <c r="D134" s="416">
        <f t="shared" si="24"/>
        <v>0</v>
      </c>
      <c r="E134" s="1807"/>
      <c r="F134" s="1808"/>
      <c r="G134" s="1808"/>
      <c r="H134" s="1773">
        <f t="shared" si="25"/>
        <v>0</v>
      </c>
      <c r="I134" s="1774"/>
      <c r="J134" s="612"/>
      <c r="K134" s="1769">
        <f t="shared" si="26"/>
        <v>0</v>
      </c>
      <c r="L134" s="1770"/>
    </row>
    <row r="135" spans="1:12" ht="13.5" customHeight="1" x14ac:dyDescent="0.25">
      <c r="A135" s="439" t="s">
        <v>486</v>
      </c>
      <c r="B135" s="440" t="s">
        <v>505</v>
      </c>
      <c r="C135" s="438">
        <f>ROUND(1.875*$J$9,2)</f>
        <v>2.63</v>
      </c>
      <c r="D135" s="416">
        <f t="shared" si="24"/>
        <v>0</v>
      </c>
      <c r="E135" s="1807"/>
      <c r="F135" s="1808"/>
      <c r="G135" s="1808"/>
      <c r="H135" s="1773">
        <f t="shared" si="25"/>
        <v>0</v>
      </c>
      <c r="I135" s="1774"/>
      <c r="J135" s="612"/>
      <c r="K135" s="1769">
        <f t="shared" si="26"/>
        <v>0</v>
      </c>
      <c r="L135" s="1770"/>
    </row>
    <row r="136" spans="1:12" ht="13.95" customHeight="1" x14ac:dyDescent="0.25">
      <c r="A136" s="1809" t="s">
        <v>6</v>
      </c>
      <c r="B136" s="1809"/>
      <c r="C136" s="1809"/>
      <c r="D136" s="1809"/>
      <c r="E136" s="1809"/>
      <c r="F136" s="1809"/>
      <c r="G136" s="1809"/>
      <c r="H136" s="1809"/>
      <c r="I136" s="1809"/>
      <c r="J136" s="1809"/>
      <c r="K136" s="1809"/>
      <c r="L136" s="1809"/>
    </row>
    <row r="137" spans="1:12" ht="13.5" customHeight="1" x14ac:dyDescent="0.25">
      <c r="A137" s="375" t="s">
        <v>478</v>
      </c>
      <c r="B137" s="398" t="s">
        <v>479</v>
      </c>
      <c r="C137" s="407">
        <f>ROUND(0.343839541547278*$J$9,2)</f>
        <v>0.48</v>
      </c>
      <c r="D137" s="400">
        <f>IFERROR(ROUND($J$8/C137,2)," ")</f>
        <v>0</v>
      </c>
      <c r="E137" s="1784">
        <f>K125</f>
        <v>0</v>
      </c>
      <c r="F137" s="1784"/>
      <c r="G137" s="1784"/>
      <c r="H137" s="1771">
        <f>IFERROR(ROUND(D137+(D137*$E$137),2)," ")</f>
        <v>0</v>
      </c>
      <c r="I137" s="1772"/>
      <c r="J137" s="612"/>
      <c r="K137" s="1769">
        <f>IFERROR(ROUND(ROUND(J137,2)*H137,2)," ")</f>
        <v>0</v>
      </c>
      <c r="L137" s="1770"/>
    </row>
    <row r="138" spans="1:12" ht="13.5" customHeight="1" x14ac:dyDescent="0.25">
      <c r="A138" s="375" t="s">
        <v>480</v>
      </c>
      <c r="B138" s="398" t="s">
        <v>481</v>
      </c>
      <c r="C138" s="407">
        <f>ROUND(0.78740157480315*$J$9,2)</f>
        <v>1.1000000000000001</v>
      </c>
      <c r="D138" s="400">
        <f t="shared" ref="D138:D141" si="27">IFERROR(ROUND($J$8/C138,2)," ")</f>
        <v>0</v>
      </c>
      <c r="E138" s="1784"/>
      <c r="F138" s="1784"/>
      <c r="G138" s="1784"/>
      <c r="H138" s="1771">
        <f t="shared" ref="H138:H141" si="28">IFERROR(ROUND(D138+(D138*$E$137),2)," ")</f>
        <v>0</v>
      </c>
      <c r="I138" s="1772"/>
      <c r="J138" s="612"/>
      <c r="K138" s="1769">
        <f t="shared" ref="K138:K141" si="29">IFERROR(ROUND(ROUND(J138,2)*H138,2)," ")</f>
        <v>0</v>
      </c>
      <c r="L138" s="1770"/>
    </row>
    <row r="139" spans="1:12" ht="13.5" customHeight="1" x14ac:dyDescent="0.25">
      <c r="A139" s="375" t="s">
        <v>482</v>
      </c>
      <c r="B139" s="398" t="s">
        <v>483</v>
      </c>
      <c r="C139" s="407">
        <f>ROUND(1.57068062827225*$J$9,2)</f>
        <v>2.2000000000000002</v>
      </c>
      <c r="D139" s="400">
        <f t="shared" si="27"/>
        <v>0</v>
      </c>
      <c r="E139" s="1784"/>
      <c r="F139" s="1784"/>
      <c r="G139" s="1784"/>
      <c r="H139" s="1771">
        <f t="shared" si="28"/>
        <v>0</v>
      </c>
      <c r="I139" s="1772"/>
      <c r="J139" s="612"/>
      <c r="K139" s="1769">
        <f t="shared" si="29"/>
        <v>0</v>
      </c>
      <c r="L139" s="1770"/>
    </row>
    <row r="140" spans="1:12" ht="13.5" customHeight="1" x14ac:dyDescent="0.25">
      <c r="A140" s="375" t="s">
        <v>484</v>
      </c>
      <c r="B140" s="406" t="s">
        <v>485</v>
      </c>
      <c r="C140" s="407">
        <f>ROUND(2.20588235294118*$J$9,2)</f>
        <v>3.09</v>
      </c>
      <c r="D140" s="400">
        <f t="shared" si="27"/>
        <v>0</v>
      </c>
      <c r="E140" s="1784"/>
      <c r="F140" s="1784"/>
      <c r="G140" s="1784"/>
      <c r="H140" s="1771">
        <f t="shared" si="28"/>
        <v>0</v>
      </c>
      <c r="I140" s="1772"/>
      <c r="J140" s="612"/>
      <c r="K140" s="1769">
        <f t="shared" si="29"/>
        <v>0</v>
      </c>
      <c r="L140" s="1770"/>
    </row>
    <row r="141" spans="1:12" ht="13.5" customHeight="1" x14ac:dyDescent="0.25">
      <c r="A141" s="439" t="s">
        <v>486</v>
      </c>
      <c r="B141" s="440" t="s">
        <v>505</v>
      </c>
      <c r="C141" s="407">
        <f>ROUND(2.60869565217391*$J$9,2)</f>
        <v>3.65</v>
      </c>
      <c r="D141" s="400">
        <f t="shared" si="27"/>
        <v>0</v>
      </c>
      <c r="E141" s="1825"/>
      <c r="F141" s="1825"/>
      <c r="G141" s="1825"/>
      <c r="H141" s="1771">
        <f t="shared" si="28"/>
        <v>0</v>
      </c>
      <c r="I141" s="1772"/>
      <c r="J141" s="612"/>
      <c r="K141" s="1769">
        <f t="shared" si="29"/>
        <v>0</v>
      </c>
      <c r="L141" s="1770"/>
    </row>
    <row r="142" spans="1:12" ht="13.95" customHeight="1" x14ac:dyDescent="0.25">
      <c r="A142" s="1775" t="s">
        <v>504</v>
      </c>
      <c r="B142" s="1775"/>
      <c r="C142" s="1775"/>
      <c r="D142" s="1775"/>
      <c r="E142" s="1775"/>
      <c r="F142" s="1775"/>
      <c r="G142" s="1775"/>
      <c r="H142" s="1775"/>
      <c r="I142" s="1775"/>
      <c r="J142" s="1775"/>
      <c r="K142" s="1775"/>
      <c r="L142" s="1775"/>
    </row>
    <row r="143" spans="1:12" ht="13.5" customHeight="1" x14ac:dyDescent="0.25">
      <c r="A143" s="375" t="s">
        <v>478</v>
      </c>
      <c r="B143" s="398" t="s">
        <v>479</v>
      </c>
      <c r="C143" s="407">
        <f>ROUND(0.769230769230769*$J$9,2)</f>
        <v>1.08</v>
      </c>
      <c r="D143" s="400">
        <f>IFERROR(ROUND($J$8/C143,2)," ")</f>
        <v>0</v>
      </c>
      <c r="E143" s="1784">
        <f>K125</f>
        <v>0</v>
      </c>
      <c r="F143" s="1784"/>
      <c r="G143" s="1784"/>
      <c r="H143" s="1771">
        <f>IFERROR(ROUND(D143+(D143*$E$143),2)," ")</f>
        <v>0</v>
      </c>
      <c r="I143" s="1772"/>
      <c r="J143" s="612"/>
      <c r="K143" s="1769">
        <f>IFERROR(ROUND(ROUND(J143,2)*H143,2)," ")</f>
        <v>0</v>
      </c>
      <c r="L143" s="1770"/>
    </row>
    <row r="144" spans="1:12" ht="13.5" customHeight="1" x14ac:dyDescent="0.25">
      <c r="A144" s="375" t="s">
        <v>480</v>
      </c>
      <c r="B144" s="398" t="s">
        <v>481</v>
      </c>
      <c r="C144" s="407">
        <f>ROUND(1.08303249097473*$J$9,2)</f>
        <v>1.52</v>
      </c>
      <c r="D144" s="400">
        <f t="shared" ref="D144:D147" si="30">IFERROR(ROUND($J$8/C144,2)," ")</f>
        <v>0</v>
      </c>
      <c r="E144" s="1784"/>
      <c r="F144" s="1784"/>
      <c r="G144" s="1784"/>
      <c r="H144" s="1771">
        <f t="shared" ref="H144:H147" si="31">IFERROR(ROUND(D144+(D144*$E$143),2)," ")</f>
        <v>0</v>
      </c>
      <c r="I144" s="1772"/>
      <c r="J144" s="612"/>
      <c r="K144" s="1769">
        <f t="shared" ref="K144:K147" si="32">IFERROR(ROUND(ROUND(J144,2)*H144,2)," ")</f>
        <v>0</v>
      </c>
      <c r="L144" s="1770"/>
    </row>
    <row r="145" spans="1:12" ht="13.5" customHeight="1" x14ac:dyDescent="0.25">
      <c r="A145" s="375" t="s">
        <v>482</v>
      </c>
      <c r="B145" s="398" t="s">
        <v>483</v>
      </c>
      <c r="C145" s="407">
        <f>ROUND(1.86335403726708*$J$9,2)</f>
        <v>2.61</v>
      </c>
      <c r="D145" s="400">
        <f t="shared" si="30"/>
        <v>0</v>
      </c>
      <c r="E145" s="1784"/>
      <c r="F145" s="1784"/>
      <c r="G145" s="1784"/>
      <c r="H145" s="1771">
        <f t="shared" si="31"/>
        <v>0</v>
      </c>
      <c r="I145" s="1772"/>
      <c r="J145" s="612"/>
      <c r="K145" s="1769">
        <f t="shared" si="32"/>
        <v>0</v>
      </c>
      <c r="L145" s="1770"/>
    </row>
    <row r="146" spans="1:12" ht="13.5" customHeight="1" x14ac:dyDescent="0.25">
      <c r="A146" s="375" t="s">
        <v>484</v>
      </c>
      <c r="B146" s="406" t="s">
        <v>485</v>
      </c>
      <c r="C146" s="407">
        <f>ROUND(2.5*$J$9,2)</f>
        <v>3.5</v>
      </c>
      <c r="D146" s="400">
        <f t="shared" si="30"/>
        <v>0</v>
      </c>
      <c r="E146" s="1784"/>
      <c r="F146" s="1784"/>
      <c r="G146" s="1784"/>
      <c r="H146" s="1771">
        <f t="shared" si="31"/>
        <v>0</v>
      </c>
      <c r="I146" s="1772"/>
      <c r="J146" s="612"/>
      <c r="K146" s="1769">
        <f t="shared" si="32"/>
        <v>0</v>
      </c>
      <c r="L146" s="1770"/>
    </row>
    <row r="147" spans="1:12" ht="13.5" customHeight="1" x14ac:dyDescent="0.25">
      <c r="A147" s="375" t="s">
        <v>486</v>
      </c>
      <c r="B147" s="406" t="s">
        <v>505</v>
      </c>
      <c r="C147" s="407">
        <f>ROUND(2.85714285714286*$J$9,2)</f>
        <v>4</v>
      </c>
      <c r="D147" s="400">
        <f t="shared" si="30"/>
        <v>0</v>
      </c>
      <c r="E147" s="1784"/>
      <c r="F147" s="1784"/>
      <c r="G147" s="1784"/>
      <c r="H147" s="1771">
        <f t="shared" si="31"/>
        <v>0</v>
      </c>
      <c r="I147" s="1772"/>
      <c r="J147" s="612"/>
      <c r="K147" s="1773">
        <f t="shared" si="32"/>
        <v>0</v>
      </c>
      <c r="L147" s="1774"/>
    </row>
    <row r="148" spans="1:12" ht="13.8" x14ac:dyDescent="0.25">
      <c r="A148" s="429"/>
      <c r="B148" s="429"/>
      <c r="C148" s="441"/>
      <c r="D148" s="433"/>
      <c r="E148" s="431"/>
      <c r="F148" s="433"/>
      <c r="G148" s="431"/>
      <c r="H148" s="433"/>
      <c r="I148" s="345"/>
      <c r="J148" s="345"/>
      <c r="K148" s="345"/>
      <c r="L148" s="345"/>
    </row>
    <row r="149" spans="1:12" ht="13.95" customHeight="1" x14ac:dyDescent="0.25">
      <c r="A149" s="1746" t="s">
        <v>558</v>
      </c>
      <c r="B149" s="1746"/>
      <c r="C149" s="1746"/>
      <c r="D149" s="1746"/>
      <c r="E149" s="1746"/>
      <c r="F149" s="1746"/>
      <c r="G149" s="1746"/>
      <c r="H149" s="1746"/>
      <c r="I149" s="1746"/>
      <c r="J149" s="1746"/>
      <c r="K149" s="1746"/>
      <c r="L149" s="1746"/>
    </row>
    <row r="150" spans="1:12" ht="12.75" customHeight="1" x14ac:dyDescent="0.25">
      <c r="A150" s="1733" t="s">
        <v>471</v>
      </c>
      <c r="B150" s="1733" t="s">
        <v>545</v>
      </c>
      <c r="C150" s="1815" t="s">
        <v>784</v>
      </c>
      <c r="D150" s="1817" t="s">
        <v>781</v>
      </c>
      <c r="E150" s="1818" t="s">
        <v>546</v>
      </c>
      <c r="F150" s="1818"/>
      <c r="G150" s="1818"/>
      <c r="H150" s="1742" t="s">
        <v>782</v>
      </c>
      <c r="I150" s="1742"/>
      <c r="J150" s="1819" t="s">
        <v>557</v>
      </c>
      <c r="K150" s="1821" t="s">
        <v>786</v>
      </c>
      <c r="L150" s="1822"/>
    </row>
    <row r="151" spans="1:12" ht="51" customHeight="1" x14ac:dyDescent="0.25">
      <c r="A151" s="1734"/>
      <c r="B151" s="1733"/>
      <c r="C151" s="1816"/>
      <c r="D151" s="1817"/>
      <c r="E151" s="1818"/>
      <c r="F151" s="1818"/>
      <c r="G151" s="1818"/>
      <c r="H151" s="1742"/>
      <c r="I151" s="1742"/>
      <c r="J151" s="1820"/>
      <c r="K151" s="1823"/>
      <c r="L151" s="1824"/>
    </row>
    <row r="152" spans="1:12" ht="13.95" customHeight="1" x14ac:dyDescent="0.25">
      <c r="A152" s="1802" t="s">
        <v>549</v>
      </c>
      <c r="B152" s="1803"/>
      <c r="C152" s="1803"/>
      <c r="D152" s="1803"/>
      <c r="E152" s="1803"/>
      <c r="F152" s="1803"/>
      <c r="G152" s="1803"/>
      <c r="H152" s="1803"/>
      <c r="I152" s="1803"/>
      <c r="J152" s="1803"/>
      <c r="K152" s="1803"/>
      <c r="L152" s="1804"/>
    </row>
    <row r="153" spans="1:12" ht="13.5" customHeight="1" x14ac:dyDescent="0.25">
      <c r="A153" s="375" t="s">
        <v>478</v>
      </c>
      <c r="B153" s="398" t="s">
        <v>479</v>
      </c>
      <c r="C153" s="407">
        <f>ROUND(0.236220472440945*$J$9,2)</f>
        <v>0.33</v>
      </c>
      <c r="D153" s="400">
        <f>IFERROR(ROUND($J$8/C153,2)," ")</f>
        <v>0</v>
      </c>
      <c r="E153" s="1805">
        <f>K125</f>
        <v>0</v>
      </c>
      <c r="F153" s="1806"/>
      <c r="G153" s="1806"/>
      <c r="H153" s="1771">
        <f>IFERROR(ROUND(D153+(D153*$E$153),2)," ")</f>
        <v>0</v>
      </c>
      <c r="I153" s="1772"/>
      <c r="J153" s="612"/>
      <c r="K153" s="1769">
        <f>IFERROR(ROUND(ROUND(J153,2)*H153,2)," ")</f>
        <v>0</v>
      </c>
      <c r="L153" s="1770"/>
    </row>
    <row r="154" spans="1:12" ht="13.5" customHeight="1" x14ac:dyDescent="0.25">
      <c r="A154" s="375" t="s">
        <v>480</v>
      </c>
      <c r="B154" s="398" t="s">
        <v>481</v>
      </c>
      <c r="C154" s="407">
        <f>ROUND(0.530035335689046*$J$9,2)</f>
        <v>0.74</v>
      </c>
      <c r="D154" s="400">
        <f t="shared" ref="D154:D157" si="33">IFERROR(ROUND($J$8/C154,2)," ")</f>
        <v>0</v>
      </c>
      <c r="E154" s="1807"/>
      <c r="F154" s="1808"/>
      <c r="G154" s="1808"/>
      <c r="H154" s="1771">
        <f t="shared" ref="H154:H157" si="34">IFERROR(ROUND(D154+(D154*$E$153),2)," ")</f>
        <v>0</v>
      </c>
      <c r="I154" s="1772"/>
      <c r="J154" s="612"/>
      <c r="K154" s="1769">
        <f t="shared" ref="K154:K157" si="35">IFERROR(ROUND(ROUND(J154,2)*H154,2)," ")</f>
        <v>0</v>
      </c>
      <c r="L154" s="1770"/>
    </row>
    <row r="155" spans="1:12" ht="13.5" customHeight="1" x14ac:dyDescent="0.25">
      <c r="A155" s="375" t="s">
        <v>482</v>
      </c>
      <c r="B155" s="398" t="s">
        <v>483</v>
      </c>
      <c r="C155" s="407">
        <f>ROUND(1.05633802816901*$J$9,2)</f>
        <v>1.48</v>
      </c>
      <c r="D155" s="400">
        <f t="shared" si="33"/>
        <v>0</v>
      </c>
      <c r="E155" s="1807"/>
      <c r="F155" s="1808"/>
      <c r="G155" s="1808"/>
      <c r="H155" s="1771">
        <f t="shared" si="34"/>
        <v>0</v>
      </c>
      <c r="I155" s="1772"/>
      <c r="J155" s="612"/>
      <c r="K155" s="1769">
        <f t="shared" si="35"/>
        <v>0</v>
      </c>
      <c r="L155" s="1770"/>
    </row>
    <row r="156" spans="1:12" ht="13.5" customHeight="1" x14ac:dyDescent="0.25">
      <c r="A156" s="375" t="s">
        <v>484</v>
      </c>
      <c r="B156" s="406" t="s">
        <v>485</v>
      </c>
      <c r="C156" s="407">
        <f>ROUND(1.40845070422535*$J$9,2)</f>
        <v>1.97</v>
      </c>
      <c r="D156" s="400">
        <f t="shared" si="33"/>
        <v>0</v>
      </c>
      <c r="E156" s="1807"/>
      <c r="F156" s="1808"/>
      <c r="G156" s="1808"/>
      <c r="H156" s="1771">
        <f t="shared" si="34"/>
        <v>0</v>
      </c>
      <c r="I156" s="1772"/>
      <c r="J156" s="612"/>
      <c r="K156" s="1769">
        <f t="shared" si="35"/>
        <v>0</v>
      </c>
      <c r="L156" s="1770"/>
    </row>
    <row r="157" spans="1:12" ht="13.5" customHeight="1" x14ac:dyDescent="0.25">
      <c r="A157" s="375" t="s">
        <v>486</v>
      </c>
      <c r="B157" s="406" t="s">
        <v>505</v>
      </c>
      <c r="C157" s="407">
        <f>ROUND(1.62162162162162*$J$9,2)</f>
        <v>2.27</v>
      </c>
      <c r="D157" s="400">
        <f t="shared" si="33"/>
        <v>0</v>
      </c>
      <c r="E157" s="1807"/>
      <c r="F157" s="1808"/>
      <c r="G157" s="1808"/>
      <c r="H157" s="1771">
        <f t="shared" si="34"/>
        <v>0</v>
      </c>
      <c r="I157" s="1772"/>
      <c r="J157" s="612"/>
      <c r="K157" s="1773">
        <f t="shared" si="35"/>
        <v>0</v>
      </c>
      <c r="L157" s="1774"/>
    </row>
    <row r="158" spans="1:12" ht="13.95" customHeight="1" x14ac:dyDescent="0.25">
      <c r="A158" s="1809" t="s">
        <v>6</v>
      </c>
      <c r="B158" s="1809"/>
      <c r="C158" s="1809"/>
      <c r="D158" s="1809"/>
      <c r="E158" s="1809"/>
      <c r="F158" s="1809"/>
      <c r="G158" s="1809"/>
      <c r="H158" s="1809"/>
      <c r="I158" s="1809"/>
      <c r="J158" s="1809"/>
      <c r="K158" s="1810"/>
      <c r="L158" s="1810"/>
    </row>
    <row r="159" spans="1:12" ht="13.5" customHeight="1" x14ac:dyDescent="0.25">
      <c r="A159" s="375" t="s">
        <v>478</v>
      </c>
      <c r="B159" s="398" t="s">
        <v>479</v>
      </c>
      <c r="C159" s="407">
        <f>ROUND(0.46875*$J$9,2)</f>
        <v>0.66</v>
      </c>
      <c r="D159" s="400">
        <f>IFERROR(ROUND($J$8/C159,2)," ")</f>
        <v>0</v>
      </c>
      <c r="E159" s="1784">
        <f>K125</f>
        <v>0</v>
      </c>
      <c r="F159" s="1784"/>
      <c r="G159" s="1784"/>
      <c r="H159" s="1771">
        <f>IFERROR(ROUND(D159+(D159*$E$159),2)," ")</f>
        <v>0</v>
      </c>
      <c r="I159" s="1772"/>
      <c r="J159" s="612"/>
      <c r="K159" s="1769">
        <f>IFERROR(ROUND(ROUND(J159,2)*H159,2)," ")</f>
        <v>0</v>
      </c>
      <c r="L159" s="1770"/>
    </row>
    <row r="160" spans="1:12" ht="13.5" customHeight="1" x14ac:dyDescent="0.25">
      <c r="A160" s="375" t="s">
        <v>480</v>
      </c>
      <c r="B160" s="398" t="s">
        <v>481</v>
      </c>
      <c r="C160" s="407">
        <f>ROUND(0.665188470066519*$J$9,2)</f>
        <v>0.93</v>
      </c>
      <c r="D160" s="400">
        <f t="shared" ref="D160:D163" si="36">IFERROR(ROUND($J$8/C160,2)," ")</f>
        <v>0</v>
      </c>
      <c r="E160" s="1784"/>
      <c r="F160" s="1784"/>
      <c r="G160" s="1784"/>
      <c r="H160" s="1771">
        <f t="shared" ref="H160:H163" si="37">IFERROR(ROUND(D160+(D160*$E$159),2)," ")</f>
        <v>0</v>
      </c>
      <c r="I160" s="1772"/>
      <c r="J160" s="612"/>
      <c r="K160" s="1769">
        <f t="shared" ref="K160:K163" si="38">IFERROR(ROUND(ROUND(J160,2)*H160,2)," ")</f>
        <v>0</v>
      </c>
      <c r="L160" s="1770"/>
    </row>
    <row r="161" spans="1:12" ht="13.5" customHeight="1" x14ac:dyDescent="0.25">
      <c r="A161" s="375" t="s">
        <v>482</v>
      </c>
      <c r="B161" s="398" t="s">
        <v>483</v>
      </c>
      <c r="C161" s="407">
        <f>ROUND(1.33333333333333*$J$9,2)</f>
        <v>1.87</v>
      </c>
      <c r="D161" s="400">
        <f t="shared" si="36"/>
        <v>0</v>
      </c>
      <c r="E161" s="1784"/>
      <c r="F161" s="1784"/>
      <c r="G161" s="1784"/>
      <c r="H161" s="1771">
        <f t="shared" si="37"/>
        <v>0</v>
      </c>
      <c r="I161" s="1772"/>
      <c r="J161" s="612"/>
      <c r="K161" s="1769">
        <f t="shared" si="38"/>
        <v>0</v>
      </c>
      <c r="L161" s="1770"/>
    </row>
    <row r="162" spans="1:12" ht="13.5" customHeight="1" x14ac:dyDescent="0.25">
      <c r="A162" s="375" t="s">
        <v>484</v>
      </c>
      <c r="B162" s="406" t="s">
        <v>485</v>
      </c>
      <c r="C162" s="407">
        <f>ROUND(1.81818181818182*$J$9,2)</f>
        <v>2.5499999999999998</v>
      </c>
      <c r="D162" s="400">
        <f t="shared" si="36"/>
        <v>0</v>
      </c>
      <c r="E162" s="1784"/>
      <c r="F162" s="1784"/>
      <c r="G162" s="1784"/>
      <c r="H162" s="1771">
        <f t="shared" si="37"/>
        <v>0</v>
      </c>
      <c r="I162" s="1772"/>
      <c r="J162" s="612"/>
      <c r="K162" s="1769">
        <f t="shared" si="38"/>
        <v>0</v>
      </c>
      <c r="L162" s="1770"/>
    </row>
    <row r="163" spans="1:12" ht="13.5" customHeight="1" x14ac:dyDescent="0.25">
      <c r="A163" s="375" t="s">
        <v>486</v>
      </c>
      <c r="B163" s="406" t="s">
        <v>505</v>
      </c>
      <c r="C163" s="407">
        <f>ROUND(2.14285714285714*$J$9,2)</f>
        <v>3</v>
      </c>
      <c r="D163" s="400">
        <f t="shared" si="36"/>
        <v>0</v>
      </c>
      <c r="E163" s="1784"/>
      <c r="F163" s="1784"/>
      <c r="G163" s="1784"/>
      <c r="H163" s="1771">
        <f t="shared" si="37"/>
        <v>0</v>
      </c>
      <c r="I163" s="1772"/>
      <c r="J163" s="612"/>
      <c r="K163" s="1773">
        <f t="shared" si="38"/>
        <v>0</v>
      </c>
      <c r="L163" s="1774"/>
    </row>
    <row r="164" spans="1:12" ht="13.95" customHeight="1" x14ac:dyDescent="0.25">
      <c r="A164" s="1775" t="s">
        <v>504</v>
      </c>
      <c r="B164" s="1775"/>
      <c r="C164" s="1775"/>
      <c r="D164" s="1775"/>
      <c r="E164" s="1775"/>
      <c r="F164" s="1775"/>
      <c r="G164" s="1775"/>
      <c r="H164" s="1775"/>
      <c r="I164" s="1775"/>
      <c r="J164" s="1775"/>
      <c r="K164" s="1776"/>
      <c r="L164" s="1776"/>
    </row>
    <row r="165" spans="1:12" ht="13.5" customHeight="1" x14ac:dyDescent="0.25">
      <c r="A165" s="375" t="s">
        <v>478</v>
      </c>
      <c r="B165" s="398" t="s">
        <v>479</v>
      </c>
      <c r="C165" s="407">
        <f>ROUND(0.705882352941177*$J$9,2)</f>
        <v>0.99</v>
      </c>
      <c r="D165" s="400">
        <f>IFERROR(ROUND($J$8/C165,2)," ")</f>
        <v>0</v>
      </c>
      <c r="E165" s="1784">
        <f>K125</f>
        <v>0</v>
      </c>
      <c r="F165" s="1784"/>
      <c r="G165" s="1784"/>
      <c r="H165" s="1771">
        <f>IFERROR(ROUND(D165+(D165*$E$165),2)," ")</f>
        <v>0</v>
      </c>
      <c r="I165" s="1772"/>
      <c r="J165" s="612"/>
      <c r="K165" s="1769">
        <f>IFERROR(ROUND(ROUND(J165,2)*H165,2)," ")</f>
        <v>0</v>
      </c>
      <c r="L165" s="1770"/>
    </row>
    <row r="166" spans="1:12" ht="13.5" customHeight="1" x14ac:dyDescent="0.25">
      <c r="A166" s="375" t="s">
        <v>480</v>
      </c>
      <c r="B166" s="398" t="s">
        <v>481</v>
      </c>
      <c r="C166" s="407">
        <f>ROUND(0.946372239747634*$J$9,2)</f>
        <v>1.32</v>
      </c>
      <c r="D166" s="400">
        <f t="shared" ref="D166:D169" si="39">IFERROR(ROUND($J$8/C166,2)," ")</f>
        <v>0</v>
      </c>
      <c r="E166" s="1784"/>
      <c r="F166" s="1784"/>
      <c r="G166" s="1784"/>
      <c r="H166" s="1771">
        <f t="shared" ref="H166:H169" si="40">IFERROR(ROUND(D166+(D166*$E$165),2)," ")</f>
        <v>0</v>
      </c>
      <c r="I166" s="1772"/>
      <c r="J166" s="612"/>
      <c r="K166" s="1769">
        <f t="shared" ref="K166:K169" si="41">IFERROR(ROUND(ROUND(J166,2)*H166,2)," ")</f>
        <v>0</v>
      </c>
      <c r="L166" s="1770"/>
    </row>
    <row r="167" spans="1:12" ht="13.5" customHeight="1" x14ac:dyDescent="0.25">
      <c r="A167" s="375" t="s">
        <v>482</v>
      </c>
      <c r="B167" s="398" t="s">
        <v>483</v>
      </c>
      <c r="C167" s="407">
        <f>ROUND(1.59574468085106*$J$9,2)</f>
        <v>2.23</v>
      </c>
      <c r="D167" s="400">
        <f t="shared" si="39"/>
        <v>0</v>
      </c>
      <c r="E167" s="1784"/>
      <c r="F167" s="1784"/>
      <c r="G167" s="1784"/>
      <c r="H167" s="1771">
        <f t="shared" si="40"/>
        <v>0</v>
      </c>
      <c r="I167" s="1772"/>
      <c r="J167" s="612"/>
      <c r="K167" s="1769">
        <f t="shared" si="41"/>
        <v>0</v>
      </c>
      <c r="L167" s="1770"/>
    </row>
    <row r="168" spans="1:12" ht="13.5" customHeight="1" x14ac:dyDescent="0.25">
      <c r="A168" s="375" t="s">
        <v>484</v>
      </c>
      <c r="B168" s="406" t="s">
        <v>485</v>
      </c>
      <c r="C168" s="407">
        <f>ROUND(2.12765957446809*$J$9,2)</f>
        <v>2.98</v>
      </c>
      <c r="D168" s="400">
        <f t="shared" si="39"/>
        <v>0</v>
      </c>
      <c r="E168" s="1784"/>
      <c r="F168" s="1784"/>
      <c r="G168" s="1784"/>
      <c r="H168" s="1771">
        <f t="shared" si="40"/>
        <v>0</v>
      </c>
      <c r="I168" s="1772"/>
      <c r="J168" s="612"/>
      <c r="K168" s="1769">
        <f t="shared" si="41"/>
        <v>0</v>
      </c>
      <c r="L168" s="1770"/>
    </row>
    <row r="169" spans="1:12" ht="13.5" customHeight="1" x14ac:dyDescent="0.25">
      <c r="A169" s="375" t="s">
        <v>486</v>
      </c>
      <c r="B169" s="406" t="s">
        <v>505</v>
      </c>
      <c r="C169" s="407">
        <f>ROUND(2.4*$J$9,2)</f>
        <v>3.36</v>
      </c>
      <c r="D169" s="400">
        <f t="shared" si="39"/>
        <v>0</v>
      </c>
      <c r="E169" s="1784"/>
      <c r="F169" s="1784"/>
      <c r="G169" s="1784"/>
      <c r="H169" s="1771">
        <f t="shared" si="40"/>
        <v>0</v>
      </c>
      <c r="I169" s="1772"/>
      <c r="J169" s="612"/>
      <c r="K169" s="1773">
        <f t="shared" si="41"/>
        <v>0</v>
      </c>
      <c r="L169" s="1774"/>
    </row>
    <row r="170" spans="1:12" ht="6.75" customHeight="1" x14ac:dyDescent="0.25">
      <c r="A170" s="442"/>
      <c r="B170" s="442"/>
      <c r="C170" s="442"/>
      <c r="D170" s="442"/>
      <c r="E170" s="442"/>
      <c r="F170" s="442"/>
      <c r="G170" s="442"/>
      <c r="H170" s="442"/>
      <c r="I170" s="442"/>
      <c r="J170" s="442"/>
      <c r="K170" s="442"/>
      <c r="L170" s="442"/>
    </row>
    <row r="171" spans="1:12" ht="15.6" x14ac:dyDescent="0.25">
      <c r="A171" s="613" t="s">
        <v>559</v>
      </c>
      <c r="B171" s="443"/>
      <c r="C171" s="443"/>
      <c r="D171" s="443"/>
      <c r="E171" s="443"/>
      <c r="F171" s="615">
        <f>L34+L45+L56+L67+L80+L91+L102+L113</f>
        <v>0</v>
      </c>
      <c r="G171" s="601" t="s">
        <v>354</v>
      </c>
      <c r="H171" s="444" t="s">
        <v>560</v>
      </c>
      <c r="I171" s="1778">
        <f>L39+L50+L61+L72+L85+L96+L107+L118</f>
        <v>0</v>
      </c>
      <c r="J171" s="1778"/>
      <c r="K171" s="1779" t="s">
        <v>45</v>
      </c>
      <c r="L171" s="1780"/>
    </row>
    <row r="172" spans="1:12" ht="16.2" customHeight="1" thickBot="1" x14ac:dyDescent="0.3">
      <c r="A172" s="614" t="s">
        <v>561</v>
      </c>
      <c r="B172" s="445"/>
      <c r="C172" s="445"/>
      <c r="D172" s="445"/>
      <c r="E172" s="445"/>
      <c r="F172" s="616">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602" t="s">
        <v>354</v>
      </c>
      <c r="H172" s="446" t="s">
        <v>560</v>
      </c>
      <c r="I172" s="1781">
        <f>SUM(K131:L135,K137:L141,K143:L147,K153:L157,K159:L163,K165:L169)</f>
        <v>0</v>
      </c>
      <c r="J172" s="1781"/>
      <c r="K172" s="1782" t="s">
        <v>45</v>
      </c>
      <c r="L172" s="1783"/>
    </row>
    <row r="173" spans="1:12" ht="16.2" hidden="1" customHeight="1" thickTop="1" x14ac:dyDescent="0.25">
      <c r="A173" s="1785" t="s">
        <v>654</v>
      </c>
      <c r="B173" s="1786"/>
      <c r="C173" s="1786"/>
      <c r="D173" s="781"/>
      <c r="E173" s="1788" t="s">
        <v>873</v>
      </c>
      <c r="F173" s="1789"/>
      <c r="G173" s="1789"/>
      <c r="H173" s="818">
        <f>'Angebot MMHE'!J89</f>
        <v>40</v>
      </c>
      <c r="I173" s="782"/>
      <c r="J173" s="783">
        <f>D173*H173</f>
        <v>0</v>
      </c>
      <c r="K173" s="1811" t="s">
        <v>45</v>
      </c>
      <c r="L173" s="1812"/>
    </row>
    <row r="174" spans="1:12" ht="16.2" hidden="1" customHeight="1" thickBot="1" x14ac:dyDescent="0.3">
      <c r="A174" s="1787"/>
      <c r="B174" s="1782"/>
      <c r="C174" s="1782"/>
      <c r="D174" s="563"/>
      <c r="E174" s="1797" t="s">
        <v>874</v>
      </c>
      <c r="F174" s="1798"/>
      <c r="G174" s="1798"/>
      <c r="H174" s="817">
        <f>'Angebot MMHE'!J90</f>
        <v>85</v>
      </c>
      <c r="I174" s="776"/>
      <c r="J174" s="777">
        <f>D174*H174</f>
        <v>0</v>
      </c>
      <c r="K174" s="1813" t="s">
        <v>45</v>
      </c>
      <c r="L174" s="1814"/>
    </row>
    <row r="175" spans="1:12" ht="16.2" hidden="1" customHeight="1" thickTop="1" thickBot="1" x14ac:dyDescent="0.35">
      <c r="A175" s="1800" t="s">
        <v>457</v>
      </c>
      <c r="B175" s="1801"/>
      <c r="C175" s="1801"/>
      <c r="D175" s="4"/>
      <c r="E175" s="4"/>
      <c r="F175"/>
      <c r="G175"/>
      <c r="H175"/>
      <c r="I175" s="1765">
        <f>SUM(J173:J174)</f>
        <v>0</v>
      </c>
      <c r="J175" s="1765"/>
      <c r="K175" s="1790" t="s">
        <v>45</v>
      </c>
      <c r="L175" s="1791"/>
    </row>
    <row r="176" spans="1:12" ht="30" customHeight="1" thickTop="1" thickBot="1" x14ac:dyDescent="0.3">
      <c r="A176" s="1792" t="s">
        <v>658</v>
      </c>
      <c r="B176" s="1793"/>
      <c r="C176" s="1794"/>
      <c r="D176" s="1795"/>
      <c r="E176" s="1796"/>
      <c r="F176" s="1796"/>
      <c r="G176" s="1796"/>
      <c r="H176" s="1796"/>
      <c r="I176" s="1796"/>
      <c r="J176" s="1796"/>
      <c r="K176" s="1796"/>
      <c r="L176" s="1796"/>
    </row>
    <row r="177" spans="1:12" ht="18.600000000000001" thickTop="1" x14ac:dyDescent="0.25">
      <c r="A177" s="329" t="s">
        <v>562</v>
      </c>
      <c r="B177" s="784"/>
      <c r="C177" s="785"/>
      <c r="D177" s="785"/>
      <c r="E177" s="786"/>
      <c r="F177" s="787"/>
      <c r="G177" s="788"/>
      <c r="H177" s="789"/>
      <c r="I177" s="1766">
        <f>SUBTOTAL(109,I171:J172,I175)</f>
        <v>0</v>
      </c>
      <c r="J177" s="1766"/>
      <c r="K177" s="1767" t="s">
        <v>45</v>
      </c>
      <c r="L177" s="1768"/>
    </row>
    <row r="178" spans="1:12" ht="8.25" customHeight="1" x14ac:dyDescent="0.25">
      <c r="A178" s="345"/>
      <c r="B178" s="345"/>
      <c r="C178" s="277"/>
      <c r="D178" s="277"/>
      <c r="E178" s="344"/>
      <c r="F178" s="344"/>
      <c r="G178" s="345"/>
      <c r="H178" s="345"/>
      <c r="I178" s="345"/>
      <c r="J178" s="345"/>
      <c r="K178" s="345"/>
      <c r="L178" s="345"/>
    </row>
    <row r="179" spans="1:12" ht="10.199999999999999" customHeight="1" x14ac:dyDescent="0.25">
      <c r="A179" s="1799" t="str">
        <f>'Angebot MMHE'!A95</f>
        <v>Version 16.03.2023</v>
      </c>
      <c r="B179" s="1799"/>
      <c r="C179" s="1799"/>
      <c r="D179" s="1799"/>
      <c r="E179" s="1799"/>
      <c r="F179" s="1799"/>
      <c r="G179" s="1799"/>
      <c r="H179" s="1799"/>
      <c r="I179" s="1799"/>
      <c r="J179" s="1799"/>
      <c r="K179" s="1799"/>
      <c r="L179" s="1799"/>
    </row>
    <row r="180" spans="1:12" ht="8.25" customHeight="1" x14ac:dyDescent="0.3">
      <c r="A180" s="448"/>
      <c r="B180" s="288"/>
      <c r="C180" s="289"/>
      <c r="D180" s="289"/>
      <c r="E180" s="290"/>
      <c r="F180" s="290"/>
      <c r="G180" s="288"/>
      <c r="H180" s="288"/>
      <c r="I180" s="288"/>
      <c r="J180" s="288"/>
      <c r="K180" s="288"/>
      <c r="L180" s="288"/>
    </row>
    <row r="181" spans="1:12" ht="6.75" customHeight="1" x14ac:dyDescent="0.25">
      <c r="A181" s="1777" t="s">
        <v>563</v>
      </c>
      <c r="B181" s="1777"/>
      <c r="C181" s="1777"/>
      <c r="D181" s="1777"/>
      <c r="E181" s="1777"/>
      <c r="F181" s="1777"/>
      <c r="G181" s="1777"/>
      <c r="H181" s="1777"/>
      <c r="I181" s="1777"/>
      <c r="J181" s="1777"/>
      <c r="K181" s="1777"/>
      <c r="L181" s="1777"/>
    </row>
    <row r="182" spans="1:12" x14ac:dyDescent="0.25">
      <c r="A182" s="1777"/>
      <c r="B182" s="1777"/>
      <c r="C182" s="1777"/>
      <c r="D182" s="1777"/>
      <c r="E182" s="1777"/>
      <c r="F182" s="1777"/>
      <c r="G182" s="1777"/>
      <c r="H182" s="1777"/>
      <c r="I182" s="1777"/>
      <c r="J182" s="1777"/>
      <c r="K182" s="1777"/>
      <c r="L182" s="1777"/>
    </row>
    <row r="183" spans="1:12" ht="5.25" customHeight="1" x14ac:dyDescent="0.25">
      <c r="A183" s="1777"/>
      <c r="B183" s="1777"/>
      <c r="C183" s="1777"/>
      <c r="D183" s="1777"/>
      <c r="E183" s="1777"/>
      <c r="F183" s="1777"/>
      <c r="G183" s="1777"/>
      <c r="H183" s="1777"/>
      <c r="I183" s="1777"/>
      <c r="J183" s="1777"/>
      <c r="K183" s="1777"/>
      <c r="L183" s="1777"/>
    </row>
    <row r="184" spans="1:12" x14ac:dyDescent="0.25">
      <c r="A184" s="1777"/>
      <c r="B184" s="1777"/>
      <c r="C184" s="1777"/>
      <c r="D184" s="1777"/>
      <c r="E184" s="1777"/>
      <c r="F184" s="1777"/>
      <c r="G184" s="1777"/>
      <c r="H184" s="1777"/>
      <c r="I184" s="1777"/>
      <c r="J184" s="1777"/>
      <c r="K184" s="1777"/>
      <c r="L184" s="1777"/>
    </row>
    <row r="185" spans="1:12" x14ac:dyDescent="0.25">
      <c r="A185" s="1777"/>
      <c r="B185" s="1777"/>
      <c r="C185" s="1777"/>
      <c r="D185" s="1777"/>
      <c r="E185" s="1777"/>
      <c r="F185" s="1777"/>
      <c r="G185" s="1777"/>
      <c r="H185" s="1777"/>
      <c r="I185" s="1777"/>
      <c r="J185" s="1777"/>
      <c r="K185" s="1777"/>
      <c r="L185" s="1777"/>
    </row>
    <row r="186" spans="1:12" x14ac:dyDescent="0.25">
      <c r="A186" s="1777"/>
      <c r="B186" s="1777"/>
      <c r="C186" s="1777"/>
      <c r="D186" s="1777"/>
      <c r="E186" s="1777"/>
      <c r="F186" s="1777"/>
      <c r="G186" s="1777"/>
      <c r="H186" s="1777"/>
      <c r="I186" s="1777"/>
      <c r="J186" s="1777"/>
      <c r="K186" s="1777"/>
      <c r="L186" s="1777"/>
    </row>
    <row r="187" spans="1:12" ht="6" customHeight="1" x14ac:dyDescent="0.25">
      <c r="A187" s="1777"/>
      <c r="B187" s="1777"/>
      <c r="C187" s="1777"/>
      <c r="D187" s="1777"/>
      <c r="E187" s="1777"/>
      <c r="F187" s="1777"/>
      <c r="G187" s="1777"/>
      <c r="H187" s="1777"/>
      <c r="I187" s="1777"/>
      <c r="J187" s="1777"/>
      <c r="K187" s="1777"/>
      <c r="L187" s="1777"/>
    </row>
    <row r="189" spans="1:12" ht="22.8" x14ac:dyDescent="0.4">
      <c r="A189" s="449"/>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70" customWidth="1"/>
    <col min="2" max="2" width="40.109375" style="270" customWidth="1"/>
    <col min="3" max="3" width="11.5546875" style="270"/>
    <col min="4" max="4" width="16.33203125" style="270" customWidth="1"/>
    <col min="5" max="16384" width="11.5546875" style="270"/>
  </cols>
  <sheetData>
    <row r="1" spans="1:4" ht="13.8" x14ac:dyDescent="0.3">
      <c r="A1" s="450" t="s">
        <v>461</v>
      </c>
      <c r="B1" s="450" t="s">
        <v>415</v>
      </c>
      <c r="C1" s="450" t="s">
        <v>462</v>
      </c>
      <c r="D1" s="450" t="s">
        <v>463</v>
      </c>
    </row>
    <row r="2" spans="1:4" ht="14.4" x14ac:dyDescent="0.3">
      <c r="A2" s="270">
        <v>1</v>
      </c>
      <c r="B2" s="270" t="s">
        <v>55</v>
      </c>
      <c r="C2" s="267">
        <v>-0.35</v>
      </c>
      <c r="D2" s="268" t="s">
        <v>464</v>
      </c>
    </row>
    <row r="3" spans="1:4" ht="14.4" x14ac:dyDescent="0.3">
      <c r="A3" s="270">
        <v>2</v>
      </c>
      <c r="B3" s="270" t="s">
        <v>341</v>
      </c>
      <c r="C3" s="267">
        <v>-0.3</v>
      </c>
      <c r="D3" s="268" t="s">
        <v>465</v>
      </c>
    </row>
    <row r="4" spans="1:4" ht="14.4" x14ac:dyDescent="0.3">
      <c r="A4" s="270">
        <v>3</v>
      </c>
      <c r="B4" s="270" t="s">
        <v>25</v>
      </c>
      <c r="C4" s="267">
        <v>-0.2</v>
      </c>
      <c r="D4" s="268" t="s">
        <v>564</v>
      </c>
    </row>
    <row r="5" spans="1:4" ht="13.8" x14ac:dyDescent="0.3">
      <c r="A5" s="270">
        <v>4</v>
      </c>
      <c r="B5" s="270" t="s">
        <v>26</v>
      </c>
      <c r="C5" s="269">
        <v>-0.15</v>
      </c>
    </row>
    <row r="6" spans="1:4" ht="14.4" x14ac:dyDescent="0.3">
      <c r="A6" s="270">
        <v>5</v>
      </c>
      <c r="B6" s="270" t="s">
        <v>342</v>
      </c>
      <c r="C6" s="267">
        <v>-0.1</v>
      </c>
    </row>
    <row r="7" spans="1:4" ht="14.4" x14ac:dyDescent="0.3">
      <c r="A7" s="270">
        <v>6</v>
      </c>
      <c r="B7" s="270" t="s">
        <v>343</v>
      </c>
      <c r="C7" s="267">
        <v>0.05</v>
      </c>
    </row>
    <row r="8" spans="1:4" ht="14.4" x14ac:dyDescent="0.3">
      <c r="A8" s="270">
        <v>7</v>
      </c>
      <c r="B8" s="270" t="s">
        <v>21</v>
      </c>
      <c r="C8" s="267">
        <v>0.1</v>
      </c>
    </row>
    <row r="9" spans="1:4" ht="14.4" x14ac:dyDescent="0.3">
      <c r="A9" s="270">
        <v>8</v>
      </c>
      <c r="B9" s="270" t="s">
        <v>27</v>
      </c>
      <c r="C9" s="267">
        <v>0.15</v>
      </c>
    </row>
    <row r="10" spans="1:4" ht="14.4" x14ac:dyDescent="0.3">
      <c r="A10" s="270">
        <v>9</v>
      </c>
      <c r="B10" s="268" t="s">
        <v>968</v>
      </c>
      <c r="C10" s="267">
        <v>0.2</v>
      </c>
    </row>
    <row r="11" spans="1:4" ht="14.4" x14ac:dyDescent="0.3">
      <c r="A11" s="270">
        <v>10</v>
      </c>
      <c r="B11" s="270" t="s">
        <v>28</v>
      </c>
      <c r="C11" s="267">
        <v>0.25</v>
      </c>
    </row>
    <row r="12" spans="1:4" ht="14.4" x14ac:dyDescent="0.3">
      <c r="A12" s="270">
        <v>11</v>
      </c>
      <c r="B12" s="270" t="s">
        <v>344</v>
      </c>
      <c r="C12" s="267">
        <v>0.3</v>
      </c>
    </row>
    <row r="13" spans="1:4" ht="14.4" x14ac:dyDescent="0.3">
      <c r="A13" s="270">
        <v>12</v>
      </c>
      <c r="B13" s="270" t="s">
        <v>29</v>
      </c>
      <c r="C13" s="267">
        <v>0.35</v>
      </c>
    </row>
    <row r="14" spans="1:4" ht="14.4" x14ac:dyDescent="0.3">
      <c r="A14" s="270">
        <v>13</v>
      </c>
      <c r="B14" s="270" t="s">
        <v>345</v>
      </c>
      <c r="C14" s="267">
        <v>0.4</v>
      </c>
    </row>
    <row r="15" spans="1:4" ht="14.4" x14ac:dyDescent="0.3">
      <c r="A15" s="270">
        <v>14</v>
      </c>
      <c r="B15" s="270" t="s">
        <v>30</v>
      </c>
      <c r="C15" s="267">
        <v>0.45</v>
      </c>
    </row>
    <row r="16" spans="1:4" ht="14.4" x14ac:dyDescent="0.3">
      <c r="A16" s="270">
        <v>15</v>
      </c>
      <c r="B16" s="270" t="s">
        <v>31</v>
      </c>
      <c r="C16" s="267">
        <v>0.5</v>
      </c>
    </row>
    <row r="17" spans="1:2" x14ac:dyDescent="0.25">
      <c r="A17" s="270">
        <v>16</v>
      </c>
      <c r="B17" s="270"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880" t="s">
        <v>629</v>
      </c>
      <c r="B1" s="1880"/>
      <c r="C1" s="1880"/>
      <c r="D1" s="1880"/>
      <c r="E1" s="1880"/>
      <c r="F1" s="451"/>
      <c r="G1" s="451"/>
      <c r="H1" s="340"/>
    </row>
    <row r="2" spans="1:8" x14ac:dyDescent="0.3">
      <c r="A2" s="453" t="s">
        <v>340</v>
      </c>
      <c r="B2" s="1881"/>
      <c r="C2" s="1882"/>
      <c r="D2" s="1883"/>
      <c r="E2" s="453" t="s">
        <v>613</v>
      </c>
      <c r="F2" s="1884"/>
      <c r="G2" s="1883"/>
      <c r="H2" s="340"/>
    </row>
    <row r="3" spans="1:8" ht="3" customHeight="1" x14ac:dyDescent="0.3">
      <c r="A3" s="454"/>
      <c r="B3" s="454"/>
      <c r="C3" s="454"/>
      <c r="D3" s="454"/>
      <c r="E3" s="454"/>
      <c r="F3" s="454"/>
      <c r="G3" s="454"/>
      <c r="H3" s="340"/>
    </row>
    <row r="4" spans="1:8" x14ac:dyDescent="0.3">
      <c r="A4" s="453" t="s">
        <v>627</v>
      </c>
      <c r="B4" s="1885"/>
      <c r="C4" s="1882"/>
      <c r="D4" s="1883"/>
      <c r="E4"/>
      <c r="F4"/>
      <c r="G4"/>
      <c r="H4" s="340"/>
    </row>
    <row r="5" spans="1:8" ht="3" customHeight="1" x14ac:dyDescent="0.3">
      <c r="A5" s="454"/>
      <c r="B5" s="454"/>
      <c r="C5" s="454"/>
      <c r="D5" s="454"/>
      <c r="E5"/>
      <c r="F5"/>
      <c r="G5"/>
      <c r="H5" s="340"/>
    </row>
    <row r="6" spans="1:8" x14ac:dyDescent="0.3">
      <c r="A6" s="453" t="s">
        <v>353</v>
      </c>
      <c r="B6" s="1886"/>
      <c r="C6" s="1887"/>
      <c r="D6" s="1888"/>
      <c r="E6"/>
      <c r="F6"/>
      <c r="G6"/>
      <c r="H6" s="340"/>
    </row>
    <row r="7" spans="1:8" ht="3" customHeight="1" thickBot="1" x14ac:dyDescent="0.35">
      <c r="A7" s="453"/>
      <c r="B7" s="340"/>
      <c r="C7" s="340"/>
      <c r="D7" s="340"/>
      <c r="E7" s="340"/>
      <c r="F7" s="340"/>
      <c r="G7" s="340"/>
      <c r="H7" s="340"/>
    </row>
    <row r="8" spans="1:8" ht="3" customHeight="1" x14ac:dyDescent="0.3">
      <c r="A8" s="455"/>
      <c r="B8" s="455"/>
      <c r="C8" s="455"/>
      <c r="D8" s="455"/>
      <c r="E8" s="455"/>
      <c r="F8" s="455"/>
      <c r="G8" s="455"/>
      <c r="H8" s="340"/>
    </row>
    <row r="9" spans="1:8" ht="14.4" customHeight="1" x14ac:dyDescent="0.3">
      <c r="A9" s="453" t="s">
        <v>207</v>
      </c>
      <c r="B9" s="916"/>
      <c r="C9" s="917"/>
      <c r="D9" s="918"/>
      <c r="E9" s="453" t="s">
        <v>611</v>
      </c>
      <c r="F9" s="1708"/>
      <c r="G9" s="1709"/>
      <c r="H9" s="340"/>
    </row>
    <row r="10" spans="1:8" ht="3" customHeight="1" thickBot="1" x14ac:dyDescent="0.35">
      <c r="A10" s="454"/>
      <c r="B10" s="454"/>
      <c r="C10" s="454"/>
      <c r="D10" s="454"/>
      <c r="E10" s="454"/>
      <c r="F10" s="454"/>
      <c r="G10" s="454"/>
      <c r="H10" s="340"/>
    </row>
    <row r="11" spans="1:8" ht="3" customHeight="1" x14ac:dyDescent="0.3">
      <c r="A11" s="455"/>
      <c r="B11" s="455"/>
      <c r="C11" s="455"/>
      <c r="D11" s="455"/>
      <c r="E11" s="455"/>
      <c r="F11" s="455"/>
      <c r="G11" s="455"/>
      <c r="H11" s="340"/>
    </row>
    <row r="12" spans="1:8" ht="15" customHeight="1" x14ac:dyDescent="0.3">
      <c r="A12" s="889" t="s">
        <v>285</v>
      </c>
      <c r="B12" s="889"/>
      <c r="C12" s="889"/>
      <c r="D12" s="889"/>
      <c r="E12" s="889"/>
      <c r="F12" s="889"/>
      <c r="G12" s="889"/>
      <c r="H12" s="659"/>
    </row>
    <row r="13" spans="1:8" ht="27.9" customHeight="1" x14ac:dyDescent="0.3">
      <c r="A13" s="920" t="s">
        <v>979</v>
      </c>
      <c r="B13" s="921"/>
      <c r="C13" s="921"/>
      <c r="D13" s="921"/>
      <c r="E13" s="922"/>
      <c r="F13" s="339"/>
      <c r="G13" s="340" t="s">
        <v>354</v>
      </c>
      <c r="H13" s="659"/>
    </row>
    <row r="14" spans="1:8" ht="3" customHeight="1" x14ac:dyDescent="0.3">
      <c r="A14" s="847"/>
      <c r="B14" s="847"/>
      <c r="C14" s="847"/>
      <c r="D14" s="847"/>
      <c r="E14" s="835"/>
      <c r="F14" s="77"/>
      <c r="G14" s="340"/>
      <c r="H14" s="659"/>
    </row>
    <row r="15" spans="1:8" ht="27.9" customHeight="1" x14ac:dyDescent="0.3">
      <c r="A15" s="920" t="s">
        <v>980</v>
      </c>
      <c r="B15" s="920"/>
      <c r="C15" s="920"/>
      <c r="D15" s="920"/>
      <c r="E15" s="923"/>
      <c r="F15" s="339"/>
      <c r="G15" s="340" t="s">
        <v>354</v>
      </c>
      <c r="H15" s="659"/>
    </row>
    <row r="16" spans="1:8" ht="3" customHeight="1" thickBot="1" x14ac:dyDescent="0.35">
      <c r="A16" s="836"/>
      <c r="B16" s="836"/>
      <c r="C16" s="836"/>
      <c r="D16" s="836"/>
      <c r="E16" s="836"/>
      <c r="F16" s="836"/>
      <c r="G16" s="836"/>
      <c r="H16" s="659"/>
    </row>
    <row r="17" spans="1:8" ht="15" customHeight="1" thickTop="1" x14ac:dyDescent="0.3">
      <c r="A17" s="837" t="s">
        <v>977</v>
      </c>
      <c r="B17" s="454"/>
      <c r="C17" s="454"/>
      <c r="D17" s="454"/>
      <c r="E17" s="454"/>
      <c r="F17" s="838">
        <f>IF(D27="ja",(F13*4)+F15*4,F13+F15)</f>
        <v>0</v>
      </c>
      <c r="G17" s="839" t="s">
        <v>354</v>
      </c>
      <c r="H17" s="855" t="s">
        <v>982</v>
      </c>
    </row>
    <row r="18" spans="1:8" ht="3" customHeight="1" x14ac:dyDescent="0.3">
      <c r="A18" s="837"/>
      <c r="B18" s="454"/>
      <c r="C18" s="454"/>
      <c r="D18" s="454"/>
      <c r="E18" s="454"/>
      <c r="F18" s="838"/>
      <c r="G18" s="839"/>
      <c r="H18" s="659"/>
    </row>
    <row r="19" spans="1:8" ht="3" customHeight="1" thickBot="1" x14ac:dyDescent="0.35">
      <c r="A19" s="840"/>
      <c r="B19" s="840"/>
      <c r="C19" s="840"/>
      <c r="D19" s="840"/>
      <c r="E19" s="840"/>
      <c r="F19" s="840"/>
      <c r="G19" s="840"/>
      <c r="H19" s="659"/>
    </row>
    <row r="20" spans="1:8" ht="3" customHeight="1" x14ac:dyDescent="0.3">
      <c r="A20" s="454"/>
      <c r="B20" s="454"/>
      <c r="C20" s="454"/>
      <c r="D20" s="454"/>
      <c r="E20" s="454"/>
      <c r="F20" s="454"/>
      <c r="G20" s="454"/>
      <c r="H20" s="659"/>
    </row>
    <row r="21" spans="1:8" ht="15" customHeight="1" x14ac:dyDescent="0.3">
      <c r="A21" s="889" t="s">
        <v>972</v>
      </c>
      <c r="B21" s="889"/>
      <c r="C21" s="889"/>
      <c r="D21" s="889"/>
      <c r="E21" s="889"/>
      <c r="F21" s="889"/>
      <c r="G21" s="889"/>
      <c r="H21" s="659"/>
    </row>
    <row r="22" spans="1:8" ht="15" customHeight="1" x14ac:dyDescent="0.3">
      <c r="A22" s="841" t="s">
        <v>969</v>
      </c>
      <c r="B22" s="528"/>
      <c r="C22" s="924" t="s">
        <v>970</v>
      </c>
      <c r="D22" s="924"/>
      <c r="E22" s="830"/>
      <c r="F22" s="886" t="s">
        <v>971</v>
      </c>
      <c r="G22" s="887"/>
      <c r="H22" s="659"/>
    </row>
    <row r="23" spans="1:8" ht="3" customHeight="1" x14ac:dyDescent="0.3">
      <c r="A23" s="454"/>
      <c r="B23" s="842"/>
      <c r="C23" s="848"/>
      <c r="D23" s="77"/>
      <c r="E23" s="77"/>
      <c r="F23" s="77"/>
      <c r="G23" s="454"/>
      <c r="H23" s="659"/>
    </row>
    <row r="24" spans="1:8" ht="15" customHeight="1" x14ac:dyDescent="0.3">
      <c r="A24" s="905" t="s">
        <v>355</v>
      </c>
      <c r="B24" s="906"/>
      <c r="C24" s="907"/>
      <c r="D24" s="908"/>
      <c r="E24" s="908"/>
      <c r="F24" s="908"/>
      <c r="G24" s="909"/>
      <c r="H24" s="659"/>
    </row>
    <row r="25" spans="1:8" ht="15" customHeight="1" x14ac:dyDescent="0.3">
      <c r="A25" s="905"/>
      <c r="B25" s="906"/>
      <c r="C25" s="910"/>
      <c r="D25" s="911"/>
      <c r="E25" s="911"/>
      <c r="F25" s="911"/>
      <c r="G25" s="912"/>
      <c r="H25" s="659"/>
    </row>
    <row r="26" spans="1:8" ht="3" customHeight="1" x14ac:dyDescent="0.3">
      <c r="A26" s="454"/>
      <c r="B26" s="340"/>
      <c r="C26" s="340"/>
      <c r="D26" s="340"/>
      <c r="E26" s="340"/>
      <c r="F26" s="340"/>
      <c r="G26" s="340"/>
      <c r="H26" s="659"/>
    </row>
    <row r="27" spans="1:8" ht="15" customHeight="1" x14ac:dyDescent="0.3">
      <c r="A27" s="837" t="s">
        <v>978</v>
      </c>
      <c r="B27" s="340"/>
      <c r="C27" s="340"/>
      <c r="D27" s="528"/>
      <c r="E27" s="340"/>
      <c r="F27" s="340"/>
      <c r="G27" s="340"/>
      <c r="H27" s="659"/>
    </row>
    <row r="28" spans="1:8" ht="3" customHeight="1" x14ac:dyDescent="0.3">
      <c r="A28" s="454"/>
      <c r="B28" s="454"/>
      <c r="C28" s="454"/>
      <c r="D28" s="454"/>
      <c r="E28" s="454"/>
      <c r="F28" s="454"/>
      <c r="G28" s="454"/>
      <c r="H28" s="659"/>
    </row>
    <row r="29" spans="1:8" ht="48.75" customHeight="1" x14ac:dyDescent="0.3">
      <c r="A29" s="893" t="s">
        <v>974</v>
      </c>
      <c r="B29" s="894"/>
      <c r="C29" s="894"/>
      <c r="D29" s="894"/>
      <c r="E29" s="894"/>
      <c r="F29" s="894"/>
      <c r="G29" s="894"/>
      <c r="H29" s="659"/>
    </row>
    <row r="30" spans="1:8" ht="3" customHeight="1" thickBot="1" x14ac:dyDescent="0.35">
      <c r="A30" s="840"/>
      <c r="B30" s="840"/>
      <c r="C30" s="840"/>
      <c r="D30" s="840"/>
      <c r="E30" s="840"/>
      <c r="F30" s="840"/>
      <c r="G30" s="840"/>
      <c r="H30" s="659"/>
    </row>
    <row r="31" spans="1:8" ht="15" customHeight="1" x14ac:dyDescent="0.3">
      <c r="A31" s="889" t="s">
        <v>973</v>
      </c>
      <c r="B31" s="889"/>
      <c r="C31" s="889"/>
      <c r="D31" s="889"/>
      <c r="E31" s="889"/>
      <c r="F31" s="889"/>
      <c r="G31" s="889"/>
      <c r="H31" s="659"/>
    </row>
    <row r="32" spans="1:8" ht="360" customHeight="1" x14ac:dyDescent="0.3">
      <c r="A32" s="890"/>
      <c r="B32" s="891"/>
      <c r="C32" s="891"/>
      <c r="D32" s="891"/>
      <c r="E32" s="891"/>
      <c r="F32" s="891"/>
      <c r="G32" s="892"/>
      <c r="H32" s="659"/>
    </row>
    <row r="33" spans="1:8" ht="3" customHeight="1" x14ac:dyDescent="0.3">
      <c r="A33" s="340"/>
      <c r="B33" s="340"/>
      <c r="C33" s="340"/>
      <c r="D33" s="340"/>
      <c r="E33" s="340"/>
      <c r="F33" s="340"/>
      <c r="G33" s="340"/>
      <c r="H33" s="659"/>
    </row>
    <row r="34" spans="1:8" ht="15" customHeight="1" x14ac:dyDescent="0.3">
      <c r="A34" s="889" t="s">
        <v>986</v>
      </c>
      <c r="B34" s="889"/>
      <c r="C34" s="889"/>
      <c r="D34" s="889"/>
      <c r="E34" s="889"/>
      <c r="F34" s="889"/>
      <c r="G34" s="889"/>
      <c r="H34" s="659"/>
    </row>
    <row r="35" spans="1:8" ht="30" customHeight="1" x14ac:dyDescent="0.3">
      <c r="A35" s="890"/>
      <c r="B35" s="891"/>
      <c r="C35" s="891"/>
      <c r="D35" s="891"/>
      <c r="E35" s="891"/>
      <c r="F35" s="891"/>
      <c r="G35" s="892"/>
      <c r="H35" s="659"/>
    </row>
    <row r="36" spans="1:8" ht="3" customHeight="1" x14ac:dyDescent="0.3">
      <c r="A36" s="340"/>
      <c r="B36" s="340"/>
      <c r="C36" s="340"/>
      <c r="D36" s="340"/>
      <c r="E36" s="340"/>
      <c r="F36" s="340"/>
      <c r="G36" s="340"/>
      <c r="H36" s="659"/>
    </row>
    <row r="37" spans="1:8" ht="15" customHeight="1" x14ac:dyDescent="0.3">
      <c r="A37" s="889" t="s">
        <v>167</v>
      </c>
      <c r="B37" s="889"/>
      <c r="C37" s="889"/>
      <c r="D37" s="889"/>
      <c r="E37" s="889"/>
      <c r="F37" s="889"/>
      <c r="G37" s="889"/>
      <c r="H37" s="659"/>
    </row>
    <row r="38" spans="1:8" ht="30" customHeight="1" x14ac:dyDescent="0.3">
      <c r="A38" s="890"/>
      <c r="B38" s="891"/>
      <c r="C38" s="891"/>
      <c r="D38" s="891"/>
      <c r="E38" s="891"/>
      <c r="F38" s="891"/>
      <c r="G38" s="892"/>
      <c r="H38" s="659"/>
    </row>
    <row r="39" spans="1:8" ht="3" customHeight="1" thickBot="1" x14ac:dyDescent="0.35">
      <c r="A39" s="844"/>
      <c r="B39" s="844"/>
      <c r="C39" s="844"/>
      <c r="D39" s="844"/>
      <c r="E39" s="844"/>
      <c r="F39" s="844"/>
      <c r="G39" s="844"/>
      <c r="H39" s="659"/>
    </row>
    <row r="40" spans="1:8" ht="50.25" customHeight="1" x14ac:dyDescent="0.3">
      <c r="A40" s="888" t="s">
        <v>992</v>
      </c>
      <c r="B40" s="888"/>
      <c r="C40" s="888"/>
      <c r="D40" s="888"/>
      <c r="E40" s="888"/>
      <c r="F40" s="888"/>
      <c r="G40" s="888"/>
      <c r="H40" s="659"/>
    </row>
    <row r="41" spans="1:8" ht="3" customHeight="1" thickBot="1" x14ac:dyDescent="0.35">
      <c r="A41" s="340"/>
      <c r="B41" s="340"/>
      <c r="C41" s="340"/>
      <c r="D41" s="340"/>
      <c r="E41" s="340"/>
      <c r="F41" s="340"/>
      <c r="G41" s="340"/>
      <c r="H41" s="340"/>
    </row>
    <row r="42" spans="1:8" ht="16.95" customHeight="1" x14ac:dyDescent="0.3">
      <c r="A42" s="1878" t="s">
        <v>988</v>
      </c>
      <c r="B42" s="1878"/>
      <c r="C42" s="1878"/>
      <c r="D42" s="1878"/>
      <c r="E42" s="1878"/>
      <c r="F42" s="1878"/>
      <c r="G42" s="1878"/>
      <c r="H42" s="340"/>
    </row>
    <row r="43" spans="1:8" ht="16.95" customHeight="1" x14ac:dyDescent="0.3">
      <c r="A43" s="1879"/>
      <c r="B43" s="1879"/>
      <c r="C43" s="1879"/>
      <c r="D43" s="1879"/>
      <c r="E43" s="1879"/>
      <c r="F43" s="1879"/>
      <c r="G43" s="1879"/>
      <c r="H43" s="340"/>
    </row>
    <row r="44" spans="1:8" ht="16.95" customHeight="1" x14ac:dyDescent="0.3">
      <c r="A44" s="1879"/>
      <c r="B44" s="1879"/>
      <c r="C44" s="1879"/>
      <c r="D44" s="1879"/>
      <c r="E44" s="1879"/>
      <c r="F44" s="1879"/>
      <c r="G44" s="1879"/>
      <c r="H44" s="340"/>
    </row>
    <row r="45" spans="1:8" ht="16.95" customHeight="1" x14ac:dyDescent="0.3">
      <c r="A45" s="1879"/>
      <c r="B45" s="1879"/>
      <c r="C45" s="1879"/>
      <c r="D45" s="1879"/>
      <c r="E45" s="1879"/>
      <c r="F45" s="1879"/>
      <c r="G45" s="1879"/>
      <c r="H45" s="340"/>
    </row>
    <row r="46" spans="1:8" ht="16.95" customHeight="1" x14ac:dyDescent="0.3">
      <c r="A46" s="1879"/>
      <c r="B46" s="1879"/>
      <c r="C46" s="1879"/>
      <c r="D46" s="1879"/>
      <c r="E46" s="1879"/>
      <c r="F46" s="1879"/>
      <c r="G46" s="1879"/>
      <c r="H46" s="340"/>
    </row>
    <row r="47" spans="1:8" ht="16.95" customHeight="1" x14ac:dyDescent="0.3">
      <c r="A47" s="1879"/>
      <c r="B47" s="1879"/>
      <c r="C47" s="1879"/>
      <c r="D47" s="1879"/>
      <c r="E47" s="1879"/>
      <c r="F47" s="1879"/>
      <c r="G47" s="1879"/>
      <c r="H47" s="340"/>
    </row>
    <row r="48" spans="1:8" ht="16.95" customHeight="1" x14ac:dyDescent="0.3">
      <c r="A48" s="1879"/>
      <c r="B48" s="1879"/>
      <c r="C48" s="1879"/>
      <c r="D48" s="1879"/>
      <c r="E48" s="1879"/>
      <c r="F48" s="1879"/>
      <c r="G48" s="1879"/>
      <c r="H48" s="340"/>
    </row>
    <row r="49" spans="1:8" ht="16.95" customHeight="1" x14ac:dyDescent="0.3">
      <c r="A49" s="1879"/>
      <c r="B49" s="1879"/>
      <c r="C49" s="1879"/>
      <c r="D49" s="1879"/>
      <c r="E49" s="1879"/>
      <c r="F49" s="1879"/>
      <c r="G49" s="1879"/>
      <c r="H49" s="340"/>
    </row>
    <row r="50" spans="1:8" ht="16.95" customHeight="1" x14ac:dyDescent="0.3">
      <c r="A50" s="1879"/>
      <c r="B50" s="1879"/>
      <c r="C50" s="1879"/>
      <c r="D50" s="1879"/>
      <c r="E50" s="1879"/>
      <c r="F50" s="1879"/>
      <c r="G50" s="1879"/>
      <c r="H50" s="340"/>
    </row>
    <row r="51" spans="1:8" ht="16.95" customHeight="1" x14ac:dyDescent="0.3">
      <c r="A51" s="1879"/>
      <c r="B51" s="1879"/>
      <c r="C51" s="1879"/>
      <c r="D51" s="1879"/>
      <c r="E51" s="1879"/>
      <c r="F51" s="1879"/>
      <c r="G51" s="1879"/>
      <c r="H51" s="340"/>
    </row>
    <row r="52" spans="1:8" ht="16.95" customHeight="1" x14ac:dyDescent="0.3">
      <c r="A52" s="1879"/>
      <c r="B52" s="1879"/>
      <c r="C52" s="1879"/>
      <c r="D52" s="1879"/>
      <c r="E52" s="1879"/>
      <c r="F52" s="1879"/>
      <c r="G52" s="1879"/>
      <c r="H52" s="340"/>
    </row>
    <row r="53" spans="1:8" ht="16.95" customHeight="1" x14ac:dyDescent="0.3">
      <c r="A53" s="1879"/>
      <c r="B53" s="1879"/>
      <c r="C53" s="1879"/>
      <c r="D53" s="1879"/>
      <c r="E53" s="1879"/>
      <c r="F53" s="1879"/>
      <c r="G53" s="1879"/>
      <c r="H53" s="340"/>
    </row>
    <row r="54" spans="1:8" ht="16.95" customHeight="1" x14ac:dyDescent="0.3">
      <c r="A54" s="1879"/>
      <c r="B54" s="1879"/>
      <c r="C54" s="1879"/>
      <c r="D54" s="1879"/>
      <c r="E54" s="1879"/>
      <c r="F54" s="1879"/>
      <c r="G54" s="1879"/>
      <c r="H54" s="340"/>
    </row>
    <row r="55" spans="1:8" ht="16.95" customHeight="1" x14ac:dyDescent="0.3">
      <c r="A55" s="1879"/>
      <c r="B55" s="1879"/>
      <c r="C55" s="1879"/>
      <c r="D55" s="1879"/>
      <c r="E55" s="1879"/>
      <c r="F55" s="1879"/>
      <c r="G55" s="1879"/>
      <c r="H55" s="340"/>
    </row>
    <row r="56" spans="1:8" ht="16.95" customHeight="1" x14ac:dyDescent="0.3">
      <c r="A56" s="1879"/>
      <c r="B56" s="1879"/>
      <c r="C56" s="1879"/>
      <c r="D56" s="1879"/>
      <c r="E56" s="1879"/>
      <c r="F56" s="1879"/>
      <c r="G56" s="1879"/>
      <c r="H56" s="340"/>
    </row>
    <row r="57" spans="1:8" ht="16.95" customHeight="1" x14ac:dyDescent="0.3">
      <c r="A57" s="1879"/>
      <c r="B57" s="1879"/>
      <c r="C57" s="1879"/>
      <c r="D57" s="1879"/>
      <c r="E57" s="1879"/>
      <c r="F57" s="1879"/>
      <c r="G57" s="1879"/>
      <c r="H57" s="340"/>
    </row>
    <row r="58" spans="1:8" ht="16.95" customHeight="1" x14ac:dyDescent="0.3">
      <c r="A58" s="1879"/>
      <c r="B58" s="1879"/>
      <c r="C58" s="1879"/>
      <c r="D58" s="1879"/>
      <c r="E58" s="1879"/>
      <c r="F58" s="1879"/>
      <c r="G58" s="1879"/>
      <c r="H58" s="340"/>
    </row>
    <row r="59" spans="1:8" ht="16.95" customHeight="1" x14ac:dyDescent="0.3">
      <c r="A59" s="1879"/>
      <c r="B59" s="1879"/>
      <c r="C59" s="1879"/>
      <c r="D59" s="1879"/>
      <c r="E59" s="1879"/>
      <c r="F59" s="1879"/>
      <c r="G59" s="1879"/>
      <c r="H59" s="340"/>
    </row>
    <row r="60" spans="1:8" ht="16.95" customHeight="1" x14ac:dyDescent="0.3">
      <c r="A60" s="1879"/>
      <c r="B60" s="1879"/>
      <c r="C60" s="1879"/>
      <c r="D60" s="1879"/>
      <c r="E60" s="1879"/>
      <c r="F60" s="1879"/>
      <c r="G60" s="1879"/>
      <c r="H60" s="340"/>
    </row>
    <row r="61" spans="1:8" ht="16.95" customHeight="1" x14ac:dyDescent="0.3">
      <c r="A61" s="1879"/>
      <c r="B61" s="1879"/>
      <c r="C61" s="1879"/>
      <c r="D61" s="1879"/>
      <c r="E61" s="1879"/>
      <c r="F61" s="1879"/>
      <c r="G61" s="1879"/>
      <c r="H61" s="340"/>
    </row>
    <row r="62" spans="1:8" ht="16.95" customHeight="1" x14ac:dyDescent="0.3">
      <c r="A62" s="1879"/>
      <c r="B62" s="1879"/>
      <c r="C62" s="1879"/>
      <c r="D62" s="1879"/>
      <c r="E62" s="1879"/>
      <c r="F62" s="1879"/>
      <c r="G62" s="1879"/>
      <c r="H62" s="340"/>
    </row>
    <row r="63" spans="1:8" ht="16.95" customHeight="1" x14ac:dyDescent="0.3">
      <c r="A63" s="1879"/>
      <c r="B63" s="1879"/>
      <c r="C63" s="1879"/>
      <c r="D63" s="1879"/>
      <c r="E63" s="1879"/>
      <c r="F63" s="1879"/>
      <c r="G63" s="1879"/>
      <c r="H63" s="340"/>
    </row>
    <row r="64" spans="1:8" ht="16.95" customHeight="1" x14ac:dyDescent="0.3">
      <c r="A64" s="1879"/>
      <c r="B64" s="1879"/>
      <c r="C64" s="1879"/>
      <c r="D64" s="1879"/>
      <c r="E64" s="1879"/>
      <c r="F64" s="1879"/>
      <c r="G64" s="1879"/>
      <c r="H64" s="340"/>
    </row>
    <row r="65" spans="1:8" ht="16.95" customHeight="1" x14ac:dyDescent="0.3">
      <c r="A65" s="1879"/>
      <c r="B65" s="1879"/>
      <c r="C65" s="1879"/>
      <c r="D65" s="1879"/>
      <c r="E65" s="1879"/>
      <c r="F65" s="1879"/>
      <c r="G65" s="1879"/>
      <c r="H65" s="340"/>
    </row>
    <row r="66" spans="1:8" ht="16.95" customHeight="1" x14ac:dyDescent="0.3">
      <c r="A66" s="1879"/>
      <c r="B66" s="1879"/>
      <c r="C66" s="1879"/>
      <c r="D66" s="1879"/>
      <c r="E66" s="1879"/>
      <c r="F66" s="1879"/>
      <c r="G66" s="1879"/>
      <c r="H66" s="340"/>
    </row>
    <row r="67" spans="1:8" ht="16.95" customHeight="1" x14ac:dyDescent="0.3">
      <c r="A67" s="1879"/>
      <c r="B67" s="1879"/>
      <c r="C67" s="1879"/>
      <c r="D67" s="1879"/>
      <c r="E67" s="1879"/>
      <c r="F67" s="1879"/>
      <c r="G67" s="1879"/>
      <c r="H67" s="340"/>
    </row>
    <row r="68" spans="1:8" ht="16.95" customHeight="1" x14ac:dyDescent="0.3">
      <c r="A68" s="1879"/>
      <c r="B68" s="1879"/>
      <c r="C68" s="1879"/>
      <c r="D68" s="1879"/>
      <c r="E68" s="1879"/>
      <c r="F68" s="1879"/>
      <c r="G68" s="1879"/>
      <c r="H68" s="340"/>
    </row>
    <row r="69" spans="1:8" ht="16.95" customHeight="1" x14ac:dyDescent="0.3">
      <c r="A69" s="1879"/>
      <c r="B69" s="1879"/>
      <c r="C69" s="1879"/>
      <c r="D69" s="1879"/>
      <c r="E69" s="1879"/>
      <c r="F69" s="1879"/>
      <c r="G69" s="1879"/>
      <c r="H69" s="340"/>
    </row>
    <row r="70" spans="1:8" ht="7.2" customHeight="1" x14ac:dyDescent="0.3">
      <c r="A70" s="1877" t="str">
        <f>Startseite!A4</f>
        <v>Version 16.03.2023</v>
      </c>
      <c r="B70" s="1877"/>
      <c r="C70" s="1877"/>
      <c r="D70" s="1877"/>
      <c r="E70" s="1877"/>
      <c r="F70" s="1877"/>
      <c r="G70" s="1877"/>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7" width="16.6640625" style="205" customWidth="1"/>
    <col min="8" max="8" width="10.33203125" style="205" customWidth="1"/>
    <col min="9" max="16384" width="11.44140625" style="205"/>
  </cols>
  <sheetData>
    <row r="1" spans="1:8" ht="34.950000000000003" customHeight="1" x14ac:dyDescent="0.25">
      <c r="A1" s="986" t="s">
        <v>356</v>
      </c>
      <c r="B1" s="986"/>
      <c r="C1" s="986"/>
      <c r="D1" s="204"/>
    </row>
    <row r="2" spans="1:8" ht="13.5" customHeight="1" x14ac:dyDescent="0.3">
      <c r="A2" s="206" t="s">
        <v>357</v>
      </c>
      <c r="B2" s="207"/>
      <c r="C2" s="955">
        <f>'LB Holzbringung RV'!B2</f>
        <v>0</v>
      </c>
      <c r="D2" s="956"/>
      <c r="F2" s="954" t="s">
        <v>358</v>
      </c>
      <c r="G2" s="954"/>
      <c r="H2" s="954"/>
    </row>
    <row r="3" spans="1:8" ht="3" customHeight="1" x14ac:dyDescent="0.3">
      <c r="A3" s="206"/>
      <c r="B3" s="208"/>
      <c r="C3" s="209"/>
      <c r="D3" s="210"/>
    </row>
    <row r="4" spans="1:8" ht="13.5" customHeight="1" x14ac:dyDescent="0.3">
      <c r="A4" s="206" t="s">
        <v>612</v>
      </c>
      <c r="B4" s="211"/>
      <c r="C4" s="955">
        <f>'LB Holzbringung RV'!F2</f>
        <v>0</v>
      </c>
      <c r="D4" s="956"/>
      <c r="F4" s="1764" t="s">
        <v>587</v>
      </c>
      <c r="G4" s="960"/>
      <c r="H4" s="961"/>
    </row>
    <row r="5" spans="1:8" ht="3" customHeight="1" x14ac:dyDescent="0.3">
      <c r="A5" s="206"/>
      <c r="B5" s="212"/>
      <c r="C5" s="209"/>
      <c r="D5" s="210"/>
    </row>
    <row r="6" spans="1:8" ht="13.5" customHeight="1" x14ac:dyDescent="0.3">
      <c r="A6" s="206" t="s">
        <v>207</v>
      </c>
      <c r="B6" s="522">
        <f>'LB Holzbringung RV'!B9</f>
        <v>0</v>
      </c>
      <c r="C6" s="520" t="s">
        <v>56</v>
      </c>
      <c r="D6" s="522">
        <f>'LB Holzbringung RV'!F9</f>
        <v>0</v>
      </c>
      <c r="F6" s="1915" t="s">
        <v>650</v>
      </c>
      <c r="G6" s="1916"/>
      <c r="H6" s="191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3" customHeight="1" x14ac:dyDescent="0.3">
      <c r="A14" s="222"/>
      <c r="B14" s="223"/>
      <c r="C14" s="223"/>
      <c r="D14" s="223"/>
    </row>
    <row r="15" spans="1:8" ht="46.2" customHeight="1" x14ac:dyDescent="0.25">
      <c r="A15" s="947" t="s">
        <v>655</v>
      </c>
      <c r="B15" s="947"/>
      <c r="C15" s="947"/>
      <c r="D15" s="947"/>
    </row>
    <row r="16" spans="1:8" ht="3" customHeight="1" x14ac:dyDescent="0.25">
      <c r="A16" s="224"/>
      <c r="B16" s="224"/>
      <c r="C16" s="224"/>
      <c r="D16" s="224"/>
    </row>
    <row r="17" spans="1:8" ht="13.95" customHeight="1" x14ac:dyDescent="0.25">
      <c r="A17" s="948" t="s">
        <v>362</v>
      </c>
      <c r="B17" s="948"/>
      <c r="C17" s="948"/>
      <c r="D17" s="225"/>
      <c r="F17" s="226"/>
      <c r="G17" s="226"/>
      <c r="H17" s="226"/>
    </row>
    <row r="18" spans="1:8" ht="3" customHeight="1" x14ac:dyDescent="0.3">
      <c r="A18" s="219"/>
      <c r="B18" s="208"/>
      <c r="C18" s="218"/>
      <c r="D18" s="219"/>
      <c r="F18" s="229"/>
      <c r="G18" s="229"/>
      <c r="H18" s="229"/>
    </row>
    <row r="19" spans="1:8" ht="13.95" customHeight="1" x14ac:dyDescent="0.25">
      <c r="A19" s="949" t="s">
        <v>363</v>
      </c>
      <c r="B19" s="950"/>
      <c r="C19" s="950"/>
      <c r="D19" s="951"/>
    </row>
    <row r="20" spans="1:8" s="229" customFormat="1" ht="26.4" customHeight="1" x14ac:dyDescent="0.25">
      <c r="A20" s="1901" t="s">
        <v>364</v>
      </c>
      <c r="B20" s="1902"/>
      <c r="C20" s="230" t="s">
        <v>365</v>
      </c>
      <c r="D20" s="231" t="s">
        <v>366</v>
      </c>
      <c r="F20" s="205"/>
      <c r="G20" s="205"/>
      <c r="H20" s="205"/>
    </row>
    <row r="21" spans="1:8" ht="11.7" customHeight="1" x14ac:dyDescent="0.25">
      <c r="A21" s="232" t="s">
        <v>43</v>
      </c>
      <c r="B21" s="233">
        <v>0.1</v>
      </c>
      <c r="C21" s="234">
        <v>4.17</v>
      </c>
      <c r="D21" s="235">
        <f t="shared" ref="D21:D33" si="0">ROUND($D$17/C21,2)</f>
        <v>0</v>
      </c>
    </row>
    <row r="22" spans="1:8" ht="11.7" customHeight="1" x14ac:dyDescent="0.25">
      <c r="A22" s="236" t="s">
        <v>43</v>
      </c>
      <c r="B22" s="237">
        <v>0.15</v>
      </c>
      <c r="C22" s="234">
        <v>4.8499999999999996</v>
      </c>
      <c r="D22" s="235">
        <f t="shared" si="0"/>
        <v>0</v>
      </c>
    </row>
    <row r="23" spans="1:8" ht="11.7" customHeight="1" x14ac:dyDescent="0.25">
      <c r="A23" s="232" t="s">
        <v>43</v>
      </c>
      <c r="B23" s="233">
        <v>0.2</v>
      </c>
      <c r="C23" s="234">
        <v>5.3</v>
      </c>
      <c r="D23" s="235">
        <f t="shared" si="0"/>
        <v>0</v>
      </c>
    </row>
    <row r="24" spans="1:8" ht="11.7" customHeight="1" x14ac:dyDescent="0.25">
      <c r="A24" s="236" t="s">
        <v>43</v>
      </c>
      <c r="B24" s="237">
        <v>0.25</v>
      </c>
      <c r="C24" s="234">
        <v>5.73</v>
      </c>
      <c r="D24" s="235">
        <f t="shared" si="0"/>
        <v>0</v>
      </c>
    </row>
    <row r="25" spans="1:8" ht="11.7" customHeight="1" x14ac:dyDescent="0.25">
      <c r="A25" s="232" t="s">
        <v>43</v>
      </c>
      <c r="B25" s="233">
        <v>0.3</v>
      </c>
      <c r="C25" s="234">
        <v>6.16</v>
      </c>
      <c r="D25" s="235">
        <f t="shared" si="0"/>
        <v>0</v>
      </c>
    </row>
    <row r="26" spans="1:8" ht="11.7" customHeight="1" x14ac:dyDescent="0.25">
      <c r="A26" s="236" t="s">
        <v>43</v>
      </c>
      <c r="B26" s="237">
        <v>0.4</v>
      </c>
      <c r="C26" s="234">
        <v>6.78</v>
      </c>
      <c r="D26" s="235">
        <f t="shared" si="0"/>
        <v>0</v>
      </c>
    </row>
    <row r="27" spans="1:8" ht="11.7" customHeight="1" x14ac:dyDescent="0.25">
      <c r="A27" s="232" t="s">
        <v>43</v>
      </c>
      <c r="B27" s="233">
        <v>0.5</v>
      </c>
      <c r="C27" s="234">
        <v>7.58</v>
      </c>
      <c r="D27" s="235">
        <f t="shared" si="0"/>
        <v>0</v>
      </c>
    </row>
    <row r="28" spans="1:8" ht="11.7" customHeight="1" x14ac:dyDescent="0.25">
      <c r="A28" s="236" t="s">
        <v>43</v>
      </c>
      <c r="B28" s="237">
        <v>0.75</v>
      </c>
      <c r="C28" s="234">
        <v>8.7200000000000006</v>
      </c>
      <c r="D28" s="235">
        <f t="shared" si="0"/>
        <v>0</v>
      </c>
    </row>
    <row r="29" spans="1:8" ht="11.7" customHeight="1" x14ac:dyDescent="0.25">
      <c r="A29" s="232" t="s">
        <v>43</v>
      </c>
      <c r="B29" s="233">
        <v>1</v>
      </c>
      <c r="C29" s="234">
        <v>10.44</v>
      </c>
      <c r="D29" s="235">
        <f t="shared" si="0"/>
        <v>0</v>
      </c>
    </row>
    <row r="30" spans="1:8" ht="11.7" customHeight="1" x14ac:dyDescent="0.25">
      <c r="A30" s="232" t="s">
        <v>43</v>
      </c>
      <c r="B30" s="233">
        <v>1.5</v>
      </c>
      <c r="C30" s="234">
        <v>10.56</v>
      </c>
      <c r="D30" s="235">
        <f t="shared" si="0"/>
        <v>0</v>
      </c>
    </row>
    <row r="31" spans="1:8" ht="11.7" customHeight="1" x14ac:dyDescent="0.25">
      <c r="A31" s="236" t="s">
        <v>43</v>
      </c>
      <c r="B31" s="237">
        <v>2</v>
      </c>
      <c r="C31" s="234">
        <v>9.93</v>
      </c>
      <c r="D31" s="235">
        <f t="shared" si="0"/>
        <v>0</v>
      </c>
    </row>
    <row r="32" spans="1:8" ht="11.7" customHeight="1" x14ac:dyDescent="0.25">
      <c r="A32" s="232" t="s">
        <v>43</v>
      </c>
      <c r="B32" s="233">
        <v>3</v>
      </c>
      <c r="C32" s="234">
        <v>9.41</v>
      </c>
      <c r="D32" s="235">
        <f t="shared" si="0"/>
        <v>0</v>
      </c>
    </row>
    <row r="33" spans="1:6" ht="11.7" customHeight="1" x14ac:dyDescent="0.25">
      <c r="A33" s="232" t="s">
        <v>43</v>
      </c>
      <c r="B33" s="233">
        <v>4</v>
      </c>
      <c r="C33" s="234">
        <v>9.1199999999999992</v>
      </c>
      <c r="D33" s="235">
        <f t="shared" si="0"/>
        <v>0</v>
      </c>
    </row>
    <row r="34" spans="1:6" ht="11.7" customHeight="1" x14ac:dyDescent="0.25">
      <c r="A34" s="232" t="s">
        <v>367</v>
      </c>
      <c r="B34" s="233">
        <v>4</v>
      </c>
      <c r="C34" s="1903" t="s">
        <v>368</v>
      </c>
      <c r="D34" s="1904"/>
    </row>
    <row r="35" spans="1:6" ht="4.95" customHeight="1" x14ac:dyDescent="0.3">
      <c r="A35" s="238"/>
      <c r="B35" s="239"/>
      <c r="C35" s="240"/>
      <c r="D35" s="241"/>
    </row>
    <row r="36" spans="1:6" ht="25.95" customHeight="1" x14ac:dyDescent="0.25">
      <c r="A36" s="1905" t="s">
        <v>369</v>
      </c>
      <c r="B36" s="950"/>
      <c r="C36" s="950"/>
      <c r="D36" s="951"/>
    </row>
    <row r="37" spans="1:6" ht="26.25" customHeight="1" x14ac:dyDescent="0.25">
      <c r="A37" s="1906" t="s">
        <v>370</v>
      </c>
      <c r="B37" s="1023"/>
      <c r="C37" s="242" t="s">
        <v>371</v>
      </c>
      <c r="D37" s="243" t="s">
        <v>372</v>
      </c>
    </row>
    <row r="38" spans="1:6" ht="12.75" customHeight="1" x14ac:dyDescent="0.25">
      <c r="A38" s="232" t="s">
        <v>43</v>
      </c>
      <c r="B38" s="233">
        <v>3</v>
      </c>
      <c r="C38" s="244">
        <v>12</v>
      </c>
      <c r="D38" s="242">
        <f>ROUND($D$17/C38,2)</f>
        <v>0</v>
      </c>
      <c r="F38" s="245"/>
    </row>
    <row r="39" spans="1:6" ht="4.95" customHeight="1" x14ac:dyDescent="0.25">
      <c r="A39" s="246"/>
      <c r="B39" s="247"/>
      <c r="C39" s="248"/>
      <c r="D39" s="249"/>
      <c r="F39" s="245"/>
    </row>
    <row r="40" spans="1:6" ht="13.95" customHeight="1" x14ac:dyDescent="0.25">
      <c r="A40" s="949" t="s">
        <v>373</v>
      </c>
      <c r="B40" s="950"/>
      <c r="C40" s="950"/>
      <c r="D40" s="951"/>
      <c r="E40" s="245"/>
      <c r="F40" s="245"/>
    </row>
    <row r="41" spans="1:6" ht="13.2" customHeight="1" x14ac:dyDescent="0.25">
      <c r="A41" s="1907" t="s">
        <v>374</v>
      </c>
      <c r="B41" s="1908"/>
      <c r="C41" s="250" t="s">
        <v>375</v>
      </c>
      <c r="D41" s="231" t="s">
        <v>376</v>
      </c>
      <c r="E41" s="245"/>
      <c r="F41" s="245"/>
    </row>
    <row r="42" spans="1:6" ht="12" customHeight="1" x14ac:dyDescent="0.25">
      <c r="A42" s="1909" t="s">
        <v>601</v>
      </c>
      <c r="B42" s="1910"/>
      <c r="C42" s="251" t="s">
        <v>378</v>
      </c>
      <c r="D42" s="252" t="s">
        <v>379</v>
      </c>
      <c r="E42" s="245"/>
      <c r="F42" s="245"/>
    </row>
    <row r="43" spans="1:6" ht="12" customHeight="1" x14ac:dyDescent="0.25">
      <c r="A43" s="1911"/>
      <c r="B43" s="1912"/>
      <c r="C43" s="251" t="s">
        <v>380</v>
      </c>
      <c r="D43" s="252" t="s">
        <v>381</v>
      </c>
      <c r="E43" s="245"/>
      <c r="F43" s="245"/>
    </row>
    <row r="44" spans="1:6" ht="12" customHeight="1" x14ac:dyDescent="0.25">
      <c r="A44" s="1913"/>
      <c r="B44" s="1914"/>
      <c r="C44" s="251" t="s">
        <v>382</v>
      </c>
      <c r="D44" s="252" t="s">
        <v>383</v>
      </c>
      <c r="E44" s="245"/>
      <c r="F44" s="245"/>
    </row>
    <row r="45" spans="1:6" ht="12" customHeight="1" x14ac:dyDescent="0.25">
      <c r="A45" s="1896" t="s">
        <v>78</v>
      </c>
      <c r="B45" s="1897"/>
      <c r="C45" s="251" t="s">
        <v>384</v>
      </c>
      <c r="D45" s="252" t="s">
        <v>385</v>
      </c>
      <c r="E45" s="245"/>
      <c r="F45" s="245"/>
    </row>
    <row r="46" spans="1:6" ht="12" customHeight="1" x14ac:dyDescent="0.25">
      <c r="A46" s="941" t="s">
        <v>604</v>
      </c>
      <c r="B46" s="1034"/>
      <c r="C46" s="251" t="s">
        <v>386</v>
      </c>
      <c r="D46" s="252" t="s">
        <v>385</v>
      </c>
      <c r="E46" s="245"/>
      <c r="F46" s="245"/>
    </row>
    <row r="47" spans="1:6" ht="12" customHeight="1" x14ac:dyDescent="0.25">
      <c r="A47" s="1894"/>
      <c r="B47" s="1895"/>
      <c r="C47" s="251" t="s">
        <v>387</v>
      </c>
      <c r="D47" s="252" t="s">
        <v>379</v>
      </c>
      <c r="E47" s="245"/>
      <c r="F47" s="245"/>
    </row>
    <row r="48" spans="1:6" ht="12" customHeight="1" x14ac:dyDescent="0.25">
      <c r="A48" s="1894"/>
      <c r="B48" s="1895"/>
      <c r="C48" s="251" t="s">
        <v>388</v>
      </c>
      <c r="D48" s="252" t="s">
        <v>381</v>
      </c>
      <c r="E48" s="245"/>
      <c r="F48" s="245"/>
    </row>
    <row r="49" spans="1:8" ht="12" customHeight="1" x14ac:dyDescent="0.25">
      <c r="A49" s="1035"/>
      <c r="B49" s="1036"/>
      <c r="C49" s="251" t="s">
        <v>389</v>
      </c>
      <c r="D49" s="252" t="s">
        <v>390</v>
      </c>
      <c r="E49" s="245"/>
      <c r="F49" s="245"/>
    </row>
    <row r="50" spans="1:8" ht="12" customHeight="1" x14ac:dyDescent="0.25">
      <c r="A50" s="941" t="s">
        <v>605</v>
      </c>
      <c r="B50" s="1034"/>
      <c r="C50" s="251" t="s">
        <v>391</v>
      </c>
      <c r="D50" s="252" t="s">
        <v>385</v>
      </c>
      <c r="E50" s="245"/>
      <c r="F50" s="245"/>
    </row>
    <row r="51" spans="1:8" ht="12" customHeight="1" x14ac:dyDescent="0.25">
      <c r="A51" s="1894"/>
      <c r="B51" s="1895"/>
      <c r="C51" s="251" t="s">
        <v>392</v>
      </c>
      <c r="D51" s="252" t="s">
        <v>379</v>
      </c>
      <c r="E51" s="245"/>
      <c r="F51" s="245"/>
    </row>
    <row r="52" spans="1:8" ht="12" customHeight="1" x14ac:dyDescent="0.25">
      <c r="A52" s="1894"/>
      <c r="B52" s="1895"/>
      <c r="C52" s="251" t="s">
        <v>393</v>
      </c>
      <c r="D52" s="252" t="s">
        <v>381</v>
      </c>
      <c r="E52" s="245"/>
      <c r="F52" s="245"/>
    </row>
    <row r="53" spans="1:8" ht="12" customHeight="1" x14ac:dyDescent="0.25">
      <c r="A53" s="1035"/>
      <c r="B53" s="1036"/>
      <c r="C53" s="251" t="s">
        <v>394</v>
      </c>
      <c r="D53" s="252" t="s">
        <v>390</v>
      </c>
      <c r="E53" s="245"/>
      <c r="F53" s="245"/>
    </row>
    <row r="54" spans="1:8" ht="12" customHeight="1" x14ac:dyDescent="0.25">
      <c r="A54" s="926" t="s">
        <v>395</v>
      </c>
      <c r="B54" s="926"/>
      <c r="C54" s="251" t="s">
        <v>396</v>
      </c>
      <c r="D54" s="252" t="s">
        <v>381</v>
      </c>
      <c r="E54" s="245"/>
      <c r="F54" s="245"/>
    </row>
    <row r="55" spans="1:8" ht="12" customHeight="1" x14ac:dyDescent="0.25">
      <c r="A55" s="927" t="s">
        <v>596</v>
      </c>
      <c r="B55" s="929"/>
      <c r="C55" s="251"/>
      <c r="D55" s="252" t="s">
        <v>397</v>
      </c>
      <c r="E55" s="245"/>
      <c r="F55" s="245"/>
    </row>
    <row r="56" spans="1:8" ht="12" customHeight="1" x14ac:dyDescent="0.25">
      <c r="A56" s="927" t="s">
        <v>398</v>
      </c>
      <c r="B56" s="929"/>
      <c r="C56" s="251" t="s">
        <v>399</v>
      </c>
      <c r="D56" s="252" t="s">
        <v>385</v>
      </c>
      <c r="E56" s="245"/>
      <c r="F56" s="245"/>
    </row>
    <row r="57" spans="1:8" ht="12" customHeight="1" x14ac:dyDescent="0.25">
      <c r="A57" s="1896" t="s">
        <v>400</v>
      </c>
      <c r="B57" s="1897"/>
      <c r="C57" s="251" t="s">
        <v>401</v>
      </c>
      <c r="D57" s="252" t="s">
        <v>402</v>
      </c>
      <c r="E57" s="245"/>
      <c r="F57" s="245"/>
    </row>
    <row r="58" spans="1:8" ht="12" customHeight="1" x14ac:dyDescent="0.25">
      <c r="A58" s="939" t="s">
        <v>403</v>
      </c>
      <c r="B58" s="939"/>
      <c r="C58" s="251" t="s">
        <v>404</v>
      </c>
      <c r="D58" s="252" t="s">
        <v>405</v>
      </c>
      <c r="E58" s="245"/>
      <c r="F58" s="245"/>
    </row>
    <row r="59" spans="1:8" ht="12" customHeight="1" x14ac:dyDescent="0.25">
      <c r="A59" s="941" t="s">
        <v>609</v>
      </c>
      <c r="B59" s="943"/>
      <c r="C59" s="252" t="s">
        <v>597</v>
      </c>
      <c r="D59" s="252" t="s">
        <v>379</v>
      </c>
      <c r="E59" s="245"/>
      <c r="F59" s="245"/>
    </row>
    <row r="60" spans="1:8" ht="12" customHeight="1" x14ac:dyDescent="0.25">
      <c r="A60" s="1898"/>
      <c r="B60" s="1899"/>
      <c r="C60" s="252" t="s">
        <v>406</v>
      </c>
      <c r="D60" s="252" t="s">
        <v>407</v>
      </c>
      <c r="E60" s="245"/>
      <c r="F60" s="245"/>
    </row>
    <row r="61" spans="1:8" ht="12" customHeight="1" x14ac:dyDescent="0.25">
      <c r="A61" s="1898"/>
      <c r="B61" s="1899"/>
      <c r="C61" s="252" t="s">
        <v>378</v>
      </c>
      <c r="D61" s="252" t="s">
        <v>408</v>
      </c>
      <c r="E61" s="245"/>
      <c r="F61" s="245"/>
    </row>
    <row r="62" spans="1:8" ht="12" customHeight="1" x14ac:dyDescent="0.25">
      <c r="A62" s="935" t="s">
        <v>409</v>
      </c>
      <c r="B62" s="929"/>
      <c r="C62" s="253"/>
      <c r="D62" s="254" t="s">
        <v>410</v>
      </c>
      <c r="E62" s="245"/>
      <c r="F62" s="245"/>
    </row>
    <row r="63" spans="1:8" ht="10.95" customHeight="1" x14ac:dyDescent="0.3">
      <c r="A63" s="941" t="s">
        <v>919</v>
      </c>
      <c r="B63" s="942"/>
      <c r="C63" s="766" t="s">
        <v>788</v>
      </c>
      <c r="D63" s="666">
        <v>0.75</v>
      </c>
      <c r="E63"/>
      <c r="G63" s="245"/>
      <c r="H63" s="245"/>
    </row>
    <row r="64" spans="1:8" ht="10.95" customHeight="1" x14ac:dyDescent="0.3">
      <c r="A64" s="1898"/>
      <c r="B64" s="1900"/>
      <c r="C64" s="766" t="s">
        <v>809</v>
      </c>
      <c r="D64" s="666">
        <f>D63*0.6</f>
        <v>0.44999999999999996</v>
      </c>
      <c r="E64"/>
      <c r="G64" s="245"/>
      <c r="H64" s="245"/>
    </row>
    <row r="65" spans="1:8" ht="10.95" customHeight="1" x14ac:dyDescent="0.3">
      <c r="A65" s="944"/>
      <c r="B65" s="945"/>
      <c r="C65" s="767" t="s">
        <v>808</v>
      </c>
      <c r="D65" s="666">
        <v>85</v>
      </c>
      <c r="E65"/>
      <c r="G65" s="245"/>
      <c r="H65" s="245"/>
    </row>
    <row r="66" spans="1:8" ht="10.95" customHeight="1" x14ac:dyDescent="0.3">
      <c r="A66" s="941" t="s">
        <v>920</v>
      </c>
      <c r="B66" s="942"/>
      <c r="C66" s="767" t="s">
        <v>806</v>
      </c>
      <c r="D66" s="666">
        <v>1</v>
      </c>
      <c r="E66"/>
      <c r="G66" s="245"/>
    </row>
    <row r="67" spans="1:8" ht="10.95" customHeight="1" x14ac:dyDescent="0.3">
      <c r="A67" s="944"/>
      <c r="B67" s="945"/>
      <c r="C67" s="767" t="s">
        <v>805</v>
      </c>
      <c r="D67" s="666">
        <v>0.6</v>
      </c>
      <c r="E67"/>
      <c r="G67" s="245"/>
      <c r="H67" s="245"/>
    </row>
    <row r="68" spans="1:8" ht="4.95" customHeight="1" x14ac:dyDescent="0.3">
      <c r="A68" s="257"/>
      <c r="B68" s="257"/>
      <c r="C68" s="258"/>
      <c r="D68" s="258"/>
      <c r="E68" s="245"/>
      <c r="F68" s="255"/>
      <c r="G68" s="256"/>
      <c r="H68" s="256"/>
    </row>
    <row r="69" spans="1:8" s="256" customFormat="1" ht="8.6999999999999993" customHeight="1" x14ac:dyDescent="0.25">
      <c r="A69" s="990" t="s">
        <v>411</v>
      </c>
      <c r="B69" s="991"/>
      <c r="C69" s="991"/>
      <c r="D69" s="991"/>
      <c r="E69" s="255"/>
      <c r="F69" s="255"/>
    </row>
    <row r="70" spans="1:8" s="256" customFormat="1" ht="8.6999999999999993" customHeight="1" x14ac:dyDescent="0.25">
      <c r="A70" s="990" t="s">
        <v>412</v>
      </c>
      <c r="B70" s="991"/>
      <c r="C70" s="991"/>
      <c r="D70" s="991"/>
      <c r="E70" s="255"/>
      <c r="F70" s="255"/>
    </row>
    <row r="71" spans="1:8" s="256" customFormat="1" ht="8.6999999999999993" customHeight="1" x14ac:dyDescent="0.25">
      <c r="A71" s="1054" t="s">
        <v>413</v>
      </c>
      <c r="B71" s="1054"/>
      <c r="C71" s="1054"/>
      <c r="D71" s="1054"/>
      <c r="E71" s="255"/>
      <c r="F71" s="205"/>
      <c r="G71" s="205"/>
      <c r="H71" s="205"/>
    </row>
    <row r="72" spans="1:8" s="256" customFormat="1" ht="8.6999999999999993" customHeight="1" x14ac:dyDescent="0.25">
      <c r="A72" s="1054" t="s">
        <v>607</v>
      </c>
      <c r="B72" s="1054"/>
      <c r="C72" s="1054"/>
      <c r="D72" s="1054"/>
      <c r="E72" s="255"/>
      <c r="F72" s="205"/>
      <c r="G72" s="205"/>
      <c r="H72" s="205"/>
    </row>
    <row r="73" spans="1:8" s="256" customFormat="1" ht="16.95" customHeight="1" x14ac:dyDescent="0.25">
      <c r="A73" s="992" t="s">
        <v>598</v>
      </c>
      <c r="B73" s="992"/>
      <c r="C73" s="992"/>
      <c r="D73" s="992"/>
      <c r="E73" s="255"/>
      <c r="F73" s="245"/>
      <c r="G73" s="205"/>
      <c r="H73" s="205"/>
    </row>
    <row r="74" spans="1:8" s="256" customFormat="1" ht="8.6999999999999993" customHeight="1" x14ac:dyDescent="0.25">
      <c r="A74" s="1890" t="s">
        <v>921</v>
      </c>
      <c r="B74" s="992"/>
      <c r="C74" s="992"/>
      <c r="D74" s="992"/>
      <c r="E74" s="255"/>
      <c r="F74" s="245"/>
      <c r="G74" s="205"/>
      <c r="H74" s="205"/>
    </row>
    <row r="75" spans="1:8" ht="3" customHeight="1" x14ac:dyDescent="0.3">
      <c r="A75" s="219"/>
      <c r="B75" s="208"/>
      <c r="C75" s="218"/>
      <c r="D75" s="219"/>
      <c r="F75" s="245"/>
    </row>
    <row r="76" spans="1:8" ht="15" customHeight="1" x14ac:dyDescent="0.3">
      <c r="A76" s="949" t="s">
        <v>922</v>
      </c>
      <c r="B76" s="950"/>
      <c r="C76" s="950"/>
      <c r="D76" s="951"/>
      <c r="E76"/>
      <c r="F76"/>
    </row>
    <row r="77" spans="1:8" ht="12" customHeight="1" x14ac:dyDescent="0.3">
      <c r="A77" s="1891" t="s">
        <v>800</v>
      </c>
      <c r="B77" s="1892"/>
      <c r="C77" s="1893"/>
      <c r="D77" s="665">
        <v>85</v>
      </c>
      <c r="E77"/>
      <c r="F77"/>
    </row>
    <row r="78" spans="1:8" ht="12" customHeight="1" x14ac:dyDescent="0.3">
      <c r="A78" s="1891" t="s">
        <v>799</v>
      </c>
      <c r="B78" s="1892"/>
      <c r="C78" s="1893"/>
      <c r="D78" s="769">
        <v>100</v>
      </c>
      <c r="E78"/>
      <c r="F78"/>
    </row>
    <row r="79" spans="1:8" ht="12" customHeight="1" x14ac:dyDescent="0.3">
      <c r="A79" s="1891" t="s">
        <v>798</v>
      </c>
      <c r="B79" s="1892"/>
      <c r="C79" s="1893"/>
      <c r="D79" s="769">
        <v>40</v>
      </c>
      <c r="E79"/>
      <c r="F79"/>
    </row>
    <row r="80" spans="1:8" ht="9" customHeight="1" x14ac:dyDescent="0.3">
      <c r="A80" s="996" t="s">
        <v>797</v>
      </c>
      <c r="B80" s="996"/>
      <c r="C80" s="996"/>
      <c r="D80" s="996"/>
      <c r="E80"/>
      <c r="F80"/>
    </row>
    <row r="81" spans="1:6" ht="3" customHeight="1" x14ac:dyDescent="0.3">
      <c r="A81" s="219"/>
      <c r="B81" s="208"/>
      <c r="C81" s="218"/>
      <c r="D81" s="219"/>
      <c r="F81" s="245"/>
    </row>
    <row r="82" spans="1:6" ht="14.4" x14ac:dyDescent="0.3">
      <c r="A82" s="997"/>
      <c r="B82" s="998"/>
      <c r="C82" s="259"/>
      <c r="D82" s="260"/>
      <c r="E82" s="245"/>
      <c r="F82" s="245"/>
    </row>
    <row r="83" spans="1:6" x14ac:dyDescent="0.25">
      <c r="A83" s="1889" t="s">
        <v>22</v>
      </c>
      <c r="B83" s="1889"/>
      <c r="C83" s="261"/>
      <c r="D83" s="262" t="s">
        <v>414</v>
      </c>
      <c r="E83" s="245"/>
      <c r="F83" s="245"/>
    </row>
    <row r="84" spans="1:6" x14ac:dyDescent="0.25">
      <c r="A84" s="993" t="str">
        <f>'LB Holzbringung RV'!A70:G70</f>
        <v>Version 16.03.2023</v>
      </c>
      <c r="B84" s="993"/>
      <c r="C84" s="993"/>
      <c r="D84" s="993"/>
      <c r="E84" s="245"/>
      <c r="F84" s="245"/>
    </row>
    <row r="85" spans="1:6" x14ac:dyDescent="0.25">
      <c r="A85" s="245"/>
      <c r="B85" s="263"/>
      <c r="C85" s="264"/>
      <c r="D85" s="245"/>
      <c r="E85" s="245"/>
      <c r="F85" s="245"/>
    </row>
    <row r="86" spans="1:6" x14ac:dyDescent="0.25">
      <c r="A86" s="245"/>
      <c r="B86" s="263"/>
      <c r="C86" s="264"/>
      <c r="D86" s="245"/>
      <c r="E86" s="245"/>
      <c r="F86" s="245"/>
    </row>
    <row r="87" spans="1:6" x14ac:dyDescent="0.25">
      <c r="A87" s="245"/>
      <c r="B87" s="263"/>
      <c r="C87" s="264"/>
      <c r="D87" s="245"/>
      <c r="E87" s="245"/>
      <c r="F87" s="245"/>
    </row>
    <row r="88" spans="1:6" x14ac:dyDescent="0.25">
      <c r="A88" s="245"/>
      <c r="B88" s="263"/>
      <c r="C88" s="264"/>
      <c r="D88" s="245"/>
      <c r="E88" s="245"/>
      <c r="F88" s="245"/>
    </row>
    <row r="89" spans="1:6" x14ac:dyDescent="0.25">
      <c r="A89" s="245"/>
      <c r="B89" s="263"/>
      <c r="C89" s="264"/>
      <c r="D89" s="245"/>
      <c r="E89" s="245"/>
      <c r="F89" s="245"/>
    </row>
    <row r="90" spans="1:6" x14ac:dyDescent="0.25">
      <c r="A90" s="245"/>
      <c r="B90" s="263"/>
      <c r="C90" s="264"/>
      <c r="D90" s="245"/>
      <c r="E90" s="245"/>
      <c r="F90" s="245"/>
    </row>
    <row r="91" spans="1:6" x14ac:dyDescent="0.25">
      <c r="A91" s="245"/>
      <c r="B91" s="263"/>
      <c r="C91" s="264"/>
      <c r="D91" s="245"/>
      <c r="E91" s="245"/>
      <c r="F91" s="245"/>
    </row>
    <row r="92" spans="1:6" x14ac:dyDescent="0.25">
      <c r="A92" s="245"/>
      <c r="B92" s="263"/>
      <c r="C92" s="264"/>
      <c r="D92" s="245"/>
      <c r="E92" s="245"/>
      <c r="F92" s="245"/>
    </row>
    <row r="93" spans="1:6" x14ac:dyDescent="0.25">
      <c r="A93" s="245"/>
      <c r="B93" s="263"/>
      <c r="C93" s="264"/>
      <c r="D93" s="245"/>
      <c r="E93" s="245"/>
    </row>
    <row r="94" spans="1:6" x14ac:dyDescent="0.25">
      <c r="A94" s="245"/>
      <c r="B94" s="263"/>
      <c r="C94" s="264"/>
      <c r="D94" s="245"/>
      <c r="E94" s="245"/>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2" customWidth="1"/>
    <col min="2" max="2" width="18" style="334" customWidth="1"/>
    <col min="3" max="3" width="17.6640625" style="334" customWidth="1"/>
    <col min="4" max="4" width="13.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thickTop="1" x14ac:dyDescent="0.25">
      <c r="A1" s="1982" t="s">
        <v>417</v>
      </c>
      <c r="B1" s="1982"/>
      <c r="C1" s="1982"/>
      <c r="D1" s="1982"/>
      <c r="E1" s="1982"/>
      <c r="F1" s="271"/>
      <c r="G1" s="271"/>
      <c r="H1" s="271"/>
      <c r="J1" s="1865" t="s">
        <v>418</v>
      </c>
      <c r="K1" s="1866"/>
      <c r="L1" s="1866"/>
      <c r="M1" s="1866"/>
      <c r="N1" s="1867"/>
      <c r="O1" s="273"/>
      <c r="P1" s="273"/>
      <c r="Q1" s="270"/>
    </row>
    <row r="2" spans="1:17" ht="12.45" customHeight="1" x14ac:dyDescent="0.25">
      <c r="A2" s="604" t="s">
        <v>340</v>
      </c>
      <c r="B2" s="1983">
        <f>'Angebot Holzbringung'!C2</f>
        <v>0</v>
      </c>
      <c r="C2" s="1979"/>
      <c r="D2" s="648"/>
      <c r="E2" s="604" t="s">
        <v>614</v>
      </c>
      <c r="F2" s="1983">
        <f>'Angebot Holzbringung'!C4</f>
        <v>0</v>
      </c>
      <c r="G2" s="1978"/>
      <c r="H2" s="1979"/>
      <c r="J2" s="1013" t="s">
        <v>464</v>
      </c>
      <c r="K2" s="1014"/>
      <c r="L2" s="1014"/>
      <c r="M2" s="1014"/>
      <c r="N2" s="1015"/>
      <c r="O2" s="275"/>
      <c r="P2" s="275"/>
      <c r="Q2" s="270"/>
    </row>
    <row r="3" spans="1:17" ht="3" customHeight="1" thickBot="1" x14ac:dyDescent="0.3">
      <c r="A3" s="276"/>
      <c r="B3" s="277"/>
      <c r="C3" s="278"/>
      <c r="D3" s="278"/>
      <c r="E3" s="278"/>
      <c r="F3" s="278"/>
      <c r="G3" s="278"/>
      <c r="H3" s="278"/>
      <c r="J3" s="1016"/>
      <c r="K3" s="1017"/>
      <c r="L3" s="1017"/>
      <c r="M3" s="1017"/>
      <c r="N3" s="1018"/>
      <c r="O3" s="275"/>
      <c r="P3" s="275"/>
      <c r="Q3" s="270"/>
    </row>
    <row r="4" spans="1:17" ht="12.45" customHeight="1" thickTop="1" x14ac:dyDescent="0.25">
      <c r="A4" s="276" t="s">
        <v>419</v>
      </c>
      <c r="B4" s="1006"/>
      <c r="C4" s="1007"/>
      <c r="D4" s="307"/>
      <c r="E4" s="604" t="s">
        <v>420</v>
      </c>
      <c r="F4" s="1708"/>
      <c r="G4" s="1972"/>
      <c r="H4" s="1973"/>
      <c r="J4" s="1974" t="s">
        <v>610</v>
      </c>
      <c r="K4" s="1975"/>
      <c r="L4" s="1975"/>
      <c r="M4" s="1975"/>
      <c r="N4" s="1975"/>
    </row>
    <row r="5" spans="1:17" ht="3" customHeight="1" x14ac:dyDescent="0.25">
      <c r="A5" s="280"/>
      <c r="B5" s="280"/>
      <c r="C5" s="280"/>
      <c r="D5" s="649"/>
      <c r="E5" s="276"/>
      <c r="F5" s="276"/>
      <c r="G5" s="276"/>
      <c r="H5" s="276"/>
      <c r="J5" s="1976"/>
      <c r="K5" s="1976"/>
      <c r="L5" s="1976"/>
      <c r="M5" s="1976"/>
      <c r="N5" s="1976"/>
    </row>
    <row r="6" spans="1:17" ht="12.45" customHeight="1" x14ac:dyDescent="0.25">
      <c r="A6" s="283" t="s">
        <v>207</v>
      </c>
      <c r="B6" s="523">
        <f>'Angebot Holzbringung'!B6</f>
        <v>0</v>
      </c>
      <c r="C6" s="521" t="s">
        <v>56</v>
      </c>
      <c r="D6" s="524">
        <f>'Angebot Holzbringung'!D6</f>
        <v>0</v>
      </c>
      <c r="E6" s="604" t="s">
        <v>359</v>
      </c>
      <c r="F6" s="1977">
        <f>'Angebot Holzbringung'!B9</f>
        <v>0</v>
      </c>
      <c r="G6" s="1978"/>
      <c r="H6" s="1979"/>
      <c r="J6" s="1976"/>
      <c r="K6" s="1976"/>
      <c r="L6" s="1976"/>
      <c r="M6" s="1976"/>
      <c r="N6" s="1976"/>
    </row>
    <row r="7" spans="1:17" ht="3" customHeight="1" thickBot="1" x14ac:dyDescent="0.3">
      <c r="A7" s="284"/>
      <c r="B7" s="650"/>
      <c r="C7" s="650"/>
      <c r="D7" s="650"/>
      <c r="E7" s="650"/>
      <c r="F7" s="650"/>
      <c r="G7" s="650"/>
      <c r="H7" s="650"/>
      <c r="J7" s="275"/>
      <c r="K7" s="275"/>
      <c r="L7" s="275"/>
      <c r="M7" s="275"/>
      <c r="N7" s="275"/>
      <c r="O7" s="275"/>
      <c r="P7" s="275"/>
      <c r="Q7" s="270"/>
    </row>
    <row r="8" spans="1:17" ht="3" customHeight="1" x14ac:dyDescent="0.25">
      <c r="A8" s="280"/>
      <c r="B8" s="280"/>
      <c r="C8" s="286"/>
      <c r="D8" s="307"/>
      <c r="E8" s="307"/>
      <c r="F8" s="307"/>
      <c r="G8" s="307"/>
      <c r="H8" s="307"/>
      <c r="J8" s="275"/>
      <c r="K8" s="275"/>
      <c r="L8" s="275"/>
      <c r="M8" s="275"/>
      <c r="N8" s="275"/>
      <c r="O8" s="275"/>
      <c r="P8" s="275"/>
      <c r="Q8" s="270"/>
    </row>
    <row r="9" spans="1:17" ht="13.95" customHeight="1" x14ac:dyDescent="0.25">
      <c r="A9" s="1980" t="s">
        <v>421</v>
      </c>
      <c r="B9" s="1981"/>
      <c r="C9" s="1981"/>
      <c r="D9" s="1981"/>
      <c r="E9" s="1981"/>
      <c r="F9" s="1024">
        <f>'Angebot Holzbringung'!D17</f>
        <v>0</v>
      </c>
      <c r="G9" s="1025"/>
      <c r="H9" s="1026"/>
      <c r="J9" s="275"/>
      <c r="K9" s="275"/>
      <c r="L9" s="275"/>
      <c r="M9" s="275"/>
      <c r="N9" s="275"/>
      <c r="O9" s="275"/>
      <c r="P9" s="275"/>
    </row>
    <row r="10" spans="1:17" ht="3" customHeight="1" x14ac:dyDescent="0.25">
      <c r="A10" s="345"/>
      <c r="B10" s="277"/>
      <c r="C10" s="277"/>
      <c r="D10" s="344"/>
      <c r="E10" s="345"/>
      <c r="F10" s="345"/>
      <c r="G10" s="345"/>
      <c r="H10" s="345"/>
      <c r="O10" s="275"/>
      <c r="P10" s="275"/>
    </row>
    <row r="11" spans="1:17" ht="13.95" customHeight="1" x14ac:dyDescent="0.25">
      <c r="A11" s="1746" t="s">
        <v>422</v>
      </c>
      <c r="B11" s="1746"/>
      <c r="C11" s="1746"/>
      <c r="D11" s="1746"/>
      <c r="E11" s="1746"/>
      <c r="F11" s="1746"/>
      <c r="G11" s="1746"/>
      <c r="H11" s="1746"/>
      <c r="O11" s="275"/>
      <c r="P11" s="275"/>
      <c r="Q11" s="275"/>
    </row>
    <row r="12" spans="1:17" ht="19.2" customHeight="1" x14ac:dyDescent="0.25">
      <c r="A12" s="1984" t="s">
        <v>374</v>
      </c>
      <c r="B12" s="1985"/>
      <c r="C12" s="291" t="s">
        <v>375</v>
      </c>
      <c r="D12" s="292" t="s">
        <v>376</v>
      </c>
      <c r="E12" s="293" t="s">
        <v>423</v>
      </c>
      <c r="F12" s="1986" t="s">
        <v>277</v>
      </c>
      <c r="G12" s="1987"/>
      <c r="H12" s="1988"/>
      <c r="O12" s="275"/>
      <c r="P12" s="275"/>
      <c r="Q12" s="275"/>
    </row>
    <row r="13" spans="1:17" ht="12.45" customHeight="1" x14ac:dyDescent="0.25">
      <c r="A13" s="1989" t="s">
        <v>602</v>
      </c>
      <c r="B13" s="1990"/>
      <c r="C13" s="294" t="s">
        <v>378</v>
      </c>
      <c r="D13" s="295" t="s">
        <v>379</v>
      </c>
      <c r="E13" s="296"/>
      <c r="F13" s="1961"/>
      <c r="G13" s="1961"/>
      <c r="H13" s="1961"/>
      <c r="O13" s="275"/>
      <c r="P13" s="275"/>
      <c r="Q13" s="275"/>
    </row>
    <row r="14" spans="1:17" ht="12.45" customHeight="1" x14ac:dyDescent="0.25">
      <c r="A14" s="1991"/>
      <c r="B14" s="1992"/>
      <c r="C14" s="294" t="s">
        <v>380</v>
      </c>
      <c r="D14" s="295" t="s">
        <v>381</v>
      </c>
      <c r="E14" s="296"/>
      <c r="F14" s="1961"/>
      <c r="G14" s="1961"/>
      <c r="H14" s="1961"/>
    </row>
    <row r="15" spans="1:17" ht="12.45" customHeight="1" x14ac:dyDescent="0.25">
      <c r="A15" s="1993"/>
      <c r="B15" s="1994"/>
      <c r="C15" s="294" t="s">
        <v>382</v>
      </c>
      <c r="D15" s="295" t="s">
        <v>383</v>
      </c>
      <c r="E15" s="296"/>
      <c r="F15" s="1961"/>
      <c r="G15" s="1961"/>
      <c r="H15" s="1961"/>
    </row>
    <row r="16" spans="1:17" ht="12.45" customHeight="1" x14ac:dyDescent="0.25">
      <c r="A16" s="1970" t="s">
        <v>78</v>
      </c>
      <c r="B16" s="1971"/>
      <c r="C16" s="294" t="s">
        <v>424</v>
      </c>
      <c r="D16" s="295" t="s">
        <v>385</v>
      </c>
      <c r="E16" s="296"/>
      <c r="F16" s="1961"/>
      <c r="G16" s="1961"/>
      <c r="H16" s="1961"/>
    </row>
    <row r="17" spans="1:17" ht="12.45" customHeight="1" x14ac:dyDescent="0.25">
      <c r="A17" s="1966" t="s">
        <v>603</v>
      </c>
      <c r="B17" s="1996"/>
      <c r="C17" s="294" t="s">
        <v>386</v>
      </c>
      <c r="D17" s="295" t="s">
        <v>385</v>
      </c>
      <c r="E17" s="296"/>
      <c r="F17" s="1961"/>
      <c r="G17" s="1961"/>
      <c r="H17" s="1961"/>
    </row>
    <row r="18" spans="1:17" ht="12.45" customHeight="1" x14ac:dyDescent="0.25">
      <c r="A18" s="1997"/>
      <c r="B18" s="1998"/>
      <c r="C18" s="294" t="s">
        <v>387</v>
      </c>
      <c r="D18" s="295" t="s">
        <v>379</v>
      </c>
      <c r="E18" s="296"/>
      <c r="F18" s="1961"/>
      <c r="G18" s="1961"/>
      <c r="H18" s="1961"/>
      <c r="O18" s="270"/>
      <c r="P18" s="270"/>
      <c r="Q18" s="270"/>
    </row>
    <row r="19" spans="1:17" ht="12.45" customHeight="1" x14ac:dyDescent="0.25">
      <c r="A19" s="1997"/>
      <c r="B19" s="1998"/>
      <c r="C19" s="294" t="s">
        <v>388</v>
      </c>
      <c r="D19" s="295" t="s">
        <v>381</v>
      </c>
      <c r="E19" s="296"/>
      <c r="F19" s="1961"/>
      <c r="G19" s="1961"/>
      <c r="H19" s="1961"/>
    </row>
    <row r="20" spans="1:17" ht="12.45" customHeight="1" x14ac:dyDescent="0.25">
      <c r="A20" s="1999"/>
      <c r="B20" s="2000"/>
      <c r="C20" s="294" t="s">
        <v>389</v>
      </c>
      <c r="D20" s="295" t="s">
        <v>390</v>
      </c>
      <c r="E20" s="296"/>
      <c r="F20" s="1961"/>
      <c r="G20" s="1961"/>
      <c r="H20" s="1961"/>
    </row>
    <row r="21" spans="1:17" ht="12.45" customHeight="1" x14ac:dyDescent="0.25">
      <c r="A21" s="1966" t="s">
        <v>964</v>
      </c>
      <c r="B21" s="1996"/>
      <c r="C21" s="294" t="s">
        <v>391</v>
      </c>
      <c r="D21" s="295" t="s">
        <v>385</v>
      </c>
      <c r="E21" s="296"/>
      <c r="F21" s="1961"/>
      <c r="G21" s="1961"/>
      <c r="H21" s="1961"/>
    </row>
    <row r="22" spans="1:17" ht="12.45" customHeight="1" x14ac:dyDescent="0.25">
      <c r="A22" s="1997"/>
      <c r="B22" s="1998"/>
      <c r="C22" s="294" t="s">
        <v>392</v>
      </c>
      <c r="D22" s="295" t="s">
        <v>379</v>
      </c>
      <c r="E22" s="296"/>
      <c r="F22" s="1961"/>
      <c r="G22" s="1961"/>
      <c r="H22" s="1961"/>
    </row>
    <row r="23" spans="1:17" ht="12.45" customHeight="1" x14ac:dyDescent="0.25">
      <c r="A23" s="1997"/>
      <c r="B23" s="1998"/>
      <c r="C23" s="294" t="s">
        <v>393</v>
      </c>
      <c r="D23" s="295" t="s">
        <v>381</v>
      </c>
      <c r="E23" s="296"/>
      <c r="F23" s="1961"/>
      <c r="G23" s="1961"/>
      <c r="H23" s="1961"/>
    </row>
    <row r="24" spans="1:17" ht="12.45" customHeight="1" x14ac:dyDescent="0.25">
      <c r="A24" s="1999"/>
      <c r="B24" s="2000"/>
      <c r="C24" s="294" t="s">
        <v>394</v>
      </c>
      <c r="D24" s="295" t="s">
        <v>390</v>
      </c>
      <c r="E24" s="296"/>
      <c r="F24" s="1961"/>
      <c r="G24" s="1961"/>
      <c r="H24" s="1961"/>
    </row>
    <row r="25" spans="1:17" ht="12.45" customHeight="1" x14ac:dyDescent="0.25">
      <c r="A25" s="1995" t="s">
        <v>395</v>
      </c>
      <c r="B25" s="1995"/>
      <c r="C25" s="297" t="s">
        <v>425</v>
      </c>
      <c r="D25" s="295" t="s">
        <v>381</v>
      </c>
      <c r="E25" s="296"/>
      <c r="F25" s="1961"/>
      <c r="G25" s="1961"/>
      <c r="H25" s="1961"/>
    </row>
    <row r="26" spans="1:17" ht="12.45" customHeight="1" x14ac:dyDescent="0.25">
      <c r="A26" s="1959" t="s">
        <v>596</v>
      </c>
      <c r="B26" s="1960"/>
      <c r="C26" s="297"/>
      <c r="D26" s="295" t="s">
        <v>397</v>
      </c>
      <c r="E26" s="296"/>
      <c r="F26" s="1961"/>
      <c r="G26" s="1961"/>
      <c r="H26" s="1961"/>
    </row>
    <row r="27" spans="1:17" ht="12.45" customHeight="1" x14ac:dyDescent="0.25">
      <c r="A27" s="1959" t="s">
        <v>426</v>
      </c>
      <c r="B27" s="1960"/>
      <c r="C27" s="297" t="s">
        <v>399</v>
      </c>
      <c r="D27" s="295" t="s">
        <v>385</v>
      </c>
      <c r="E27" s="296"/>
      <c r="F27" s="1961"/>
      <c r="G27" s="1961"/>
      <c r="H27" s="1961"/>
    </row>
    <row r="28" spans="1:17" ht="12.45" customHeight="1" x14ac:dyDescent="0.25">
      <c r="A28" s="1970" t="s">
        <v>400</v>
      </c>
      <c r="B28" s="1971"/>
      <c r="C28" s="297" t="s">
        <v>427</v>
      </c>
      <c r="D28" s="295" t="s">
        <v>402</v>
      </c>
      <c r="E28" s="296"/>
      <c r="F28" s="1961"/>
      <c r="G28" s="1961"/>
      <c r="H28" s="1961"/>
    </row>
    <row r="29" spans="1:17" ht="12.45" customHeight="1" x14ac:dyDescent="0.25">
      <c r="A29" s="1965" t="s">
        <v>403</v>
      </c>
      <c r="B29" s="1965"/>
      <c r="C29" s="297" t="s">
        <v>428</v>
      </c>
      <c r="D29" s="295" t="s">
        <v>429</v>
      </c>
      <c r="E29" s="296"/>
      <c r="F29" s="1961"/>
      <c r="G29" s="1961"/>
      <c r="H29" s="1961"/>
    </row>
    <row r="30" spans="1:17" ht="12.45" customHeight="1" x14ac:dyDescent="0.25">
      <c r="A30" s="1966" t="s">
        <v>608</v>
      </c>
      <c r="B30" s="1967"/>
      <c r="C30" s="298" t="s">
        <v>597</v>
      </c>
      <c r="D30" s="295" t="s">
        <v>379</v>
      </c>
      <c r="E30" s="296"/>
      <c r="F30" s="1961"/>
      <c r="G30" s="1961"/>
      <c r="H30" s="1961"/>
    </row>
    <row r="31" spans="1:17" ht="12.45" customHeight="1" x14ac:dyDescent="0.25">
      <c r="A31" s="1968"/>
      <c r="B31" s="1969"/>
      <c r="C31" s="298" t="s">
        <v>406</v>
      </c>
      <c r="D31" s="295" t="s">
        <v>407</v>
      </c>
      <c r="E31" s="296"/>
      <c r="F31" s="1961"/>
      <c r="G31" s="1961"/>
      <c r="H31" s="1961"/>
    </row>
    <row r="32" spans="1:17" ht="12.45" customHeight="1" x14ac:dyDescent="0.25">
      <c r="A32" s="1968"/>
      <c r="B32" s="1969"/>
      <c r="C32" s="298" t="s">
        <v>378</v>
      </c>
      <c r="D32" s="295" t="s">
        <v>408</v>
      </c>
      <c r="E32" s="296"/>
      <c r="F32" s="1961"/>
      <c r="G32" s="1961"/>
      <c r="H32" s="1961"/>
    </row>
    <row r="33" spans="1:8" ht="12.45" customHeight="1" x14ac:dyDescent="0.25">
      <c r="A33" s="1959" t="s">
        <v>409</v>
      </c>
      <c r="B33" s="1960"/>
      <c r="C33" s="605"/>
      <c r="D33" s="299" t="s">
        <v>430</v>
      </c>
      <c r="E33" s="296"/>
      <c r="F33" s="1961"/>
      <c r="G33" s="1961"/>
      <c r="H33" s="1961"/>
    </row>
    <row r="34" spans="1:8" ht="12.45" customHeight="1" x14ac:dyDescent="0.25">
      <c r="A34" s="1962" t="s">
        <v>431</v>
      </c>
      <c r="B34" s="1962"/>
      <c r="C34" s="1962"/>
      <c r="D34" s="1963"/>
      <c r="E34" s="300">
        <f>SUM(E13:E33)</f>
        <v>0</v>
      </c>
      <c r="F34" s="1961"/>
      <c r="G34" s="1961"/>
      <c r="H34" s="1961"/>
    </row>
    <row r="35" spans="1:8" ht="4.95" customHeight="1" x14ac:dyDescent="0.25">
      <c r="A35" s="429"/>
      <c r="B35" s="429"/>
      <c r="C35" s="429"/>
      <c r="D35" s="429"/>
      <c r="E35" s="651"/>
      <c r="F35" s="652"/>
      <c r="G35" s="652"/>
      <c r="H35" s="652"/>
    </row>
    <row r="36" spans="1:8" ht="40.200000000000003" customHeight="1" x14ac:dyDescent="0.25">
      <c r="A36" s="1937" t="s">
        <v>599</v>
      </c>
      <c r="B36" s="1733" t="s">
        <v>790</v>
      </c>
      <c r="C36" s="1733"/>
      <c r="D36" s="1733"/>
      <c r="E36" s="771" t="s">
        <v>432</v>
      </c>
      <c r="F36" s="1964" t="s">
        <v>926</v>
      </c>
      <c r="G36" s="1964"/>
      <c r="H36" s="609" t="s">
        <v>433</v>
      </c>
    </row>
    <row r="37" spans="1:8" ht="12.45" customHeight="1" x14ac:dyDescent="0.25">
      <c r="A37" s="1938"/>
      <c r="B37" s="1936" t="s">
        <v>788</v>
      </c>
      <c r="C37" s="1936"/>
      <c r="D37" s="617">
        <f>'Angebot Holzbringung'!D63</f>
        <v>0.75</v>
      </c>
      <c r="E37" s="1103"/>
      <c r="F37" s="770" t="s">
        <v>354</v>
      </c>
      <c r="G37" s="435"/>
      <c r="H37" s="1940">
        <f>ROUND((ROUND(G37,2)*E37*D37)+(ROUND(G38,2)*E37*D38),2)+(G39*E37*D39)</f>
        <v>0</v>
      </c>
    </row>
    <row r="38" spans="1:8" ht="12.45" customHeight="1" x14ac:dyDescent="0.25">
      <c r="A38" s="1938"/>
      <c r="B38" s="1936" t="s">
        <v>789</v>
      </c>
      <c r="C38" s="1936"/>
      <c r="D38" s="617">
        <f>'Angebot Holzbringung'!D64</f>
        <v>0.44999999999999996</v>
      </c>
      <c r="E38" s="1103"/>
      <c r="F38" s="770" t="s">
        <v>791</v>
      </c>
      <c r="G38" s="435"/>
      <c r="H38" s="1940"/>
    </row>
    <row r="39" spans="1:8" ht="12.45" customHeight="1" x14ac:dyDescent="0.25">
      <c r="A39" s="1939"/>
      <c r="B39" s="1936" t="s">
        <v>808</v>
      </c>
      <c r="C39" s="1936"/>
      <c r="D39" s="617">
        <f>'Angebot Holzbringung'!D65</f>
        <v>85</v>
      </c>
      <c r="E39" s="1103"/>
      <c r="F39" s="770" t="s">
        <v>87</v>
      </c>
      <c r="G39" s="435"/>
      <c r="H39" s="1940"/>
    </row>
    <row r="40" spans="1:8" s="205" customFormat="1" ht="31.2" customHeight="1" x14ac:dyDescent="0.25">
      <c r="A40" s="1037" t="s">
        <v>925</v>
      </c>
      <c r="B40" s="1102" t="s">
        <v>790</v>
      </c>
      <c r="C40" s="1102"/>
      <c r="D40" s="1102"/>
      <c r="E40" s="768" t="s">
        <v>891</v>
      </c>
      <c r="F40" s="1061" t="s">
        <v>890</v>
      </c>
      <c r="G40" s="1061"/>
      <c r="H40" s="231" t="s">
        <v>433</v>
      </c>
    </row>
    <row r="41" spans="1:8" s="205" customFormat="1" ht="12" customHeight="1" x14ac:dyDescent="0.25">
      <c r="A41" s="1037"/>
      <c r="B41" s="1936" t="s">
        <v>889</v>
      </c>
      <c r="C41" s="1936"/>
      <c r="D41" s="732">
        <f>'Angebot Holzbringung'!D66</f>
        <v>1</v>
      </c>
      <c r="E41" s="1103"/>
      <c r="F41" s="731" t="s">
        <v>354</v>
      </c>
      <c r="G41" s="730"/>
      <c r="H41" s="1063">
        <f>ROUND((ROUND(G41,2)*E41*D41)+(ROUND(G42,2)*E41*D42),2)</f>
        <v>0</v>
      </c>
    </row>
    <row r="42" spans="1:8" s="205" customFormat="1" ht="12" customHeight="1" x14ac:dyDescent="0.25">
      <c r="A42" s="1037"/>
      <c r="B42" s="1936" t="s">
        <v>805</v>
      </c>
      <c r="C42" s="1936"/>
      <c r="D42" s="732">
        <f>'Angebot Holzbringung'!D67</f>
        <v>0.6</v>
      </c>
      <c r="E42" s="1103"/>
      <c r="F42" s="731" t="s">
        <v>888</v>
      </c>
      <c r="G42" s="730"/>
      <c r="H42" s="1063"/>
    </row>
    <row r="43" spans="1:8" s="303" customFormat="1" ht="8.6999999999999993" customHeight="1" x14ac:dyDescent="0.25">
      <c r="A43" s="1956" t="s">
        <v>434</v>
      </c>
      <c r="B43" s="1956"/>
      <c r="C43" s="1956"/>
      <c r="D43" s="1956"/>
      <c r="E43" s="1956"/>
      <c r="F43" s="1956"/>
      <c r="G43" s="1956"/>
      <c r="H43" s="1956"/>
    </row>
    <row r="44" spans="1:8" s="303" customFormat="1" ht="8.6999999999999993" customHeight="1" x14ac:dyDescent="0.25">
      <c r="A44" s="1956" t="s">
        <v>435</v>
      </c>
      <c r="B44" s="1956"/>
      <c r="C44" s="1956"/>
      <c r="D44" s="1956"/>
      <c r="E44" s="1956"/>
      <c r="F44" s="1956"/>
      <c r="G44" s="1956"/>
      <c r="H44" s="1956"/>
    </row>
    <row r="45" spans="1:8" s="303" customFormat="1" ht="8.6999999999999993" customHeight="1" x14ac:dyDescent="0.25">
      <c r="A45" s="1957" t="s">
        <v>436</v>
      </c>
      <c r="B45" s="1957"/>
      <c r="C45" s="1957"/>
      <c r="D45" s="1957"/>
      <c r="E45" s="1957"/>
      <c r="F45" s="1957"/>
      <c r="G45" s="1957"/>
      <c r="H45" s="1957"/>
    </row>
    <row r="46" spans="1:8" s="303" customFormat="1" ht="8.6999999999999993" customHeight="1" x14ac:dyDescent="0.25">
      <c r="A46" s="1957" t="s">
        <v>606</v>
      </c>
      <c r="B46" s="1957"/>
      <c r="C46" s="1957"/>
      <c r="D46" s="1957"/>
      <c r="E46" s="1957"/>
      <c r="F46" s="1957"/>
      <c r="G46" s="1957"/>
      <c r="H46" s="1957"/>
    </row>
    <row r="47" spans="1:8" s="303" customFormat="1" ht="16.95" customHeight="1" x14ac:dyDescent="0.25">
      <c r="A47" s="1958" t="s">
        <v>600</v>
      </c>
      <c r="B47" s="1958"/>
      <c r="C47" s="1958"/>
      <c r="D47" s="1958"/>
      <c r="E47" s="1958"/>
      <c r="F47" s="1958"/>
      <c r="G47" s="1958"/>
      <c r="H47" s="1958"/>
    </row>
    <row r="48" spans="1:8" s="303" customFormat="1" ht="8.6999999999999993" customHeight="1" x14ac:dyDescent="0.25">
      <c r="A48" s="1958" t="s">
        <v>924</v>
      </c>
      <c r="B48" s="1958"/>
      <c r="C48" s="1958"/>
      <c r="D48" s="1958"/>
      <c r="E48" s="1958"/>
      <c r="F48" s="1958"/>
      <c r="G48" s="1958"/>
      <c r="H48" s="1958"/>
    </row>
    <row r="49" spans="1:16" ht="3" customHeight="1" x14ac:dyDescent="0.25">
      <c r="A49" s="345"/>
      <c r="B49" s="277"/>
      <c r="C49" s="277"/>
      <c r="D49" s="344"/>
      <c r="E49" s="345"/>
      <c r="F49" s="345"/>
      <c r="G49" s="345"/>
      <c r="H49" s="345"/>
    </row>
    <row r="50" spans="1:16" ht="13.95" customHeight="1" x14ac:dyDescent="0.25">
      <c r="A50" s="1848" t="s">
        <v>363</v>
      </c>
      <c r="B50" s="1849"/>
      <c r="C50" s="1849"/>
      <c r="D50" s="1849"/>
      <c r="E50" s="1849"/>
      <c r="F50" s="1849"/>
      <c r="G50" s="1849"/>
      <c r="H50" s="1850"/>
    </row>
    <row r="51" spans="1:16" s="307" customFormat="1" ht="42" customHeight="1" x14ac:dyDescent="0.25">
      <c r="A51" s="1918" t="s">
        <v>437</v>
      </c>
      <c r="B51" s="1919"/>
      <c r="C51" s="304" t="s">
        <v>438</v>
      </c>
      <c r="D51" s="609" t="s">
        <v>439</v>
      </c>
      <c r="E51" s="603" t="s">
        <v>440</v>
      </c>
      <c r="F51" s="603" t="s">
        <v>441</v>
      </c>
      <c r="G51" s="306" t="s">
        <v>442</v>
      </c>
      <c r="H51" s="603" t="s">
        <v>443</v>
      </c>
      <c r="J51" s="272"/>
      <c r="K51" s="272"/>
      <c r="L51" s="272"/>
      <c r="M51" s="272"/>
      <c r="N51" s="272"/>
      <c r="O51" s="270"/>
      <c r="P51" s="270"/>
    </row>
    <row r="52" spans="1:16" ht="12.45" customHeight="1" x14ac:dyDescent="0.25">
      <c r="A52" s="611" t="s">
        <v>43</v>
      </c>
      <c r="B52" s="640">
        <v>0.1</v>
      </c>
      <c r="C52" s="641">
        <v>4.17</v>
      </c>
      <c r="D52" s="294">
        <f t="shared" ref="D52:D64" si="0">ROUND($F$9/C52,2)</f>
        <v>0</v>
      </c>
      <c r="E52" s="1920">
        <f>E34</f>
        <v>0</v>
      </c>
      <c r="F52" s="642">
        <f>ROUND(D52+(D52*$E$52),2)</f>
        <v>0</v>
      </c>
      <c r="G52" s="635"/>
      <c r="H52" s="643">
        <f>ROUND(ROUND(G52,2)*F52,2)</f>
        <v>0</v>
      </c>
      <c r="O52" s="270"/>
      <c r="P52" s="270"/>
    </row>
    <row r="53" spans="1:16" ht="12.45" customHeight="1" x14ac:dyDescent="0.25">
      <c r="A53" s="608" t="s">
        <v>43</v>
      </c>
      <c r="B53" s="607">
        <v>0.15</v>
      </c>
      <c r="C53" s="641">
        <v>4.8499999999999996</v>
      </c>
      <c r="D53" s="294">
        <f t="shared" si="0"/>
        <v>0</v>
      </c>
      <c r="E53" s="1921"/>
      <c r="F53" s="642">
        <f t="shared" ref="F53:F64" si="1">ROUND(D53+(D53*$E$52),2)</f>
        <v>0</v>
      </c>
      <c r="G53" s="635"/>
      <c r="H53" s="643">
        <f t="shared" ref="H53:H64" si="2">ROUND(ROUND(G53,2)*F53,2)</f>
        <v>0</v>
      </c>
      <c r="O53" s="270"/>
      <c r="P53" s="270"/>
    </row>
    <row r="54" spans="1:16" ht="12.45" customHeight="1" x14ac:dyDescent="0.25">
      <c r="A54" s="644" t="s">
        <v>43</v>
      </c>
      <c r="B54" s="645">
        <v>0.2</v>
      </c>
      <c r="C54" s="641">
        <v>5.3</v>
      </c>
      <c r="D54" s="294">
        <f t="shared" si="0"/>
        <v>0</v>
      </c>
      <c r="E54" s="1921"/>
      <c r="F54" s="642">
        <f t="shared" si="1"/>
        <v>0</v>
      </c>
      <c r="G54" s="635"/>
      <c r="H54" s="643">
        <f t="shared" si="2"/>
        <v>0</v>
      </c>
      <c r="O54" s="270"/>
      <c r="P54" s="270"/>
    </row>
    <row r="55" spans="1:16" ht="12.45" customHeight="1" x14ac:dyDescent="0.25">
      <c r="A55" s="608" t="s">
        <v>43</v>
      </c>
      <c r="B55" s="607">
        <v>0.25</v>
      </c>
      <c r="C55" s="641">
        <v>5.73</v>
      </c>
      <c r="D55" s="294">
        <f t="shared" si="0"/>
        <v>0</v>
      </c>
      <c r="E55" s="1921"/>
      <c r="F55" s="642">
        <f t="shared" si="1"/>
        <v>0</v>
      </c>
      <c r="G55" s="635"/>
      <c r="H55" s="643">
        <f t="shared" si="2"/>
        <v>0</v>
      </c>
      <c r="O55" s="270"/>
      <c r="P55" s="270"/>
    </row>
    <row r="56" spans="1:16" ht="12.45" customHeight="1" x14ac:dyDescent="0.25">
      <c r="A56" s="644" t="s">
        <v>43</v>
      </c>
      <c r="B56" s="645">
        <v>0.3</v>
      </c>
      <c r="C56" s="641">
        <v>6.16</v>
      </c>
      <c r="D56" s="294">
        <f t="shared" si="0"/>
        <v>0</v>
      </c>
      <c r="E56" s="1921"/>
      <c r="F56" s="642">
        <f t="shared" si="1"/>
        <v>0</v>
      </c>
      <c r="G56" s="635"/>
      <c r="H56" s="643">
        <f t="shared" si="2"/>
        <v>0</v>
      </c>
      <c r="O56" s="270"/>
      <c r="P56" s="270"/>
    </row>
    <row r="57" spans="1:16" ht="12.45" customHeight="1" x14ac:dyDescent="0.25">
      <c r="A57" s="608" t="s">
        <v>43</v>
      </c>
      <c r="B57" s="607">
        <v>0.4</v>
      </c>
      <c r="C57" s="641">
        <v>6.78</v>
      </c>
      <c r="D57" s="294">
        <f t="shared" si="0"/>
        <v>0</v>
      </c>
      <c r="E57" s="1921"/>
      <c r="F57" s="642">
        <f t="shared" si="1"/>
        <v>0</v>
      </c>
      <c r="G57" s="635"/>
      <c r="H57" s="643">
        <f t="shared" si="2"/>
        <v>0</v>
      </c>
      <c r="O57" s="270"/>
      <c r="P57" s="270"/>
    </row>
    <row r="58" spans="1:16" ht="12.45" customHeight="1" x14ac:dyDescent="0.25">
      <c r="A58" s="644" t="s">
        <v>43</v>
      </c>
      <c r="B58" s="645">
        <v>0.5</v>
      </c>
      <c r="C58" s="641">
        <v>7.58</v>
      </c>
      <c r="D58" s="294">
        <f t="shared" si="0"/>
        <v>0</v>
      </c>
      <c r="E58" s="1921"/>
      <c r="F58" s="642">
        <f t="shared" si="1"/>
        <v>0</v>
      </c>
      <c r="G58" s="635"/>
      <c r="H58" s="643">
        <f t="shared" si="2"/>
        <v>0</v>
      </c>
      <c r="O58" s="270"/>
      <c r="P58" s="270"/>
    </row>
    <row r="59" spans="1:16" ht="12.45" customHeight="1" x14ac:dyDescent="0.25">
      <c r="A59" s="608" t="s">
        <v>43</v>
      </c>
      <c r="B59" s="607">
        <v>0.75</v>
      </c>
      <c r="C59" s="641">
        <v>8.7200000000000006</v>
      </c>
      <c r="D59" s="294">
        <f t="shared" si="0"/>
        <v>0</v>
      </c>
      <c r="E59" s="1921"/>
      <c r="F59" s="642">
        <f t="shared" si="1"/>
        <v>0</v>
      </c>
      <c r="G59" s="635"/>
      <c r="H59" s="643">
        <f t="shared" si="2"/>
        <v>0</v>
      </c>
    </row>
    <row r="60" spans="1:16" ht="12.45" customHeight="1" x14ac:dyDescent="0.25">
      <c r="A60" s="608" t="s">
        <v>43</v>
      </c>
      <c r="B60" s="607">
        <v>1</v>
      </c>
      <c r="C60" s="641">
        <v>10.44</v>
      </c>
      <c r="D60" s="294">
        <f t="shared" si="0"/>
        <v>0</v>
      </c>
      <c r="E60" s="1921"/>
      <c r="F60" s="642">
        <f t="shared" si="1"/>
        <v>0</v>
      </c>
      <c r="G60" s="635"/>
      <c r="H60" s="643">
        <f t="shared" si="2"/>
        <v>0</v>
      </c>
    </row>
    <row r="61" spans="1:16" ht="12.45" customHeight="1" x14ac:dyDescent="0.25">
      <c r="A61" s="608" t="s">
        <v>43</v>
      </c>
      <c r="B61" s="607">
        <v>1.5</v>
      </c>
      <c r="C61" s="641">
        <v>10.56</v>
      </c>
      <c r="D61" s="294">
        <f t="shared" si="0"/>
        <v>0</v>
      </c>
      <c r="E61" s="1921"/>
      <c r="F61" s="642">
        <f t="shared" si="1"/>
        <v>0</v>
      </c>
      <c r="G61" s="635"/>
      <c r="H61" s="643">
        <f t="shared" si="2"/>
        <v>0</v>
      </c>
    </row>
    <row r="62" spans="1:16" ht="12.45" customHeight="1" x14ac:dyDescent="0.25">
      <c r="A62" s="608" t="s">
        <v>43</v>
      </c>
      <c r="B62" s="607">
        <v>2</v>
      </c>
      <c r="C62" s="641">
        <v>9.93</v>
      </c>
      <c r="D62" s="294">
        <f t="shared" si="0"/>
        <v>0</v>
      </c>
      <c r="E62" s="1921"/>
      <c r="F62" s="642">
        <f t="shared" si="1"/>
        <v>0</v>
      </c>
      <c r="G62" s="635"/>
      <c r="H62" s="643">
        <f t="shared" si="2"/>
        <v>0</v>
      </c>
    </row>
    <row r="63" spans="1:16" ht="12.45" customHeight="1" x14ac:dyDescent="0.25">
      <c r="A63" s="608" t="s">
        <v>43</v>
      </c>
      <c r="B63" s="607">
        <v>3</v>
      </c>
      <c r="C63" s="641">
        <v>9.41</v>
      </c>
      <c r="D63" s="294">
        <f t="shared" si="0"/>
        <v>0</v>
      </c>
      <c r="E63" s="1921"/>
      <c r="F63" s="642">
        <f t="shared" si="1"/>
        <v>0</v>
      </c>
      <c r="G63" s="635"/>
      <c r="H63" s="643">
        <f t="shared" si="2"/>
        <v>0</v>
      </c>
    </row>
    <row r="64" spans="1:16" ht="12.45" customHeight="1" x14ac:dyDescent="0.25">
      <c r="A64" s="608" t="s">
        <v>43</v>
      </c>
      <c r="B64" s="607">
        <v>4</v>
      </c>
      <c r="C64" s="646">
        <v>9.1199999999999992</v>
      </c>
      <c r="D64" s="647">
        <f t="shared" si="0"/>
        <v>0</v>
      </c>
      <c r="E64" s="1922"/>
      <c r="F64" s="642">
        <f t="shared" si="1"/>
        <v>0</v>
      </c>
      <c r="G64" s="635"/>
      <c r="H64" s="643">
        <f t="shared" si="2"/>
        <v>0</v>
      </c>
    </row>
    <row r="65" spans="1:10" s="308" customFormat="1" ht="12.45" customHeight="1" x14ac:dyDescent="0.25">
      <c r="A65" s="608" t="s">
        <v>367</v>
      </c>
      <c r="B65" s="607">
        <v>4</v>
      </c>
      <c r="C65" s="1923" t="s">
        <v>368</v>
      </c>
      <c r="D65" s="1924"/>
      <c r="E65" s="1924"/>
      <c r="F65" s="1924"/>
      <c r="G65" s="1925"/>
      <c r="H65" s="1926"/>
    </row>
    <row r="66" spans="1:10" ht="4.95" customHeight="1" x14ac:dyDescent="0.25">
      <c r="A66" s="653"/>
      <c r="B66" s="433"/>
      <c r="C66" s="433"/>
      <c r="D66" s="309"/>
      <c r="E66" s="310"/>
      <c r="F66" s="345"/>
      <c r="G66" s="345"/>
      <c r="H66" s="345"/>
    </row>
    <row r="67" spans="1:10" ht="25.95" customHeight="1" x14ac:dyDescent="0.25">
      <c r="A67" s="1927" t="s">
        <v>444</v>
      </c>
      <c r="B67" s="1928"/>
      <c r="C67" s="1928"/>
      <c r="D67" s="1928"/>
      <c r="E67" s="1928"/>
      <c r="F67" s="1928"/>
      <c r="G67" s="1928"/>
      <c r="H67" s="1929"/>
    </row>
    <row r="68" spans="1:10" ht="40.950000000000003" customHeight="1" x14ac:dyDescent="0.25">
      <c r="A68" s="1823" t="s">
        <v>445</v>
      </c>
      <c r="B68" s="1930"/>
      <c r="C68" s="636" t="s">
        <v>446</v>
      </c>
      <c r="D68" s="637" t="s">
        <v>447</v>
      </c>
      <c r="E68" s="603" t="s">
        <v>448</v>
      </c>
      <c r="F68" s="603" t="s">
        <v>449</v>
      </c>
      <c r="G68" s="311" t="s">
        <v>450</v>
      </c>
      <c r="H68" s="603" t="s">
        <v>443</v>
      </c>
    </row>
    <row r="69" spans="1:10" ht="12.45" customHeight="1" x14ac:dyDescent="0.25">
      <c r="A69" s="608" t="s">
        <v>43</v>
      </c>
      <c r="B69" s="607">
        <v>3</v>
      </c>
      <c r="C69" s="312">
        <v>12</v>
      </c>
      <c r="D69" s="313">
        <f>ROUND($F$9/C69,2)</f>
        <v>0</v>
      </c>
      <c r="E69" s="638">
        <f>E34</f>
        <v>0</v>
      </c>
      <c r="F69" s="606">
        <f>ROUND(D69+(D69*E69),2)</f>
        <v>0</v>
      </c>
      <c r="G69" s="635"/>
      <c r="H69" s="639">
        <f>ROUND(ROUND(G69,2)*F69,2)</f>
        <v>0</v>
      </c>
    </row>
    <row r="70" spans="1:10" ht="4.95" customHeight="1" x14ac:dyDescent="0.25">
      <c r="A70" s="345"/>
      <c r="B70" s="277"/>
      <c r="C70" s="277"/>
      <c r="D70" s="344"/>
      <c r="E70" s="345"/>
      <c r="F70" s="345"/>
      <c r="G70" s="345"/>
      <c r="H70" s="345"/>
    </row>
    <row r="71" spans="1:10" s="315" customFormat="1" ht="13.2" customHeight="1" x14ac:dyDescent="0.3">
      <c r="A71" s="621" t="s">
        <v>451</v>
      </c>
      <c r="B71" s="622"/>
      <c r="C71" s="622"/>
      <c r="D71" s="623"/>
      <c r="E71" s="624"/>
      <c r="F71" s="1917">
        <f>H37</f>
        <v>0</v>
      </c>
      <c r="G71" s="1917"/>
      <c r="H71" s="314" t="s">
        <v>45</v>
      </c>
    </row>
    <row r="72" spans="1:10" s="315" customFormat="1" ht="13.2" customHeight="1" x14ac:dyDescent="0.3">
      <c r="A72" s="772" t="s">
        <v>879</v>
      </c>
      <c r="B72" s="773"/>
      <c r="C72" s="773"/>
      <c r="D72" s="774"/>
      <c r="E72" s="775"/>
      <c r="F72" s="1931">
        <f>H41</f>
        <v>0</v>
      </c>
      <c r="G72" s="1931"/>
      <c r="H72" s="625" t="s">
        <v>45</v>
      </c>
    </row>
    <row r="73" spans="1:10" ht="13.2" customHeight="1" x14ac:dyDescent="0.25">
      <c r="A73" s="1934" t="s">
        <v>452</v>
      </c>
      <c r="B73" s="1935"/>
      <c r="C73" s="1935"/>
      <c r="D73" s="618">
        <f>G52+G53+G54+G55+G56+G57+G58+G59+G60+G61+G62+G63+G64</f>
        <v>0</v>
      </c>
      <c r="E73" s="619" t="s">
        <v>453</v>
      </c>
      <c r="F73" s="1931">
        <f>SUM(H52:H64)</f>
        <v>0</v>
      </c>
      <c r="G73" s="1931"/>
      <c r="H73" s="625" t="s">
        <v>45</v>
      </c>
    </row>
    <row r="74" spans="1:10" ht="13.2" customHeight="1" thickBot="1" x14ac:dyDescent="0.3">
      <c r="A74" s="1943" t="s">
        <v>454</v>
      </c>
      <c r="B74" s="1944"/>
      <c r="C74" s="1944"/>
      <c r="D74" s="616">
        <f>G69</f>
        <v>0</v>
      </c>
      <c r="E74" s="620" t="s">
        <v>455</v>
      </c>
      <c r="F74" s="1945">
        <f>H69</f>
        <v>0</v>
      </c>
      <c r="G74" s="1945"/>
      <c r="H74" s="565" t="s">
        <v>45</v>
      </c>
    </row>
    <row r="75" spans="1:10" ht="13.5" customHeight="1" thickTop="1" x14ac:dyDescent="0.25">
      <c r="A75" s="316" t="s">
        <v>456</v>
      </c>
      <c r="B75" s="626"/>
      <c r="C75" s="626"/>
      <c r="D75" s="627"/>
      <c r="E75" s="628"/>
      <c r="F75" s="1946">
        <f>SUM(F71:G74)</f>
        <v>0</v>
      </c>
      <c r="G75" s="1946"/>
      <c r="H75" s="610" t="s">
        <v>45</v>
      </c>
    </row>
    <row r="76" spans="1:10" ht="1.95" customHeight="1" thickBot="1" x14ac:dyDescent="0.3">
      <c r="A76" s="321"/>
      <c r="B76" s="629"/>
      <c r="C76" s="629"/>
      <c r="D76" s="630"/>
      <c r="E76" s="631"/>
      <c r="F76" s="631"/>
      <c r="G76" s="631"/>
      <c r="H76" s="632"/>
    </row>
    <row r="77" spans="1:10" ht="13.5" hidden="1" customHeight="1" x14ac:dyDescent="0.3">
      <c r="A77" s="1952" t="s">
        <v>654</v>
      </c>
      <c r="B77" s="326"/>
      <c r="C77" s="1932" t="s">
        <v>874</v>
      </c>
      <c r="D77" s="1933"/>
      <c r="E77" s="822">
        <f>'Angebot Holzbringung'!D77</f>
        <v>85</v>
      </c>
      <c r="F77" s="1947">
        <f>B77*E77</f>
        <v>0</v>
      </c>
      <c r="G77" s="1947"/>
      <c r="H77" s="564" t="s">
        <v>45</v>
      </c>
      <c r="J77"/>
    </row>
    <row r="78" spans="1:10" ht="13.5" hidden="1" customHeight="1" x14ac:dyDescent="0.25">
      <c r="A78" s="1952"/>
      <c r="B78" s="326"/>
      <c r="C78" s="1932" t="s">
        <v>875</v>
      </c>
      <c r="D78" s="1933"/>
      <c r="E78" s="822">
        <f>'Angebot Holzbringung'!D78</f>
        <v>100</v>
      </c>
      <c r="F78" s="1947">
        <f>B78*E78</f>
        <v>0</v>
      </c>
      <c r="G78" s="1947"/>
      <c r="H78" s="564" t="s">
        <v>45</v>
      </c>
    </row>
    <row r="79" spans="1:10" ht="13.5" hidden="1" customHeight="1" thickBot="1" x14ac:dyDescent="0.3">
      <c r="A79" s="1953"/>
      <c r="B79" s="563"/>
      <c r="C79" s="1932" t="s">
        <v>873</v>
      </c>
      <c r="D79" s="1933"/>
      <c r="E79" s="823">
        <f>'Angebot Holzbringung'!D79</f>
        <v>40</v>
      </c>
      <c r="F79" s="1954">
        <f>B79*E79</f>
        <v>0</v>
      </c>
      <c r="G79" s="1954"/>
      <c r="H79" s="565" t="s">
        <v>45</v>
      </c>
    </row>
    <row r="80" spans="1:10" ht="13.5" hidden="1" customHeight="1" thickTop="1" x14ac:dyDescent="0.25">
      <c r="A80" s="316" t="s">
        <v>457</v>
      </c>
      <c r="B80" s="566"/>
      <c r="C80" s="567"/>
      <c r="D80" s="566"/>
      <c r="E80" s="633"/>
      <c r="F80" s="1955">
        <f>SUM(F77:G79)</f>
        <v>0</v>
      </c>
      <c r="G80" s="1955"/>
      <c r="H80" s="634" t="s">
        <v>45</v>
      </c>
    </row>
    <row r="81" spans="1:8" ht="28.95" hidden="1" customHeight="1" thickBot="1" x14ac:dyDescent="0.3">
      <c r="A81" s="328" t="s">
        <v>656</v>
      </c>
      <c r="B81" s="1948"/>
      <c r="C81" s="1949"/>
      <c r="D81" s="1949"/>
      <c r="E81" s="1949"/>
      <c r="F81" s="1949"/>
      <c r="G81" s="1949"/>
      <c r="H81" s="1950"/>
    </row>
    <row r="82" spans="1:8" ht="15.45" customHeight="1" thickTop="1" x14ac:dyDescent="0.25">
      <c r="A82" s="329" t="s">
        <v>459</v>
      </c>
      <c r="B82" s="330"/>
      <c r="C82" s="330"/>
      <c r="D82" s="331"/>
      <c r="E82" s="332"/>
      <c r="F82" s="1951">
        <f>SUBTOTAL(109,F75,F80)</f>
        <v>0</v>
      </c>
      <c r="G82" s="1951"/>
      <c r="H82" s="333" t="s">
        <v>45</v>
      </c>
    </row>
    <row r="83" spans="1:8" ht="7.95" customHeight="1" x14ac:dyDescent="0.25">
      <c r="A83" s="1941" t="str">
        <f>'Angebot Holzbringung'!A84</f>
        <v>Version 16.03.2023</v>
      </c>
      <c r="B83" s="1941"/>
      <c r="C83" s="1941"/>
      <c r="D83" s="1941"/>
      <c r="E83" s="1941"/>
      <c r="F83" s="1941"/>
      <c r="G83" s="1941"/>
      <c r="H83" s="1941"/>
    </row>
    <row r="84" spans="1:8" x14ac:dyDescent="0.25">
      <c r="A84" s="307"/>
      <c r="B84" s="654"/>
      <c r="C84" s="654"/>
      <c r="D84" s="648"/>
      <c r="E84" s="307"/>
      <c r="F84" s="307"/>
      <c r="G84" s="307"/>
      <c r="H84" s="307"/>
    </row>
    <row r="85" spans="1:8" x14ac:dyDescent="0.25">
      <c r="A85" s="307"/>
      <c r="B85" s="1942" t="s">
        <v>460</v>
      </c>
      <c r="C85" s="1942"/>
      <c r="D85" s="1942"/>
      <c r="E85" s="1942"/>
      <c r="F85" s="1942"/>
      <c r="G85" s="307"/>
      <c r="H85" s="307"/>
    </row>
    <row r="86" spans="1:8" x14ac:dyDescent="0.25">
      <c r="A86" s="307"/>
      <c r="B86" s="1942"/>
      <c r="C86" s="1942"/>
      <c r="D86" s="1942"/>
      <c r="E86" s="1942"/>
      <c r="F86" s="1942"/>
      <c r="G86" s="307"/>
      <c r="H86" s="307"/>
    </row>
    <row r="87" spans="1:8" x14ac:dyDescent="0.25">
      <c r="A87" s="307"/>
      <c r="B87" s="1942"/>
      <c r="C87" s="1942"/>
      <c r="D87" s="1942"/>
      <c r="E87" s="1942"/>
      <c r="F87" s="1942"/>
      <c r="G87" s="307"/>
      <c r="H87" s="307"/>
    </row>
    <row r="88" spans="1:8" x14ac:dyDescent="0.25">
      <c r="A88" s="307"/>
      <c r="B88" s="1942"/>
      <c r="C88" s="1942"/>
      <c r="D88" s="1942"/>
      <c r="E88" s="1942"/>
      <c r="F88" s="1942"/>
      <c r="G88" s="307"/>
      <c r="H88" s="307"/>
    </row>
    <row r="89" spans="1:8" x14ac:dyDescent="0.25">
      <c r="A89" s="307"/>
      <c r="B89" s="1942"/>
      <c r="C89" s="1942"/>
      <c r="D89" s="1942"/>
      <c r="E89" s="1942"/>
      <c r="F89" s="1942"/>
      <c r="G89" s="307"/>
      <c r="H89" s="307"/>
    </row>
    <row r="90" spans="1:8" x14ac:dyDescent="0.25">
      <c r="A90" s="307"/>
      <c r="B90" s="654"/>
      <c r="C90" s="654"/>
      <c r="D90" s="648"/>
      <c r="E90" s="307"/>
      <c r="F90" s="307"/>
      <c r="G90" s="307"/>
      <c r="H90" s="307"/>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9" ht="21.6" customHeight="1" x14ac:dyDescent="0.3">
      <c r="A1" s="2004" t="s">
        <v>630</v>
      </c>
      <c r="B1" s="2004"/>
      <c r="C1" s="2004"/>
      <c r="D1" s="2004"/>
      <c r="E1" s="2004"/>
      <c r="F1" s="340"/>
      <c r="G1" s="340"/>
      <c r="H1" s="340"/>
    </row>
    <row r="2" spans="1:9" ht="19.95" customHeight="1" x14ac:dyDescent="0.3">
      <c r="A2" s="2005"/>
      <c r="B2" s="2006"/>
      <c r="C2" s="2006"/>
      <c r="D2" s="2006"/>
      <c r="E2" s="2007"/>
      <c r="F2" s="451"/>
      <c r="G2" s="451"/>
      <c r="H2" s="340"/>
    </row>
    <row r="3" spans="1:9" ht="3" customHeight="1" x14ac:dyDescent="0.3">
      <c r="A3" s="452"/>
      <c r="B3" s="452"/>
      <c r="C3" s="452"/>
      <c r="D3" s="452"/>
      <c r="E3" s="452"/>
      <c r="F3" s="451"/>
      <c r="G3" s="451"/>
      <c r="H3" s="340"/>
    </row>
    <row r="4" spans="1:9" x14ac:dyDescent="0.3">
      <c r="A4" s="453" t="s">
        <v>340</v>
      </c>
      <c r="B4" s="1881"/>
      <c r="C4" s="1882"/>
      <c r="D4" s="1883"/>
      <c r="E4" s="453" t="s">
        <v>613</v>
      </c>
      <c r="F4" s="1884"/>
      <c r="G4" s="1883"/>
      <c r="H4" s="340"/>
    </row>
    <row r="5" spans="1:9" ht="3" customHeight="1" x14ac:dyDescent="0.3">
      <c r="A5" s="454"/>
      <c r="B5" s="454"/>
      <c r="C5" s="454"/>
      <c r="D5" s="454"/>
      <c r="E5" s="454"/>
      <c r="F5" s="454"/>
      <c r="G5" s="454"/>
      <c r="H5" s="340"/>
    </row>
    <row r="6" spans="1:9" x14ac:dyDescent="0.3">
      <c r="A6" s="453" t="s">
        <v>627</v>
      </c>
      <c r="B6" s="1884"/>
      <c r="C6" s="1882"/>
      <c r="D6" s="1883"/>
      <c r="E6"/>
      <c r="F6"/>
      <c r="G6"/>
      <c r="H6" s="340"/>
    </row>
    <row r="7" spans="1:9" ht="3" customHeight="1" x14ac:dyDescent="0.3">
      <c r="A7" s="454"/>
      <c r="B7" s="454"/>
      <c r="C7" s="454"/>
      <c r="D7" s="454"/>
      <c r="E7"/>
      <c r="F7"/>
      <c r="G7"/>
      <c r="H7" s="340"/>
    </row>
    <row r="8" spans="1:9" x14ac:dyDescent="0.3">
      <c r="A8" s="453" t="s">
        <v>353</v>
      </c>
      <c r="B8" s="1886"/>
      <c r="C8" s="1887"/>
      <c r="D8" s="1888"/>
      <c r="E8"/>
      <c r="F8"/>
      <c r="G8"/>
      <c r="H8" s="340"/>
    </row>
    <row r="9" spans="1:9" ht="3" customHeight="1" thickBot="1" x14ac:dyDescent="0.35">
      <c r="A9" s="453"/>
      <c r="B9" s="340"/>
      <c r="C9" s="340"/>
      <c r="D9" s="340"/>
      <c r="E9" s="340"/>
      <c r="F9" s="340"/>
      <c r="G9" s="340"/>
      <c r="H9" s="340"/>
    </row>
    <row r="10" spans="1:9" ht="3" customHeight="1" x14ac:dyDescent="0.3">
      <c r="A10" s="455"/>
      <c r="B10" s="455"/>
      <c r="C10" s="455"/>
      <c r="D10" s="455"/>
      <c r="E10" s="455"/>
      <c r="F10" s="455"/>
      <c r="G10" s="455"/>
      <c r="H10" s="340"/>
    </row>
    <row r="11" spans="1:9" ht="14.4" customHeight="1" x14ac:dyDescent="0.3">
      <c r="A11" s="453" t="s">
        <v>207</v>
      </c>
      <c r="B11" s="2001"/>
      <c r="C11" s="2002"/>
      <c r="D11" s="2003"/>
      <c r="E11" s="453" t="s">
        <v>611</v>
      </c>
      <c r="F11" s="1708"/>
      <c r="G11" s="1709"/>
      <c r="H11" s="340"/>
    </row>
    <row r="12" spans="1:9" ht="3" customHeight="1" thickBot="1" x14ac:dyDescent="0.35">
      <c r="A12" s="454"/>
      <c r="B12" s="454"/>
      <c r="C12" s="454"/>
      <c r="D12" s="454"/>
      <c r="E12" s="454"/>
      <c r="F12" s="454"/>
      <c r="G12" s="454"/>
      <c r="H12" s="340"/>
    </row>
    <row r="13" spans="1:9" ht="3" customHeight="1" x14ac:dyDescent="0.3">
      <c r="A13" s="455"/>
      <c r="B13" s="455"/>
      <c r="C13" s="455"/>
      <c r="D13" s="455"/>
      <c r="E13" s="455"/>
      <c r="F13" s="455"/>
      <c r="G13" s="455"/>
      <c r="H13" s="340"/>
    </row>
    <row r="14" spans="1:9" ht="15" customHeight="1" x14ac:dyDescent="0.3">
      <c r="A14" s="889" t="s">
        <v>285</v>
      </c>
      <c r="B14" s="889"/>
      <c r="C14" s="889"/>
      <c r="D14" s="889"/>
      <c r="E14" s="889"/>
      <c r="F14" s="889"/>
      <c r="G14" s="889"/>
      <c r="H14" s="659"/>
      <c r="I14"/>
    </row>
    <row r="15" spans="1:9" ht="27.9" customHeight="1" x14ac:dyDescent="0.3">
      <c r="A15" s="920" t="s">
        <v>979</v>
      </c>
      <c r="B15" s="921"/>
      <c r="C15" s="921"/>
      <c r="D15" s="921"/>
      <c r="E15" s="922"/>
      <c r="F15" s="339"/>
      <c r="G15" s="856"/>
      <c r="H15" s="659"/>
      <c r="I15"/>
    </row>
    <row r="16" spans="1:9" ht="3" customHeight="1" x14ac:dyDescent="0.3">
      <c r="A16" s="851"/>
      <c r="B16" s="851"/>
      <c r="C16" s="851"/>
      <c r="D16" s="851"/>
      <c r="E16" s="835"/>
      <c r="F16" s="77"/>
      <c r="G16" s="340"/>
      <c r="H16" s="659"/>
      <c r="I16"/>
    </row>
    <row r="17" spans="1:9" ht="27.9" customHeight="1" x14ac:dyDescent="0.3">
      <c r="A17" s="920" t="s">
        <v>980</v>
      </c>
      <c r="B17" s="920"/>
      <c r="C17" s="920"/>
      <c r="D17" s="920"/>
      <c r="E17" s="923"/>
      <c r="F17" s="339"/>
      <c r="G17" s="857">
        <f>G15</f>
        <v>0</v>
      </c>
      <c r="H17" s="659"/>
      <c r="I17"/>
    </row>
    <row r="18" spans="1:9" ht="3" customHeight="1" thickBot="1" x14ac:dyDescent="0.35">
      <c r="A18" s="836"/>
      <c r="B18" s="836"/>
      <c r="C18" s="836"/>
      <c r="D18" s="836"/>
      <c r="E18" s="836"/>
      <c r="F18" s="836"/>
      <c r="G18" s="836"/>
      <c r="H18" s="659"/>
      <c r="I18"/>
    </row>
    <row r="19" spans="1:9" ht="15" customHeight="1" thickTop="1" x14ac:dyDescent="0.3">
      <c r="A19" s="837" t="s">
        <v>977</v>
      </c>
      <c r="B19" s="454"/>
      <c r="C19" s="454"/>
      <c r="D19" s="454"/>
      <c r="E19" s="454"/>
      <c r="F19" s="838">
        <f>IF(D29="ja",(F15*4)+F17*4,F15+F17)</f>
        <v>0</v>
      </c>
      <c r="G19" s="857">
        <f>G17</f>
        <v>0</v>
      </c>
      <c r="H19" s="855" t="s">
        <v>982</v>
      </c>
      <c r="I19"/>
    </row>
    <row r="20" spans="1:9" ht="3" customHeight="1" x14ac:dyDescent="0.3">
      <c r="A20" s="837"/>
      <c r="B20" s="454"/>
      <c r="C20" s="454"/>
      <c r="D20" s="454"/>
      <c r="E20" s="454"/>
      <c r="F20" s="838"/>
      <c r="G20" s="839"/>
      <c r="H20" s="659"/>
      <c r="I20"/>
    </row>
    <row r="21" spans="1:9" ht="3" customHeight="1" thickBot="1" x14ac:dyDescent="0.35">
      <c r="A21" s="840"/>
      <c r="B21" s="840"/>
      <c r="C21" s="840"/>
      <c r="D21" s="840"/>
      <c r="E21" s="840"/>
      <c r="F21" s="840"/>
      <c r="G21" s="840"/>
      <c r="H21" s="659"/>
      <c r="I21"/>
    </row>
    <row r="22" spans="1:9" ht="3" customHeight="1" x14ac:dyDescent="0.3">
      <c r="A22" s="454"/>
      <c r="B22" s="454"/>
      <c r="C22" s="454"/>
      <c r="D22" s="454"/>
      <c r="E22" s="454"/>
      <c r="F22" s="454"/>
      <c r="G22" s="454"/>
      <c r="H22" s="659"/>
      <c r="I22"/>
    </row>
    <row r="23" spans="1:9" ht="15" customHeight="1" x14ac:dyDescent="0.3">
      <c r="A23" s="889" t="s">
        <v>972</v>
      </c>
      <c r="B23" s="889"/>
      <c r="C23" s="889"/>
      <c r="D23" s="889"/>
      <c r="E23" s="889"/>
      <c r="F23" s="889"/>
      <c r="G23" s="889"/>
      <c r="H23" s="77"/>
      <c r="I23"/>
    </row>
    <row r="24" spans="1:9" ht="15" customHeight="1" x14ac:dyDescent="0.3">
      <c r="A24" s="841" t="s">
        <v>969</v>
      </c>
      <c r="B24" s="528"/>
      <c r="C24" s="924" t="s">
        <v>970</v>
      </c>
      <c r="D24" s="924"/>
      <c r="E24" s="830"/>
      <c r="F24" s="886" t="s">
        <v>971</v>
      </c>
      <c r="G24" s="887"/>
      <c r="H24" s="77"/>
      <c r="I24"/>
    </row>
    <row r="25" spans="1:9" ht="3" customHeight="1" x14ac:dyDescent="0.3">
      <c r="A25" s="454"/>
      <c r="B25" s="842"/>
      <c r="C25" s="852"/>
      <c r="D25" s="77"/>
      <c r="E25" s="77"/>
      <c r="F25" s="77"/>
      <c r="G25" s="454"/>
      <c r="H25" s="77"/>
      <c r="I25"/>
    </row>
    <row r="26" spans="1:9" ht="15" customHeight="1" x14ac:dyDescent="0.3">
      <c r="A26" s="905" t="s">
        <v>355</v>
      </c>
      <c r="B26" s="906"/>
      <c r="C26" s="907"/>
      <c r="D26" s="908"/>
      <c r="E26" s="908"/>
      <c r="F26" s="908"/>
      <c r="G26" s="909"/>
      <c r="H26" s="77"/>
      <c r="I26"/>
    </row>
    <row r="27" spans="1:9" ht="15" customHeight="1" x14ac:dyDescent="0.3">
      <c r="A27" s="905"/>
      <c r="B27" s="906"/>
      <c r="C27" s="910"/>
      <c r="D27" s="911"/>
      <c r="E27" s="911"/>
      <c r="F27" s="911"/>
      <c r="G27" s="912"/>
      <c r="H27" s="77"/>
      <c r="I27"/>
    </row>
    <row r="28" spans="1:9" ht="3" customHeight="1" x14ac:dyDescent="0.3">
      <c r="A28" s="454"/>
      <c r="B28" s="340"/>
      <c r="C28" s="340"/>
      <c r="D28" s="340"/>
      <c r="E28" s="340"/>
      <c r="F28" s="340"/>
      <c r="G28" s="340"/>
      <c r="H28" s="77"/>
      <c r="I28"/>
    </row>
    <row r="29" spans="1:9" ht="15" customHeight="1" x14ac:dyDescent="0.3">
      <c r="A29" s="837" t="s">
        <v>978</v>
      </c>
      <c r="B29" s="340"/>
      <c r="C29" s="340"/>
      <c r="D29" s="528"/>
      <c r="E29" s="340"/>
      <c r="F29" s="340"/>
      <c r="G29" s="340"/>
      <c r="H29" s="77"/>
      <c r="I29"/>
    </row>
    <row r="30" spans="1:9" ht="3" customHeight="1" x14ac:dyDescent="0.3">
      <c r="A30" s="454"/>
      <c r="B30" s="454"/>
      <c r="C30" s="454"/>
      <c r="D30" s="454"/>
      <c r="E30" s="454"/>
      <c r="F30" s="454"/>
      <c r="G30" s="454"/>
      <c r="H30" s="77"/>
      <c r="I30"/>
    </row>
    <row r="31" spans="1:9" ht="48.75" customHeight="1" x14ac:dyDescent="0.3">
      <c r="A31" s="893" t="s">
        <v>974</v>
      </c>
      <c r="B31" s="894"/>
      <c r="C31" s="894"/>
      <c r="D31" s="894"/>
      <c r="E31" s="894"/>
      <c r="F31" s="894"/>
      <c r="G31" s="894"/>
      <c r="H31" s="77"/>
      <c r="I31"/>
    </row>
    <row r="32" spans="1:9" ht="3" customHeight="1" thickBot="1" x14ac:dyDescent="0.35">
      <c r="A32" s="840"/>
      <c r="B32" s="840"/>
      <c r="C32" s="840"/>
      <c r="D32" s="840"/>
      <c r="E32" s="840"/>
      <c r="F32" s="840"/>
      <c r="G32" s="840"/>
      <c r="H32" s="77"/>
      <c r="I32"/>
    </row>
    <row r="33" spans="1:9" ht="15" customHeight="1" x14ac:dyDescent="0.3">
      <c r="A33" s="2008" t="s">
        <v>991</v>
      </c>
      <c r="B33" s="889"/>
      <c r="C33" s="889"/>
      <c r="D33" s="889"/>
      <c r="E33" s="889"/>
      <c r="F33" s="889"/>
      <c r="G33" s="889"/>
      <c r="H33" s="77"/>
      <c r="I33"/>
    </row>
    <row r="34" spans="1:9" ht="360" customHeight="1" x14ac:dyDescent="0.3">
      <c r="A34" s="890"/>
      <c r="B34" s="891"/>
      <c r="C34" s="891"/>
      <c r="D34" s="891"/>
      <c r="E34" s="891"/>
      <c r="F34" s="891"/>
      <c r="G34" s="892"/>
      <c r="H34" s="77"/>
      <c r="I34"/>
    </row>
    <row r="35" spans="1:9" ht="3" customHeight="1" x14ac:dyDescent="0.3">
      <c r="A35" s="340"/>
      <c r="B35" s="340"/>
      <c r="C35" s="340"/>
      <c r="D35" s="340"/>
      <c r="E35" s="340"/>
      <c r="F35" s="340"/>
      <c r="G35" s="340"/>
      <c r="H35" s="77"/>
      <c r="I35"/>
    </row>
    <row r="36" spans="1:9" ht="15" customHeight="1" x14ac:dyDescent="0.3">
      <c r="A36" s="889" t="s">
        <v>986</v>
      </c>
      <c r="B36" s="889"/>
      <c r="C36" s="889"/>
      <c r="D36" s="889"/>
      <c r="E36" s="889"/>
      <c r="F36" s="889"/>
      <c r="G36" s="889"/>
      <c r="H36" s="77"/>
      <c r="I36"/>
    </row>
    <row r="37" spans="1:9" ht="30" customHeight="1" x14ac:dyDescent="0.3">
      <c r="A37" s="890"/>
      <c r="B37" s="891"/>
      <c r="C37" s="891"/>
      <c r="D37" s="891"/>
      <c r="E37" s="891"/>
      <c r="F37" s="891"/>
      <c r="G37" s="892"/>
      <c r="H37" s="77"/>
      <c r="I37"/>
    </row>
    <row r="38" spans="1:9" ht="3" customHeight="1" x14ac:dyDescent="0.3">
      <c r="A38" s="340"/>
      <c r="B38" s="340"/>
      <c r="C38" s="340"/>
      <c r="D38" s="340"/>
      <c r="E38" s="340"/>
      <c r="F38" s="340"/>
      <c r="G38" s="340"/>
      <c r="H38" s="77"/>
      <c r="I38"/>
    </row>
    <row r="39" spans="1:9" ht="15" customHeight="1" x14ac:dyDescent="0.3">
      <c r="A39" s="889" t="s">
        <v>167</v>
      </c>
      <c r="B39" s="889"/>
      <c r="C39" s="889"/>
      <c r="D39" s="889"/>
      <c r="E39" s="889"/>
      <c r="F39" s="889"/>
      <c r="G39" s="889"/>
      <c r="H39" s="77"/>
      <c r="I39"/>
    </row>
    <row r="40" spans="1:9" ht="30" customHeight="1" x14ac:dyDescent="0.3">
      <c r="A40" s="890"/>
      <c r="B40" s="891"/>
      <c r="C40" s="891"/>
      <c r="D40" s="891"/>
      <c r="E40" s="891"/>
      <c r="F40" s="891"/>
      <c r="G40" s="892"/>
      <c r="H40" s="77"/>
      <c r="I40"/>
    </row>
    <row r="41" spans="1:9" ht="3" customHeight="1" thickBot="1" x14ac:dyDescent="0.35">
      <c r="A41" s="844"/>
      <c r="B41" s="844"/>
      <c r="C41" s="844"/>
      <c r="D41" s="844"/>
      <c r="E41" s="844"/>
      <c r="F41" s="844"/>
      <c r="G41" s="844"/>
      <c r="H41" s="77"/>
      <c r="I41"/>
    </row>
    <row r="42" spans="1:9" ht="50.25" customHeight="1" x14ac:dyDescent="0.3">
      <c r="A42" s="888" t="s">
        <v>992</v>
      </c>
      <c r="B42" s="888"/>
      <c r="C42" s="888"/>
      <c r="D42" s="888"/>
      <c r="E42" s="888"/>
      <c r="F42" s="888"/>
      <c r="G42" s="888"/>
      <c r="H42" s="77"/>
      <c r="I42"/>
    </row>
    <row r="43" spans="1:9" ht="3" customHeight="1" thickBot="1" x14ac:dyDescent="0.35">
      <c r="A43" s="340"/>
      <c r="B43" s="340"/>
      <c r="C43" s="340"/>
      <c r="D43" s="340"/>
      <c r="E43" s="340"/>
      <c r="F43" s="340"/>
      <c r="G43" s="340"/>
      <c r="H43" s="340"/>
    </row>
    <row r="44" spans="1:9" ht="18.45" customHeight="1" x14ac:dyDescent="0.3">
      <c r="A44" s="1878" t="s">
        <v>990</v>
      </c>
      <c r="B44" s="1878"/>
      <c r="C44" s="1878"/>
      <c r="D44" s="1878"/>
      <c r="E44" s="1878"/>
      <c r="F44" s="1878"/>
      <c r="G44" s="1878"/>
      <c r="H44" s="340"/>
    </row>
    <row r="45" spans="1:9" ht="18.45" customHeight="1" x14ac:dyDescent="0.3">
      <c r="A45" s="1879"/>
      <c r="B45" s="1879"/>
      <c r="C45" s="1879"/>
      <c r="D45" s="1879"/>
      <c r="E45" s="1879"/>
      <c r="F45" s="1879"/>
      <c r="G45" s="1879"/>
      <c r="H45" s="340"/>
    </row>
    <row r="46" spans="1:9" ht="18.45" customHeight="1" x14ac:dyDescent="0.3">
      <c r="A46" s="1879"/>
      <c r="B46" s="1879"/>
      <c r="C46" s="1879"/>
      <c r="D46" s="1879"/>
      <c r="E46" s="1879"/>
      <c r="F46" s="1879"/>
      <c r="G46" s="1879"/>
      <c r="H46" s="340"/>
    </row>
    <row r="47" spans="1:9" ht="18.45" customHeight="1" x14ac:dyDescent="0.3">
      <c r="A47" s="1879"/>
      <c r="B47" s="1879"/>
      <c r="C47" s="1879"/>
      <c r="D47" s="1879"/>
      <c r="E47" s="1879"/>
      <c r="F47" s="1879"/>
      <c r="G47" s="1879"/>
      <c r="H47" s="340"/>
    </row>
    <row r="48" spans="1:9" ht="18.45" customHeight="1" x14ac:dyDescent="0.3">
      <c r="A48" s="1879"/>
      <c r="B48" s="1879"/>
      <c r="C48" s="1879"/>
      <c r="D48" s="1879"/>
      <c r="E48" s="1879"/>
      <c r="F48" s="1879"/>
      <c r="G48" s="1879"/>
      <c r="H48" s="340"/>
    </row>
    <row r="49" spans="1:8" ht="18.45" customHeight="1" x14ac:dyDescent="0.3">
      <c r="A49" s="1879"/>
      <c r="B49" s="1879"/>
      <c r="C49" s="1879"/>
      <c r="D49" s="1879"/>
      <c r="E49" s="1879"/>
      <c r="F49" s="1879"/>
      <c r="G49" s="1879"/>
      <c r="H49" s="340"/>
    </row>
    <row r="50" spans="1:8" ht="18.45" customHeight="1" x14ac:dyDescent="0.3">
      <c r="A50" s="1879"/>
      <c r="B50" s="1879"/>
      <c r="C50" s="1879"/>
      <c r="D50" s="1879"/>
      <c r="E50" s="1879"/>
      <c r="F50" s="1879"/>
      <c r="G50" s="1879"/>
      <c r="H50" s="340"/>
    </row>
    <row r="51" spans="1:8" ht="18.45" customHeight="1" x14ac:dyDescent="0.3">
      <c r="A51" s="1879"/>
      <c r="B51" s="1879"/>
      <c r="C51" s="1879"/>
      <c r="D51" s="1879"/>
      <c r="E51" s="1879"/>
      <c r="F51" s="1879"/>
      <c r="G51" s="1879"/>
      <c r="H51" s="340"/>
    </row>
    <row r="52" spans="1:8" ht="18.45" customHeight="1" x14ac:dyDescent="0.3">
      <c r="A52" s="1879"/>
      <c r="B52" s="1879"/>
      <c r="C52" s="1879"/>
      <c r="D52" s="1879"/>
      <c r="E52" s="1879"/>
      <c r="F52" s="1879"/>
      <c r="G52" s="1879"/>
      <c r="H52" s="340"/>
    </row>
    <row r="53" spans="1:8" ht="18.45" customHeight="1" x14ac:dyDescent="0.3">
      <c r="A53" s="1879"/>
      <c r="B53" s="1879"/>
      <c r="C53" s="1879"/>
      <c r="D53" s="1879"/>
      <c r="E53" s="1879"/>
      <c r="F53" s="1879"/>
      <c r="G53" s="1879"/>
      <c r="H53" s="340"/>
    </row>
    <row r="54" spans="1:8" ht="18.45" customHeight="1" x14ac:dyDescent="0.3">
      <c r="A54" s="1879"/>
      <c r="B54" s="1879"/>
      <c r="C54" s="1879"/>
      <c r="D54" s="1879"/>
      <c r="E54" s="1879"/>
      <c r="F54" s="1879"/>
      <c r="G54" s="1879"/>
      <c r="H54" s="340"/>
    </row>
    <row r="55" spans="1:8" ht="18.45" customHeight="1" x14ac:dyDescent="0.3">
      <c r="A55" s="1879"/>
      <c r="B55" s="1879"/>
      <c r="C55" s="1879"/>
      <c r="D55" s="1879"/>
      <c r="E55" s="1879"/>
      <c r="F55" s="1879"/>
      <c r="G55" s="1879"/>
      <c r="H55" s="340"/>
    </row>
    <row r="56" spans="1:8" ht="18.45" customHeight="1" x14ac:dyDescent="0.3">
      <c r="A56" s="1879"/>
      <c r="B56" s="1879"/>
      <c r="C56" s="1879"/>
      <c r="D56" s="1879"/>
      <c r="E56" s="1879"/>
      <c r="F56" s="1879"/>
      <c r="G56" s="1879"/>
      <c r="H56" s="340"/>
    </row>
    <row r="57" spans="1:8" ht="18.45" customHeight="1" x14ac:dyDescent="0.3">
      <c r="A57" s="1879"/>
      <c r="B57" s="1879"/>
      <c r="C57" s="1879"/>
      <c r="D57" s="1879"/>
      <c r="E57" s="1879"/>
      <c r="F57" s="1879"/>
      <c r="G57" s="1879"/>
      <c r="H57" s="340"/>
    </row>
    <row r="58" spans="1:8" ht="18.45" customHeight="1" x14ac:dyDescent="0.3">
      <c r="A58" s="1879"/>
      <c r="B58" s="1879"/>
      <c r="C58" s="1879"/>
      <c r="D58" s="1879"/>
      <c r="E58" s="1879"/>
      <c r="F58" s="1879"/>
      <c r="G58" s="1879"/>
      <c r="H58" s="340"/>
    </row>
    <row r="59" spans="1:8" ht="18.45" customHeight="1" x14ac:dyDescent="0.3">
      <c r="A59" s="1879"/>
      <c r="B59" s="1879"/>
      <c r="C59" s="1879"/>
      <c r="D59" s="1879"/>
      <c r="E59" s="1879"/>
      <c r="F59" s="1879"/>
      <c r="G59" s="1879"/>
      <c r="H59" s="340"/>
    </row>
    <row r="60" spans="1:8" ht="18.45" customHeight="1" x14ac:dyDescent="0.3">
      <c r="A60" s="1879"/>
      <c r="B60" s="1879"/>
      <c r="C60" s="1879"/>
      <c r="D60" s="1879"/>
      <c r="E60" s="1879"/>
      <c r="F60" s="1879"/>
      <c r="G60" s="1879"/>
      <c r="H60" s="340"/>
    </row>
    <row r="61" spans="1:8" ht="10.199999999999999" customHeight="1" x14ac:dyDescent="0.3">
      <c r="A61" s="1707" t="str">
        <f>Startseite!A4</f>
        <v>Version 16.03.2023</v>
      </c>
      <c r="B61" s="1707"/>
      <c r="C61" s="1707"/>
      <c r="D61" s="1707"/>
      <c r="E61" s="1707"/>
      <c r="F61" s="1707"/>
      <c r="G61" s="1707"/>
      <c r="H61" s="340"/>
    </row>
    <row r="62" spans="1:8" x14ac:dyDescent="0.3">
      <c r="A62" s="340"/>
      <c r="B62" s="340"/>
      <c r="C62" s="340"/>
      <c r="D62" s="340"/>
      <c r="E62" s="340"/>
      <c r="F62" s="340"/>
      <c r="G62" s="340"/>
      <c r="H62" s="340"/>
    </row>
    <row r="63" spans="1:8" x14ac:dyDescent="0.3">
      <c r="A63" s="340"/>
      <c r="B63" s="340"/>
      <c r="C63" s="340"/>
      <c r="D63" s="340"/>
      <c r="E63" s="340"/>
      <c r="F63" s="340"/>
      <c r="G63" s="340"/>
      <c r="H63" s="340"/>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16384" width="11.44140625" style="205"/>
  </cols>
  <sheetData>
    <row r="1" spans="1:8" ht="34.950000000000003" customHeight="1" x14ac:dyDescent="0.25">
      <c r="A1" s="457" t="s">
        <v>565</v>
      </c>
      <c r="B1" s="2009">
        <f>'LB Sonstiges RV'!A2</f>
        <v>0</v>
      </c>
      <c r="C1" s="2009"/>
      <c r="D1" s="204"/>
    </row>
    <row r="2" spans="1:8" ht="13.95" customHeight="1" x14ac:dyDescent="0.3">
      <c r="A2" s="206" t="s">
        <v>357</v>
      </c>
      <c r="B2" s="207"/>
      <c r="C2" s="955">
        <f>'LB Sonstiges RV'!B4</f>
        <v>0</v>
      </c>
      <c r="D2" s="956"/>
      <c r="F2" s="954" t="s">
        <v>358</v>
      </c>
      <c r="G2" s="954"/>
      <c r="H2" s="954"/>
    </row>
    <row r="3" spans="1:8" ht="3" customHeight="1" x14ac:dyDescent="0.3">
      <c r="A3" s="206"/>
      <c r="B3" s="208"/>
      <c r="C3" s="209"/>
      <c r="D3" s="210"/>
    </row>
    <row r="4" spans="1:8" ht="13.95" customHeight="1" x14ac:dyDescent="0.3">
      <c r="A4" s="206" t="s">
        <v>612</v>
      </c>
      <c r="B4" s="211"/>
      <c r="C4" s="955">
        <f>'LB Sonstiges RV'!F4</f>
        <v>0</v>
      </c>
      <c r="D4" s="956"/>
      <c r="F4" s="1764" t="s">
        <v>587</v>
      </c>
      <c r="G4" s="960"/>
      <c r="H4" s="961"/>
    </row>
    <row r="5" spans="1:8" ht="3" customHeight="1" x14ac:dyDescent="0.3">
      <c r="A5" s="206"/>
      <c r="B5" s="212"/>
      <c r="C5" s="209"/>
      <c r="D5" s="210"/>
    </row>
    <row r="6" spans="1:8" ht="13.95" customHeight="1" x14ac:dyDescent="0.3">
      <c r="A6" s="206" t="s">
        <v>207</v>
      </c>
      <c r="B6" s="522">
        <f>'LB Sonstiges RV'!B11</f>
        <v>0</v>
      </c>
      <c r="C6" s="525" t="s">
        <v>56</v>
      </c>
      <c r="D6" s="522">
        <f>'LB Sonstiges RV'!F11</f>
        <v>0</v>
      </c>
      <c r="F6"/>
      <c r="G6"/>
      <c r="H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4.95" customHeight="1" x14ac:dyDescent="0.3">
      <c r="A14" s="222"/>
      <c r="B14" s="223"/>
      <c r="C14" s="223"/>
      <c r="D14" s="223"/>
    </row>
    <row r="15" spans="1:8" ht="34.950000000000003" customHeight="1" x14ac:dyDescent="0.25">
      <c r="A15" s="947" t="s">
        <v>619</v>
      </c>
      <c r="B15" s="947"/>
      <c r="C15" s="947"/>
      <c r="D15" s="947"/>
    </row>
    <row r="16" spans="1:8" ht="4.95" customHeight="1" x14ac:dyDescent="0.25">
      <c r="A16" s="335"/>
      <c r="B16" s="335"/>
      <c r="C16" s="335"/>
      <c r="D16" s="335"/>
    </row>
    <row r="17" spans="1:8" ht="13.95" customHeight="1" x14ac:dyDescent="0.25">
      <c r="A17" s="948" t="s">
        <v>566</v>
      </c>
      <c r="B17" s="948"/>
      <c r="C17" s="948"/>
      <c r="D17" s="225"/>
      <c r="F17" s="226"/>
      <c r="G17" s="226"/>
      <c r="H17" s="226"/>
    </row>
    <row r="18" spans="1:8" ht="3" customHeight="1" x14ac:dyDescent="0.25"/>
    <row r="19" spans="1:8" s="226" customFormat="1" ht="25.2" customHeight="1" x14ac:dyDescent="0.25">
      <c r="A19" s="2010" t="s">
        <v>647</v>
      </c>
      <c r="B19" s="2011"/>
      <c r="C19" s="2011"/>
      <c r="D19" s="545"/>
      <c r="F19" s="205"/>
      <c r="G19" s="205"/>
      <c r="H19" s="205"/>
    </row>
    <row r="20" spans="1:8" ht="3" customHeight="1" x14ac:dyDescent="0.3">
      <c r="A20" s="219"/>
      <c r="B20" s="208"/>
      <c r="C20" s="218"/>
      <c r="D20" s="219"/>
      <c r="F20" s="229"/>
      <c r="G20" s="229"/>
      <c r="H20" s="229"/>
    </row>
    <row r="21" spans="1:8" ht="3" customHeight="1" x14ac:dyDescent="0.3">
      <c r="A21" s="219"/>
      <c r="B21" s="208"/>
      <c r="C21" s="218"/>
      <c r="D21" s="219"/>
      <c r="F21" s="245"/>
    </row>
    <row r="22" spans="1:8" ht="15" customHeight="1" x14ac:dyDescent="0.3">
      <c r="A22" s="997"/>
      <c r="B22" s="998"/>
      <c r="C22" s="259"/>
      <c r="D22" s="336"/>
      <c r="E22" s="245"/>
      <c r="F22" s="245"/>
    </row>
    <row r="23" spans="1:8" ht="10.199999999999999" customHeight="1" x14ac:dyDescent="0.25">
      <c r="A23" s="1889" t="s">
        <v>22</v>
      </c>
      <c r="B23" s="1889"/>
      <c r="C23" s="261"/>
      <c r="D23" s="337" t="s">
        <v>414</v>
      </c>
      <c r="E23" s="245"/>
      <c r="F23" s="245"/>
    </row>
    <row r="24" spans="1:8" ht="10.199999999999999" customHeight="1" x14ac:dyDescent="0.25">
      <c r="A24" s="993" t="str">
        <f>'LB Sonstiges RV'!A61:G61</f>
        <v>Version 16.03.2023</v>
      </c>
      <c r="B24" s="993"/>
      <c r="C24" s="993"/>
      <c r="D24" s="993"/>
      <c r="E24" s="245"/>
      <c r="F24" s="245"/>
    </row>
    <row r="25" spans="1:8" x14ac:dyDescent="0.25">
      <c r="A25" s="245"/>
      <c r="B25" s="263"/>
      <c r="C25" s="264"/>
      <c r="D25" s="245"/>
      <c r="E25" s="245"/>
      <c r="F25" s="245"/>
    </row>
    <row r="26" spans="1:8" x14ac:dyDescent="0.25">
      <c r="A26" s="245"/>
      <c r="B26" s="263"/>
      <c r="C26" s="264"/>
      <c r="D26" s="245"/>
      <c r="E26" s="245"/>
      <c r="F26" s="245"/>
    </row>
    <row r="27" spans="1:8" x14ac:dyDescent="0.25">
      <c r="A27" s="245"/>
      <c r="B27" s="263"/>
      <c r="C27" s="264"/>
      <c r="D27" s="245"/>
      <c r="E27" s="245"/>
      <c r="F27" s="245"/>
    </row>
    <row r="28" spans="1:8" x14ac:dyDescent="0.25">
      <c r="A28" s="245"/>
      <c r="B28" s="263"/>
      <c r="C28" s="264"/>
      <c r="D28" s="245"/>
      <c r="E28" s="245"/>
      <c r="F28" s="245"/>
    </row>
    <row r="29" spans="1:8" x14ac:dyDescent="0.25">
      <c r="A29" s="245"/>
      <c r="B29" s="263"/>
      <c r="C29" s="264"/>
      <c r="D29" s="245"/>
      <c r="E29" s="245"/>
      <c r="F29" s="245"/>
    </row>
    <row r="30" spans="1:8" x14ac:dyDescent="0.25">
      <c r="A30" s="245"/>
      <c r="B30" s="263"/>
      <c r="C30" s="264"/>
      <c r="D30" s="245"/>
      <c r="E30" s="245"/>
      <c r="F30" s="245"/>
    </row>
    <row r="31" spans="1:8" x14ac:dyDescent="0.25">
      <c r="A31" s="245"/>
      <c r="B31" s="263"/>
      <c r="C31" s="264"/>
      <c r="D31" s="245"/>
      <c r="E31" s="245"/>
      <c r="F31" s="245"/>
    </row>
    <row r="32" spans="1:8" x14ac:dyDescent="0.25">
      <c r="A32" s="245"/>
      <c r="B32" s="263"/>
      <c r="C32" s="264"/>
      <c r="D32" s="245"/>
      <c r="E32" s="245"/>
      <c r="F32" s="245"/>
    </row>
    <row r="33" spans="1:5" x14ac:dyDescent="0.25">
      <c r="A33" s="245"/>
      <c r="B33" s="263"/>
      <c r="C33" s="264"/>
      <c r="D33" s="245"/>
      <c r="E33" s="245"/>
    </row>
    <row r="34" spans="1:5" x14ac:dyDescent="0.25">
      <c r="A34" s="245"/>
      <c r="B34" s="263"/>
      <c r="C34" s="264"/>
      <c r="D34" s="245"/>
      <c r="E34" s="245"/>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5" customWidth="1"/>
    <col min="2" max="3" width="18.6640625" style="227" customWidth="1"/>
    <col min="4" max="4" width="10.88671875" style="228" customWidth="1"/>
    <col min="5" max="5" width="13.6640625" style="205" customWidth="1"/>
    <col min="6" max="6" width="11.109375" style="205" bestFit="1" customWidth="1"/>
    <col min="7" max="7" width="12.33203125" style="205" customWidth="1"/>
    <col min="8" max="8" width="9.33203125" style="205" customWidth="1"/>
    <col min="9" max="9" width="1.44140625" style="205" customWidth="1"/>
    <col min="10" max="10" width="16.6640625" style="205" customWidth="1"/>
    <col min="11" max="15" width="10.6640625" style="205" customWidth="1"/>
    <col min="16" max="16" width="11.6640625" style="205" customWidth="1"/>
    <col min="17" max="16384" width="11.44140625" style="205"/>
  </cols>
  <sheetData>
    <row r="1" spans="1:17" ht="31.95" customHeight="1" thickTop="1" x14ac:dyDescent="0.25">
      <c r="A1" s="986" t="s">
        <v>907</v>
      </c>
      <c r="B1" s="986"/>
      <c r="C1" s="986"/>
      <c r="D1" s="986"/>
      <c r="E1" s="986"/>
      <c r="F1" s="204"/>
      <c r="G1" s="204"/>
      <c r="H1" s="204"/>
      <c r="J1" s="1010" t="s">
        <v>418</v>
      </c>
      <c r="K1" s="1011"/>
      <c r="L1" s="1011"/>
      <c r="M1" s="1011"/>
      <c r="N1" s="1012"/>
      <c r="O1" s="762"/>
      <c r="P1" s="762"/>
      <c r="Q1" s="677"/>
    </row>
    <row r="2" spans="1:17" ht="12" customHeight="1" x14ac:dyDescent="0.25">
      <c r="A2" s="754" t="s">
        <v>340</v>
      </c>
      <c r="B2" s="1005">
        <f>'Angebot RV HMHE'!E2</f>
        <v>0</v>
      </c>
      <c r="C2" s="1004"/>
      <c r="E2" s="754" t="s">
        <v>870</v>
      </c>
      <c r="F2" s="1005">
        <f>'Angebot RV HMHE'!E4</f>
        <v>0</v>
      </c>
      <c r="G2" s="1003"/>
      <c r="H2" s="1004"/>
      <c r="J2" s="1013" t="s">
        <v>464</v>
      </c>
      <c r="K2" s="1014"/>
      <c r="L2" s="1014"/>
      <c r="M2" s="1014"/>
      <c r="N2" s="1015"/>
      <c r="O2" s="745"/>
      <c r="P2" s="745"/>
      <c r="Q2" s="677"/>
    </row>
    <row r="3" spans="1:17" ht="1.95" customHeight="1" thickBot="1" x14ac:dyDescent="0.35">
      <c r="A3" s="758"/>
      <c r="B3" s="761"/>
      <c r="C3" s="760"/>
      <c r="D3" s="759"/>
      <c r="E3" s="759"/>
      <c r="F3" s="759"/>
      <c r="G3" s="759"/>
      <c r="H3" s="759"/>
      <c r="J3" s="1016"/>
      <c r="K3" s="1017"/>
      <c r="L3" s="1017"/>
      <c r="M3" s="1017"/>
      <c r="N3" s="1018"/>
      <c r="O3" s="745"/>
      <c r="P3" s="745"/>
      <c r="Q3" s="677"/>
    </row>
    <row r="4" spans="1:17" ht="12" customHeight="1" thickTop="1" x14ac:dyDescent="0.3">
      <c r="A4" s="758" t="s">
        <v>419</v>
      </c>
      <c r="B4" s="1006"/>
      <c r="C4" s="1007"/>
      <c r="D4" s="205"/>
      <c r="E4" s="754" t="s">
        <v>420</v>
      </c>
      <c r="F4" s="1030"/>
      <c r="G4" s="1031"/>
      <c r="H4" s="1032"/>
      <c r="J4" s="1019" t="s">
        <v>610</v>
      </c>
      <c r="K4" s="1019"/>
      <c r="L4" s="1019"/>
      <c r="M4" s="1019"/>
      <c r="N4" s="1019"/>
    </row>
    <row r="5" spans="1:17" ht="1.95" customHeight="1" x14ac:dyDescent="0.3">
      <c r="A5" s="206"/>
      <c r="B5" s="206"/>
      <c r="C5" s="206"/>
      <c r="D5" s="757"/>
      <c r="E5" s="756"/>
      <c r="F5" s="756"/>
      <c r="G5" s="756"/>
      <c r="H5" s="756"/>
      <c r="J5" s="1020"/>
      <c r="K5" s="1020"/>
      <c r="L5" s="1020"/>
      <c r="M5" s="1020"/>
      <c r="N5" s="1020"/>
    </row>
    <row r="6" spans="1:17" ht="12" customHeight="1" x14ac:dyDescent="0.25">
      <c r="A6" s="755" t="s">
        <v>207</v>
      </c>
      <c r="B6" s="957">
        <f>'Angebot RV HMHE'!E6</f>
        <v>0</v>
      </c>
      <c r="C6" s="958"/>
      <c r="D6" s="205"/>
      <c r="E6" s="754" t="s">
        <v>359</v>
      </c>
      <c r="F6" s="1002">
        <f>'Angebot RV HMHE'!B9</f>
        <v>0</v>
      </c>
      <c r="G6" s="1003"/>
      <c r="H6" s="1004"/>
      <c r="J6" s="1020"/>
      <c r="K6" s="1020"/>
      <c r="L6" s="1020"/>
      <c r="M6" s="1020"/>
      <c r="N6" s="1020"/>
    </row>
    <row r="7" spans="1:17" ht="1.95" customHeight="1" thickBot="1" x14ac:dyDescent="0.3">
      <c r="A7" s="753"/>
      <c r="B7" s="752"/>
      <c r="C7" s="752"/>
      <c r="D7" s="752"/>
      <c r="E7" s="752"/>
      <c r="F7" s="752"/>
      <c r="G7" s="752"/>
      <c r="H7" s="752"/>
      <c r="J7" s="1020"/>
      <c r="K7" s="1020"/>
      <c r="L7" s="1020"/>
      <c r="M7" s="1020"/>
      <c r="N7" s="1020"/>
      <c r="O7" s="745"/>
      <c r="P7" s="745"/>
      <c r="Q7" s="677"/>
    </row>
    <row r="8" spans="1:17" ht="1.95" customHeight="1" x14ac:dyDescent="0.25">
      <c r="A8" s="206"/>
      <c r="B8" s="206"/>
      <c r="C8" s="751"/>
      <c r="D8" s="205"/>
      <c r="J8" s="749"/>
      <c r="K8" s="749"/>
      <c r="L8" s="749"/>
      <c r="M8" s="749"/>
      <c r="N8" s="749"/>
      <c r="O8" s="745"/>
      <c r="P8" s="745"/>
      <c r="Q8" s="677"/>
    </row>
    <row r="9" spans="1:17" ht="13.2" customHeight="1" x14ac:dyDescent="0.25">
      <c r="A9" s="1064" t="s">
        <v>906</v>
      </c>
      <c r="B9" s="1065"/>
      <c r="C9" s="1065"/>
      <c r="D9" s="1065"/>
      <c r="E9" s="1065"/>
      <c r="F9" s="1024">
        <f>'Angebot RV HMHE'!F17</f>
        <v>0</v>
      </c>
      <c r="G9" s="1025"/>
      <c r="H9" s="1026"/>
      <c r="J9" s="749"/>
      <c r="K9" s="749"/>
      <c r="L9" s="749"/>
      <c r="M9" s="749"/>
      <c r="N9" s="749"/>
      <c r="O9" s="745"/>
      <c r="P9" s="745"/>
    </row>
    <row r="10" spans="1:17" ht="1.95" customHeight="1" x14ac:dyDescent="0.25">
      <c r="B10" s="205"/>
      <c r="C10" s="205"/>
      <c r="D10" s="205"/>
      <c r="J10" s="749"/>
      <c r="K10" s="749"/>
      <c r="L10" s="749"/>
      <c r="M10" s="749"/>
      <c r="N10" s="749"/>
      <c r="O10" s="745"/>
      <c r="P10" s="745"/>
    </row>
    <row r="11" spans="1:17" ht="10.199999999999999" customHeight="1" x14ac:dyDescent="0.25">
      <c r="A11" s="1028" t="str">
        <f>'Angebot RV HMHE'!A19</f>
        <v>kalkulatorische Kosten Harvester (€/MAS):</v>
      </c>
      <c r="B11" s="1028"/>
      <c r="C11" s="750">
        <f>'Angebot RV HMHE'!C19</f>
        <v>0</v>
      </c>
      <c r="D11" s="1028" t="str">
        <f>'Angebot RV HMHE'!D19</f>
        <v>kalkulatorische Kosten Forwarder (€/MAS):</v>
      </c>
      <c r="E11" s="1028"/>
      <c r="F11" s="1028"/>
      <c r="G11" s="1029">
        <f>'Angebot RV HMHE'!F19</f>
        <v>0</v>
      </c>
      <c r="H11" s="1029"/>
      <c r="J11" s="749"/>
      <c r="K11" s="749"/>
      <c r="L11" s="749"/>
      <c r="M11" s="749"/>
      <c r="N11" s="749"/>
      <c r="O11" s="745"/>
      <c r="P11" s="745"/>
    </row>
    <row r="12" spans="1:17" ht="1.95" customHeight="1" x14ac:dyDescent="0.25">
      <c r="B12" s="205"/>
      <c r="C12" s="205"/>
      <c r="D12" s="205"/>
      <c r="J12" s="745"/>
      <c r="K12" s="745"/>
      <c r="L12" s="745"/>
      <c r="M12" s="745"/>
      <c r="N12" s="745"/>
      <c r="O12" s="745"/>
      <c r="P12" s="745"/>
    </row>
    <row r="13" spans="1:17" ht="12" customHeight="1" x14ac:dyDescent="0.25">
      <c r="A13" s="1027" t="s">
        <v>905</v>
      </c>
      <c r="B13" s="1027"/>
      <c r="C13" s="1027"/>
      <c r="D13" s="1027"/>
      <c r="E13" s="1027"/>
      <c r="F13" s="1027"/>
      <c r="G13" s="1027"/>
      <c r="H13" s="1027"/>
      <c r="O13" s="745"/>
      <c r="P13" s="745"/>
      <c r="Q13" s="745"/>
    </row>
    <row r="14" spans="1:17" ht="19.2" customHeight="1" x14ac:dyDescent="0.25">
      <c r="A14" s="1072" t="s">
        <v>374</v>
      </c>
      <c r="B14" s="1073"/>
      <c r="C14" s="748" t="s">
        <v>375</v>
      </c>
      <c r="D14" s="747" t="s">
        <v>376</v>
      </c>
      <c r="E14" s="746" t="s">
        <v>423</v>
      </c>
      <c r="F14" s="1021" t="s">
        <v>277</v>
      </c>
      <c r="G14" s="1022"/>
      <c r="H14" s="1023"/>
      <c r="O14" s="745"/>
      <c r="P14" s="745"/>
      <c r="Q14" s="745"/>
    </row>
    <row r="15" spans="1:17" ht="13.2" customHeight="1" x14ac:dyDescent="0.25">
      <c r="A15" s="1066" t="s">
        <v>832</v>
      </c>
      <c r="B15" s="1067"/>
      <c r="C15" s="251" t="s">
        <v>378</v>
      </c>
      <c r="D15" s="743" t="s">
        <v>379</v>
      </c>
      <c r="E15" s="296"/>
      <c r="F15" s="1008"/>
      <c r="G15" s="1009"/>
      <c r="H15" s="1009"/>
      <c r="O15" s="745"/>
      <c r="P15" s="745"/>
      <c r="Q15" s="745"/>
    </row>
    <row r="16" spans="1:17" ht="13.2" customHeight="1" x14ac:dyDescent="0.25">
      <c r="A16" s="1068"/>
      <c r="B16" s="1069"/>
      <c r="C16" s="251" t="s">
        <v>380</v>
      </c>
      <c r="D16" s="743" t="s">
        <v>381</v>
      </c>
      <c r="E16" s="296"/>
      <c r="F16" s="1008"/>
      <c r="G16" s="1009"/>
      <c r="H16" s="1009"/>
    </row>
    <row r="17" spans="1:17" ht="13.2" customHeight="1" x14ac:dyDescent="0.25">
      <c r="A17" s="1070"/>
      <c r="B17" s="1071"/>
      <c r="C17" s="251" t="s">
        <v>382</v>
      </c>
      <c r="D17" s="743" t="s">
        <v>383</v>
      </c>
      <c r="E17" s="296"/>
      <c r="F17" s="1008"/>
      <c r="G17" s="1009"/>
      <c r="H17" s="1009"/>
    </row>
    <row r="18" spans="1:17" ht="13.2" customHeight="1" x14ac:dyDescent="0.25">
      <c r="A18" s="1044" t="s">
        <v>78</v>
      </c>
      <c r="B18" s="1045"/>
      <c r="C18" s="251" t="s">
        <v>424</v>
      </c>
      <c r="D18" s="743" t="s">
        <v>385</v>
      </c>
      <c r="E18" s="296"/>
      <c r="F18" s="1008"/>
      <c r="G18" s="1009"/>
      <c r="H18" s="1009"/>
    </row>
    <row r="19" spans="1:17" ht="13.2" customHeight="1" x14ac:dyDescent="0.25">
      <c r="A19" s="1049" t="s">
        <v>604</v>
      </c>
      <c r="B19" s="1074"/>
      <c r="C19" s="251" t="s">
        <v>386</v>
      </c>
      <c r="D19" s="743" t="s">
        <v>385</v>
      </c>
      <c r="E19" s="296"/>
      <c r="F19" s="1008"/>
      <c r="G19" s="1009"/>
      <c r="H19" s="1009"/>
    </row>
    <row r="20" spans="1:17" ht="13.2" customHeight="1" x14ac:dyDescent="0.25">
      <c r="A20" s="1075"/>
      <c r="B20" s="1076"/>
      <c r="C20" s="251" t="s">
        <v>387</v>
      </c>
      <c r="D20" s="743" t="s">
        <v>379</v>
      </c>
      <c r="E20" s="296"/>
      <c r="F20" s="1008"/>
      <c r="G20" s="1009"/>
      <c r="H20" s="1009"/>
      <c r="O20" s="677"/>
      <c r="P20" s="677"/>
      <c r="Q20" s="677"/>
    </row>
    <row r="21" spans="1:17" ht="13.2" customHeight="1" x14ac:dyDescent="0.25">
      <c r="A21" s="1075"/>
      <c r="B21" s="1076"/>
      <c r="C21" s="251" t="s">
        <v>388</v>
      </c>
      <c r="D21" s="743" t="s">
        <v>381</v>
      </c>
      <c r="E21" s="296"/>
      <c r="F21" s="1008"/>
      <c r="G21" s="1009"/>
      <c r="H21" s="1009"/>
    </row>
    <row r="22" spans="1:17" ht="13.2" customHeight="1" x14ac:dyDescent="0.25">
      <c r="A22" s="1077"/>
      <c r="B22" s="1078"/>
      <c r="C22" s="251" t="s">
        <v>389</v>
      </c>
      <c r="D22" s="743" t="s">
        <v>390</v>
      </c>
      <c r="E22" s="296"/>
      <c r="F22" s="1008"/>
      <c r="G22" s="1009"/>
      <c r="H22" s="1009"/>
    </row>
    <row r="23" spans="1:17" ht="13.2" customHeight="1" x14ac:dyDescent="0.25">
      <c r="A23" s="1049" t="s">
        <v>904</v>
      </c>
      <c r="B23" s="1074"/>
      <c r="C23" s="251" t="s">
        <v>828</v>
      </c>
      <c r="D23" s="252" t="s">
        <v>827</v>
      </c>
      <c r="E23" s="677"/>
      <c r="F23" s="1008"/>
      <c r="G23" s="1009"/>
      <c r="H23" s="1009"/>
    </row>
    <row r="24" spans="1:17" ht="13.2" customHeight="1" x14ac:dyDescent="0.25">
      <c r="A24" s="1075"/>
      <c r="B24" s="1076"/>
      <c r="C24" s="251" t="s">
        <v>825</v>
      </c>
      <c r="D24" s="252" t="s">
        <v>385</v>
      </c>
      <c r="E24" s="296"/>
      <c r="F24" s="1008"/>
      <c r="G24" s="1009"/>
      <c r="H24" s="1009"/>
    </row>
    <row r="25" spans="1:17" ht="13.2" customHeight="1" x14ac:dyDescent="0.25">
      <c r="A25" s="1075"/>
      <c r="B25" s="1076"/>
      <c r="C25" s="251" t="s">
        <v>903</v>
      </c>
      <c r="D25" s="252" t="s">
        <v>379</v>
      </c>
      <c r="E25" s="296"/>
      <c r="F25" s="1008"/>
      <c r="G25" s="1009"/>
      <c r="H25" s="1009"/>
    </row>
    <row r="26" spans="1:17" ht="13.2" customHeight="1" x14ac:dyDescent="0.25">
      <c r="A26" s="1075"/>
      <c r="B26" s="1076"/>
      <c r="C26" s="251" t="s">
        <v>902</v>
      </c>
      <c r="D26" s="252" t="s">
        <v>901</v>
      </c>
      <c r="E26" s="296"/>
      <c r="F26" s="1008"/>
      <c r="G26" s="1009"/>
      <c r="H26" s="1009"/>
    </row>
    <row r="27" spans="1:17" ht="13.2" customHeight="1" x14ac:dyDescent="0.25">
      <c r="A27" s="1075"/>
      <c r="B27" s="1076"/>
      <c r="C27" s="251" t="s">
        <v>900</v>
      </c>
      <c r="D27" s="252" t="s">
        <v>390</v>
      </c>
      <c r="E27" s="296"/>
      <c r="F27" s="1008"/>
      <c r="G27" s="1009"/>
      <c r="H27" s="1009"/>
    </row>
    <row r="28" spans="1:17" ht="13.2" customHeight="1" x14ac:dyDescent="0.25">
      <c r="A28" s="1075"/>
      <c r="B28" s="1076"/>
      <c r="C28" s="251" t="s">
        <v>899</v>
      </c>
      <c r="D28" s="252" t="s">
        <v>820</v>
      </c>
      <c r="E28" s="296"/>
      <c r="F28" s="1008"/>
      <c r="G28" s="1009"/>
      <c r="H28" s="1009"/>
    </row>
    <row r="29" spans="1:17" ht="13.2" customHeight="1" x14ac:dyDescent="0.25">
      <c r="A29" s="1077"/>
      <c r="B29" s="1078"/>
      <c r="C29" s="251" t="s">
        <v>819</v>
      </c>
      <c r="D29" s="252" t="s">
        <v>383</v>
      </c>
      <c r="E29" s="296"/>
      <c r="F29" s="1008"/>
      <c r="G29" s="1009"/>
      <c r="H29" s="1009"/>
    </row>
    <row r="30" spans="1:17" ht="13.2" customHeight="1" x14ac:dyDescent="0.25">
      <c r="A30" s="1033" t="s">
        <v>426</v>
      </c>
      <c r="B30" s="1034"/>
      <c r="C30" s="251" t="s">
        <v>818</v>
      </c>
      <c r="D30" s="252" t="s">
        <v>385</v>
      </c>
      <c r="E30" s="296"/>
      <c r="F30" s="1039"/>
      <c r="G30" s="1040"/>
      <c r="H30" s="1041"/>
    </row>
    <row r="31" spans="1:17" ht="13.2" customHeight="1" x14ac:dyDescent="0.25">
      <c r="A31" s="1035"/>
      <c r="B31" s="1036"/>
      <c r="C31" s="251" t="s">
        <v>817</v>
      </c>
      <c r="D31" s="252" t="s">
        <v>379</v>
      </c>
      <c r="E31" s="296"/>
      <c r="F31" s="1008"/>
      <c r="G31" s="1009"/>
      <c r="H31" s="1009"/>
    </row>
    <row r="32" spans="1:17" ht="13.2" customHeight="1" x14ac:dyDescent="0.25">
      <c r="A32" s="927" t="s">
        <v>395</v>
      </c>
      <c r="B32" s="929"/>
      <c r="C32" s="251" t="s">
        <v>898</v>
      </c>
      <c r="D32" s="743" t="s">
        <v>390</v>
      </c>
      <c r="E32" s="296"/>
      <c r="F32" s="1039"/>
      <c r="G32" s="1040"/>
      <c r="H32" s="1041"/>
    </row>
    <row r="33" spans="1:10" ht="13.2" customHeight="1" x14ac:dyDescent="0.25">
      <c r="A33" s="927" t="s">
        <v>815</v>
      </c>
      <c r="B33" s="929"/>
      <c r="C33" s="251" t="s">
        <v>897</v>
      </c>
      <c r="D33" s="743" t="s">
        <v>896</v>
      </c>
      <c r="E33" s="296"/>
      <c r="F33" s="1039"/>
      <c r="G33" s="1040"/>
      <c r="H33" s="1041"/>
    </row>
    <row r="34" spans="1:10" ht="13.2" customHeight="1" x14ac:dyDescent="0.25">
      <c r="A34" s="1044" t="s">
        <v>400</v>
      </c>
      <c r="B34" s="1045"/>
      <c r="C34" s="744" t="s">
        <v>427</v>
      </c>
      <c r="D34" s="743" t="s">
        <v>402</v>
      </c>
      <c r="E34" s="296"/>
      <c r="F34" s="1008"/>
      <c r="G34" s="1009"/>
      <c r="H34" s="1009"/>
    </row>
    <row r="35" spans="1:10" ht="13.2" customHeight="1" x14ac:dyDescent="0.25">
      <c r="A35" s="1049" t="s">
        <v>895</v>
      </c>
      <c r="B35" s="1050"/>
      <c r="C35" s="252" t="s">
        <v>811</v>
      </c>
      <c r="D35" s="743" t="s">
        <v>379</v>
      </c>
      <c r="E35" s="296"/>
      <c r="F35" s="1008"/>
      <c r="G35" s="1009"/>
      <c r="H35" s="1009"/>
    </row>
    <row r="36" spans="1:10" ht="13.2" customHeight="1" x14ac:dyDescent="0.25">
      <c r="A36" s="1051"/>
      <c r="B36" s="1052"/>
      <c r="C36" s="252" t="s">
        <v>406</v>
      </c>
      <c r="D36" s="743" t="s">
        <v>407</v>
      </c>
      <c r="E36" s="296"/>
      <c r="F36" s="1008"/>
      <c r="G36" s="1009"/>
      <c r="H36" s="1009"/>
    </row>
    <row r="37" spans="1:10" ht="13.2" customHeight="1" x14ac:dyDescent="0.25">
      <c r="A37" s="1051"/>
      <c r="B37" s="1052"/>
      <c r="C37" s="252" t="s">
        <v>378</v>
      </c>
      <c r="D37" s="743" t="s">
        <v>408</v>
      </c>
      <c r="E37" s="296"/>
      <c r="F37" s="1008"/>
      <c r="G37" s="1009"/>
      <c r="H37" s="1009"/>
    </row>
    <row r="38" spans="1:10" ht="13.2" customHeight="1" x14ac:dyDescent="0.25">
      <c r="A38" s="1047" t="s">
        <v>409</v>
      </c>
      <c r="B38" s="1048"/>
      <c r="C38" s="742"/>
      <c r="D38" s="741" t="s">
        <v>430</v>
      </c>
      <c r="E38" s="296"/>
      <c r="F38" s="1008"/>
      <c r="G38" s="1009"/>
      <c r="H38" s="1009"/>
    </row>
    <row r="39" spans="1:10" ht="13.2" customHeight="1" x14ac:dyDescent="0.3">
      <c r="A39" s="1042" t="s">
        <v>431</v>
      </c>
      <c r="B39" s="1042"/>
      <c r="C39" s="1042"/>
      <c r="D39" s="1043"/>
      <c r="E39" s="740">
        <f>SUM(E15:E38)</f>
        <v>0</v>
      </c>
      <c r="F39" s="1008"/>
      <c r="G39" s="1009"/>
      <c r="H39" s="1009"/>
    </row>
    <row r="40" spans="1:10" ht="3" customHeight="1" x14ac:dyDescent="0.3">
      <c r="A40" s="739"/>
      <c r="B40" s="739"/>
      <c r="C40" s="739"/>
      <c r="D40" s="739"/>
      <c r="E40" s="738"/>
      <c r="F40" s="737"/>
      <c r="G40" s="737"/>
      <c r="H40" s="737"/>
    </row>
    <row r="41" spans="1:10" ht="31.2" customHeight="1" x14ac:dyDescent="0.25">
      <c r="A41" s="1037" t="s">
        <v>923</v>
      </c>
      <c r="B41" s="1102" t="s">
        <v>790</v>
      </c>
      <c r="C41" s="1102"/>
      <c r="D41" s="1102"/>
      <c r="E41" s="733" t="s">
        <v>432</v>
      </c>
      <c r="F41" s="1061" t="s">
        <v>894</v>
      </c>
      <c r="G41" s="1061"/>
      <c r="H41" s="231" t="s">
        <v>433</v>
      </c>
    </row>
    <row r="42" spans="1:10" ht="12" customHeight="1" x14ac:dyDescent="0.25">
      <c r="A42" s="1037"/>
      <c r="B42" s="1053" t="s">
        <v>788</v>
      </c>
      <c r="C42" s="1053"/>
      <c r="D42" s="736">
        <f>'Angebot RV HMHE'!F74</f>
        <v>0.75</v>
      </c>
      <c r="E42" s="1103"/>
      <c r="F42" s="731" t="s">
        <v>354</v>
      </c>
      <c r="G42" s="730"/>
      <c r="H42" s="1063">
        <f>ROUND((ROUND(G42,2)*E42*D42)+(D43*E42*G43),2)</f>
        <v>0</v>
      </c>
    </row>
    <row r="43" spans="1:10" ht="12" customHeight="1" x14ac:dyDescent="0.25">
      <c r="A43" s="1037"/>
      <c r="B43" s="1053" t="s">
        <v>808</v>
      </c>
      <c r="C43" s="1053"/>
      <c r="D43" s="736">
        <v>85</v>
      </c>
      <c r="E43" s="1103"/>
      <c r="F43" s="731" t="s">
        <v>893</v>
      </c>
      <c r="G43" s="735"/>
      <c r="H43" s="1063"/>
      <c r="J43" s="726"/>
    </row>
    <row r="44" spans="1:10" ht="1.95" customHeight="1" x14ac:dyDescent="0.25">
      <c r="A44" s="734"/>
      <c r="B44" s="205"/>
      <c r="C44" s="205"/>
      <c r="D44" s="205"/>
    </row>
    <row r="45" spans="1:10" ht="31.2" customHeight="1" x14ac:dyDescent="0.25">
      <c r="A45" s="1037" t="s">
        <v>892</v>
      </c>
      <c r="B45" s="1102" t="s">
        <v>790</v>
      </c>
      <c r="C45" s="1102"/>
      <c r="D45" s="1102"/>
      <c r="E45" s="733" t="s">
        <v>891</v>
      </c>
      <c r="F45" s="1061" t="s">
        <v>890</v>
      </c>
      <c r="G45" s="1061"/>
      <c r="H45" s="231" t="s">
        <v>433</v>
      </c>
    </row>
    <row r="46" spans="1:10" ht="12" customHeight="1" x14ac:dyDescent="0.25">
      <c r="A46" s="1037"/>
      <c r="B46" s="1053" t="s">
        <v>889</v>
      </c>
      <c r="C46" s="1053"/>
      <c r="D46" s="732">
        <f>'Angebot RV HMHE'!F76</f>
        <v>1</v>
      </c>
      <c r="E46" s="827"/>
      <c r="F46" s="731" t="s">
        <v>354</v>
      </c>
      <c r="G46" s="730"/>
      <c r="H46" s="826">
        <f>ROUND((ROUND(G46,2)*E46*D46),2)</f>
        <v>0</v>
      </c>
    </row>
    <row r="47" spans="1:10" ht="1.95" customHeight="1" x14ac:dyDescent="0.25">
      <c r="A47" s="810"/>
      <c r="B47" s="813"/>
      <c r="C47" s="814"/>
      <c r="D47" s="815"/>
      <c r="E47" s="812"/>
      <c r="F47" s="731"/>
      <c r="G47" s="730"/>
      <c r="H47" s="811"/>
    </row>
    <row r="48" spans="1:10" ht="12" customHeight="1" x14ac:dyDescent="0.25">
      <c r="A48" s="1055" t="s">
        <v>967</v>
      </c>
      <c r="B48" s="1038" t="s">
        <v>958</v>
      </c>
      <c r="C48" s="1038"/>
      <c r="D48" s="1053" t="s">
        <v>963</v>
      </c>
      <c r="E48" s="1053"/>
      <c r="F48" s="1053"/>
      <c r="G48" s="1053"/>
      <c r="H48" s="816" t="s">
        <v>961</v>
      </c>
    </row>
    <row r="49" spans="1:16" ht="12" customHeight="1" x14ac:dyDescent="0.25">
      <c r="A49" s="1037"/>
      <c r="B49" s="825" t="s">
        <v>956</v>
      </c>
      <c r="C49" s="732">
        <f>'Angebot RV HMHE'!F77</f>
        <v>5</v>
      </c>
      <c r="D49" s="1061" t="s">
        <v>959</v>
      </c>
      <c r="E49" s="1061"/>
      <c r="F49" s="1061"/>
      <c r="G49" s="730"/>
      <c r="H49" s="1063">
        <f>ROUND((ROUND(G49,2)*C49)+(ROUND(G50,2)*C50),2)</f>
        <v>0</v>
      </c>
    </row>
    <row r="50" spans="1:16" ht="12" customHeight="1" x14ac:dyDescent="0.25">
      <c r="A50" s="1037"/>
      <c r="B50" s="825" t="s">
        <v>957</v>
      </c>
      <c r="C50" s="732">
        <f>'Angebot RV HMHE'!F78</f>
        <v>1</v>
      </c>
      <c r="D50" s="1053" t="s">
        <v>960</v>
      </c>
      <c r="E50" s="1053"/>
      <c r="F50" s="1053"/>
      <c r="G50" s="730"/>
      <c r="H50" s="1063"/>
    </row>
    <row r="51" spans="1:16" s="256" customFormat="1" ht="9" customHeight="1" x14ac:dyDescent="0.25">
      <c r="A51" s="991" t="s">
        <v>434</v>
      </c>
      <c r="B51" s="991"/>
      <c r="C51" s="991"/>
      <c r="D51" s="991"/>
      <c r="E51" s="991"/>
      <c r="F51" s="991"/>
      <c r="G51" s="991"/>
      <c r="H51" s="991"/>
    </row>
    <row r="52" spans="1:16" s="256" customFormat="1" ht="18" customHeight="1" x14ac:dyDescent="0.25">
      <c r="A52" s="992" t="s">
        <v>887</v>
      </c>
      <c r="B52" s="992"/>
      <c r="C52" s="992"/>
      <c r="D52" s="992"/>
      <c r="E52" s="992"/>
      <c r="F52" s="992"/>
      <c r="G52" s="992"/>
      <c r="H52" s="992"/>
    </row>
    <row r="53" spans="1:16" s="256" customFormat="1" ht="9" customHeight="1" x14ac:dyDescent="0.25">
      <c r="A53" s="1054" t="s">
        <v>886</v>
      </c>
      <c r="B53" s="1054"/>
      <c r="C53" s="1054"/>
      <c r="D53" s="1054"/>
      <c r="E53" s="1054"/>
      <c r="F53" s="1054"/>
      <c r="G53" s="1054"/>
      <c r="H53" s="1054"/>
    </row>
    <row r="54" spans="1:16" ht="1.95" customHeight="1" x14ac:dyDescent="0.3">
      <c r="A54" s="219"/>
      <c r="B54" s="208"/>
      <c r="C54" s="208"/>
      <c r="D54" s="218"/>
      <c r="E54" s="219"/>
      <c r="F54" s="219"/>
      <c r="G54" s="219"/>
      <c r="H54" s="219"/>
    </row>
    <row r="55" spans="1:16" ht="12" customHeight="1" x14ac:dyDescent="0.3">
      <c r="A55" s="1057" t="s">
        <v>885</v>
      </c>
      <c r="B55" s="1058"/>
      <c r="C55" s="1058"/>
      <c r="D55" s="1058"/>
      <c r="E55" s="1058"/>
      <c r="F55" s="1058"/>
      <c r="G55" s="1058"/>
      <c r="H55" s="1059"/>
    </row>
    <row r="56" spans="1:16" s="229" customFormat="1" ht="42" customHeight="1" x14ac:dyDescent="0.25">
      <c r="A56" s="729" t="s">
        <v>884</v>
      </c>
      <c r="B56" s="230" t="s">
        <v>883</v>
      </c>
      <c r="C56" s="230" t="s">
        <v>882</v>
      </c>
      <c r="D56" s="231" t="s">
        <v>439</v>
      </c>
      <c r="E56" s="727" t="s">
        <v>440</v>
      </c>
      <c r="F56" s="727" t="s">
        <v>441</v>
      </c>
      <c r="G56" s="728" t="s">
        <v>881</v>
      </c>
      <c r="H56" s="727" t="s">
        <v>443</v>
      </c>
      <c r="J56" s="205"/>
      <c r="K56" s="205"/>
      <c r="L56" s="205"/>
      <c r="M56" s="205"/>
      <c r="N56" s="205"/>
      <c r="O56" s="677"/>
      <c r="P56" s="677"/>
    </row>
    <row r="57" spans="1:16" ht="13.2" customHeight="1" x14ac:dyDescent="0.3">
      <c r="A57" s="672" t="s">
        <v>857</v>
      </c>
      <c r="B57" s="724">
        <f>'Angebot RV HMHE'!B23</f>
        <v>6.95</v>
      </c>
      <c r="C57" s="724">
        <f>'Angebot RV HMHE'!D23</f>
        <v>8</v>
      </c>
      <c r="D57" s="723">
        <f t="shared" ref="D57:D80" si="0">ROUND(ROUND(($C$11/B57),2)+ROUND(($G$11/C57),2),2)</f>
        <v>0</v>
      </c>
      <c r="E57" s="1081">
        <f>E39</f>
        <v>0</v>
      </c>
      <c r="F57" s="722">
        <f t="shared" ref="F57:F80" si="1">ROUND(D57+(D57*$E$57),2)</f>
        <v>0</v>
      </c>
      <c r="G57" s="721"/>
      <c r="H57" s="720">
        <f t="shared" ref="H57:H80" si="2">ROUND((F57*ROUND(G57,2)),2)</f>
        <v>0</v>
      </c>
      <c r="J57" s="726"/>
      <c r="O57" s="677"/>
      <c r="P57" s="677"/>
    </row>
    <row r="58" spans="1:16" ht="13.2" customHeight="1" x14ac:dyDescent="0.3">
      <c r="A58" s="672" t="s">
        <v>856</v>
      </c>
      <c r="B58" s="724">
        <f>'Angebot RV HMHE'!B24</f>
        <v>7.4</v>
      </c>
      <c r="C58" s="724">
        <f>'Angebot RV HMHE'!D24</f>
        <v>8.3000000000000007</v>
      </c>
      <c r="D58" s="723">
        <f t="shared" si="0"/>
        <v>0</v>
      </c>
      <c r="E58" s="1082"/>
      <c r="F58" s="722">
        <f t="shared" si="1"/>
        <v>0</v>
      </c>
      <c r="G58" s="721"/>
      <c r="H58" s="720">
        <f t="shared" si="2"/>
        <v>0</v>
      </c>
      <c r="O58" s="677"/>
      <c r="P58" s="677"/>
    </row>
    <row r="59" spans="1:16" ht="13.2" customHeight="1" x14ac:dyDescent="0.3">
      <c r="A59" s="672" t="s">
        <v>855</v>
      </c>
      <c r="B59" s="724">
        <f>'Angebot RV HMHE'!B25</f>
        <v>7.7</v>
      </c>
      <c r="C59" s="724">
        <f>'Angebot RV HMHE'!D25</f>
        <v>8.6</v>
      </c>
      <c r="D59" s="723">
        <f t="shared" si="0"/>
        <v>0</v>
      </c>
      <c r="E59" s="1082"/>
      <c r="F59" s="722">
        <f t="shared" si="1"/>
        <v>0</v>
      </c>
      <c r="G59" s="721"/>
      <c r="H59" s="720">
        <f t="shared" si="2"/>
        <v>0</v>
      </c>
      <c r="O59" s="677"/>
      <c r="P59" s="677"/>
    </row>
    <row r="60" spans="1:16" ht="13.2" customHeight="1" x14ac:dyDescent="0.3">
      <c r="A60" s="672" t="s">
        <v>854</v>
      </c>
      <c r="B60" s="724">
        <f>'Angebot RV HMHE'!B26</f>
        <v>8.1999999999999993</v>
      </c>
      <c r="C60" s="724">
        <f>'Angebot RV HMHE'!D26</f>
        <v>9</v>
      </c>
      <c r="D60" s="723">
        <f t="shared" si="0"/>
        <v>0</v>
      </c>
      <c r="E60" s="1082"/>
      <c r="F60" s="722">
        <f t="shared" si="1"/>
        <v>0</v>
      </c>
      <c r="G60" s="721"/>
      <c r="H60" s="720">
        <f t="shared" si="2"/>
        <v>0</v>
      </c>
      <c r="O60" s="677"/>
      <c r="P60" s="677"/>
    </row>
    <row r="61" spans="1:16" ht="13.2" customHeight="1" x14ac:dyDescent="0.3">
      <c r="A61" s="672" t="s">
        <v>853</v>
      </c>
      <c r="B61" s="724">
        <f>'Angebot RV HMHE'!B27</f>
        <v>8.6999999999999993</v>
      </c>
      <c r="C61" s="724">
        <f>'Angebot RV HMHE'!D27</f>
        <v>9.4</v>
      </c>
      <c r="D61" s="723">
        <f t="shared" si="0"/>
        <v>0</v>
      </c>
      <c r="E61" s="1082"/>
      <c r="F61" s="722">
        <f t="shared" si="1"/>
        <v>0</v>
      </c>
      <c r="G61" s="721"/>
      <c r="H61" s="720">
        <f t="shared" si="2"/>
        <v>0</v>
      </c>
      <c r="O61" s="677"/>
      <c r="P61" s="677"/>
    </row>
    <row r="62" spans="1:16" ht="13.2" customHeight="1" x14ac:dyDescent="0.3">
      <c r="A62" s="672" t="s">
        <v>852</v>
      </c>
      <c r="B62" s="724">
        <f>'Angebot RV HMHE'!B28</f>
        <v>9.1999999999999993</v>
      </c>
      <c r="C62" s="724">
        <f>'Angebot RV HMHE'!D28</f>
        <v>9.9</v>
      </c>
      <c r="D62" s="723">
        <f t="shared" si="0"/>
        <v>0</v>
      </c>
      <c r="E62" s="1082"/>
      <c r="F62" s="722">
        <f t="shared" si="1"/>
        <v>0</v>
      </c>
      <c r="G62" s="721"/>
      <c r="H62" s="720">
        <f t="shared" si="2"/>
        <v>0</v>
      </c>
      <c r="O62" s="677"/>
      <c r="P62" s="677"/>
    </row>
    <row r="63" spans="1:16" ht="13.2" customHeight="1" x14ac:dyDescent="0.3">
      <c r="A63" s="672" t="s">
        <v>851</v>
      </c>
      <c r="B63" s="724">
        <f>'Angebot RV HMHE'!B29</f>
        <v>9.6999999999999993</v>
      </c>
      <c r="C63" s="724">
        <f>'Angebot RV HMHE'!D29</f>
        <v>10.4</v>
      </c>
      <c r="D63" s="723">
        <f t="shared" si="0"/>
        <v>0</v>
      </c>
      <c r="E63" s="1082"/>
      <c r="F63" s="722">
        <f t="shared" si="1"/>
        <v>0</v>
      </c>
      <c r="G63" s="721"/>
      <c r="H63" s="720">
        <f t="shared" si="2"/>
        <v>0</v>
      </c>
      <c r="O63" s="677"/>
      <c r="P63" s="677"/>
    </row>
    <row r="64" spans="1:16" ht="13.2" customHeight="1" x14ac:dyDescent="0.3">
      <c r="A64" s="672" t="s">
        <v>850</v>
      </c>
      <c r="B64" s="724">
        <f>'Angebot RV HMHE'!B30</f>
        <v>10.1</v>
      </c>
      <c r="C64" s="724">
        <f>'Angebot RV HMHE'!D30</f>
        <v>10.9</v>
      </c>
      <c r="D64" s="723">
        <f t="shared" si="0"/>
        <v>0</v>
      </c>
      <c r="E64" s="1082"/>
      <c r="F64" s="722">
        <f t="shared" si="1"/>
        <v>0</v>
      </c>
      <c r="G64" s="721"/>
      <c r="H64" s="720">
        <f t="shared" si="2"/>
        <v>0</v>
      </c>
      <c r="O64" s="677"/>
      <c r="P64" s="677"/>
    </row>
    <row r="65" spans="1:16" ht="13.2" customHeight="1" x14ac:dyDescent="0.3">
      <c r="A65" s="672" t="s">
        <v>849</v>
      </c>
      <c r="B65" s="724">
        <f>'Angebot RV HMHE'!B31</f>
        <v>10.5</v>
      </c>
      <c r="C65" s="724">
        <f>'Angebot RV HMHE'!D31</f>
        <v>11.4</v>
      </c>
      <c r="D65" s="723">
        <f t="shared" si="0"/>
        <v>0</v>
      </c>
      <c r="E65" s="1082"/>
      <c r="F65" s="722">
        <f t="shared" si="1"/>
        <v>0</v>
      </c>
      <c r="G65" s="721"/>
      <c r="H65" s="720">
        <f t="shared" si="2"/>
        <v>0</v>
      </c>
      <c r="O65" s="677"/>
      <c r="P65" s="677"/>
    </row>
    <row r="66" spans="1:16" ht="13.2" customHeight="1" x14ac:dyDescent="0.3">
      <c r="A66" s="672" t="s">
        <v>848</v>
      </c>
      <c r="B66" s="724">
        <f>'Angebot RV HMHE'!B32</f>
        <v>10.7</v>
      </c>
      <c r="C66" s="724">
        <f>'Angebot RV HMHE'!D32</f>
        <v>11.9</v>
      </c>
      <c r="D66" s="723">
        <f t="shared" si="0"/>
        <v>0</v>
      </c>
      <c r="E66" s="1082"/>
      <c r="F66" s="722">
        <f t="shared" si="1"/>
        <v>0</v>
      </c>
      <c r="G66" s="721"/>
      <c r="H66" s="720">
        <f t="shared" si="2"/>
        <v>0</v>
      </c>
      <c r="O66" s="677"/>
      <c r="P66" s="677"/>
    </row>
    <row r="67" spans="1:16" ht="13.2" customHeight="1" x14ac:dyDescent="0.3">
      <c r="A67" s="672" t="s">
        <v>847</v>
      </c>
      <c r="B67" s="724">
        <f>'Angebot RV HMHE'!B33</f>
        <v>11</v>
      </c>
      <c r="C67" s="724">
        <f>'Angebot RV HMHE'!D33</f>
        <v>12.5</v>
      </c>
      <c r="D67" s="723">
        <f t="shared" si="0"/>
        <v>0</v>
      </c>
      <c r="E67" s="1082"/>
      <c r="F67" s="722">
        <f t="shared" si="1"/>
        <v>0</v>
      </c>
      <c r="G67" s="721"/>
      <c r="H67" s="720">
        <f t="shared" si="2"/>
        <v>0</v>
      </c>
      <c r="O67" s="677"/>
      <c r="P67" s="677"/>
    </row>
    <row r="68" spans="1:16" ht="13.2" customHeight="1" x14ac:dyDescent="0.3">
      <c r="A68" s="672" t="s">
        <v>846</v>
      </c>
      <c r="B68" s="724">
        <f>'Angebot RV HMHE'!B34</f>
        <v>11.4</v>
      </c>
      <c r="C68" s="724">
        <f>'Angebot RV HMHE'!D34</f>
        <v>13</v>
      </c>
      <c r="D68" s="723">
        <f t="shared" si="0"/>
        <v>0</v>
      </c>
      <c r="E68" s="1082"/>
      <c r="F68" s="722">
        <f t="shared" si="1"/>
        <v>0</v>
      </c>
      <c r="G68" s="721"/>
      <c r="H68" s="720">
        <f t="shared" si="2"/>
        <v>0</v>
      </c>
      <c r="O68" s="677"/>
      <c r="P68" s="677"/>
    </row>
    <row r="69" spans="1:16" ht="13.2" customHeight="1" x14ac:dyDescent="0.3">
      <c r="A69" s="672" t="s">
        <v>845</v>
      </c>
      <c r="B69" s="724">
        <f>'Angebot RV HMHE'!B35</f>
        <v>12.4</v>
      </c>
      <c r="C69" s="724">
        <f>'Angebot RV HMHE'!D35</f>
        <v>13.5</v>
      </c>
      <c r="D69" s="723">
        <f t="shared" si="0"/>
        <v>0</v>
      </c>
      <c r="E69" s="1082"/>
      <c r="F69" s="722">
        <f t="shared" si="1"/>
        <v>0</v>
      </c>
      <c r="G69" s="721"/>
      <c r="H69" s="720">
        <f t="shared" si="2"/>
        <v>0</v>
      </c>
      <c r="O69" s="677"/>
      <c r="P69" s="677"/>
    </row>
    <row r="70" spans="1:16" ht="13.2" customHeight="1" x14ac:dyDescent="0.3">
      <c r="A70" s="672" t="s">
        <v>844</v>
      </c>
      <c r="B70" s="724">
        <f>'Angebot RV HMHE'!B36</f>
        <v>13.1</v>
      </c>
      <c r="C70" s="724">
        <f>'Angebot RV HMHE'!D36</f>
        <v>13.7</v>
      </c>
      <c r="D70" s="723">
        <f t="shared" si="0"/>
        <v>0</v>
      </c>
      <c r="E70" s="1082"/>
      <c r="F70" s="722">
        <f t="shared" si="1"/>
        <v>0</v>
      </c>
      <c r="G70" s="725"/>
      <c r="H70" s="720">
        <f t="shared" si="2"/>
        <v>0</v>
      </c>
      <c r="O70" s="677"/>
      <c r="P70" s="677"/>
    </row>
    <row r="71" spans="1:16" ht="13.2" customHeight="1" x14ac:dyDescent="0.3">
      <c r="A71" s="672" t="s">
        <v>843</v>
      </c>
      <c r="B71" s="724">
        <f>'Angebot RV HMHE'!B37</f>
        <v>13.7</v>
      </c>
      <c r="C71" s="724">
        <f>'Angebot RV HMHE'!D37</f>
        <v>13.95</v>
      </c>
      <c r="D71" s="723">
        <f t="shared" si="0"/>
        <v>0</v>
      </c>
      <c r="E71" s="1082"/>
      <c r="F71" s="722">
        <f t="shared" si="1"/>
        <v>0</v>
      </c>
      <c r="G71" s="721"/>
      <c r="H71" s="720">
        <f t="shared" si="2"/>
        <v>0</v>
      </c>
      <c r="O71" s="677"/>
      <c r="P71" s="677"/>
    </row>
    <row r="72" spans="1:16" ht="13.2" customHeight="1" x14ac:dyDescent="0.3">
      <c r="A72" s="672" t="s">
        <v>842</v>
      </c>
      <c r="B72" s="724">
        <f>'Angebot RV HMHE'!B38</f>
        <v>14.4</v>
      </c>
      <c r="C72" s="724">
        <f>'Angebot RV HMHE'!D38</f>
        <v>14.2</v>
      </c>
      <c r="D72" s="723">
        <f t="shared" si="0"/>
        <v>0</v>
      </c>
      <c r="E72" s="1082"/>
      <c r="F72" s="722">
        <f t="shared" si="1"/>
        <v>0</v>
      </c>
      <c r="G72" s="721"/>
      <c r="H72" s="720">
        <f t="shared" si="2"/>
        <v>0</v>
      </c>
      <c r="O72" s="677"/>
      <c r="P72" s="677"/>
    </row>
    <row r="73" spans="1:16" ht="13.2" customHeight="1" x14ac:dyDescent="0.3">
      <c r="A73" s="672" t="s">
        <v>841</v>
      </c>
      <c r="B73" s="724">
        <f>'Angebot RV HMHE'!B39</f>
        <v>14.8</v>
      </c>
      <c r="C73" s="724">
        <f>'Angebot RV HMHE'!D39</f>
        <v>14.3</v>
      </c>
      <c r="D73" s="723">
        <f t="shared" si="0"/>
        <v>0</v>
      </c>
      <c r="E73" s="1082"/>
      <c r="F73" s="722">
        <f t="shared" si="1"/>
        <v>0</v>
      </c>
      <c r="G73" s="725"/>
      <c r="H73" s="720">
        <f t="shared" si="2"/>
        <v>0</v>
      </c>
      <c r="O73" s="677"/>
      <c r="P73" s="677"/>
    </row>
    <row r="74" spans="1:16" ht="13.2" customHeight="1" x14ac:dyDescent="0.3">
      <c r="A74" s="672" t="s">
        <v>840</v>
      </c>
      <c r="B74" s="724">
        <f>'Angebot RV HMHE'!B40</f>
        <v>16</v>
      </c>
      <c r="C74" s="724">
        <f>'Angebot RV HMHE'!D40</f>
        <v>14.4</v>
      </c>
      <c r="D74" s="723">
        <f t="shared" si="0"/>
        <v>0</v>
      </c>
      <c r="E74" s="1082"/>
      <c r="F74" s="722">
        <f t="shared" si="1"/>
        <v>0</v>
      </c>
      <c r="G74" s="721"/>
      <c r="H74" s="720">
        <f t="shared" si="2"/>
        <v>0</v>
      </c>
      <c r="O74" s="677"/>
      <c r="P74" s="677"/>
    </row>
    <row r="75" spans="1:16" ht="13.2" customHeight="1" x14ac:dyDescent="0.3">
      <c r="A75" s="672" t="s">
        <v>839</v>
      </c>
      <c r="B75" s="724">
        <f>'Angebot RV HMHE'!B41</f>
        <v>16.899999999999999</v>
      </c>
      <c r="C75" s="724">
        <f>'Angebot RV HMHE'!D41</f>
        <v>14.5</v>
      </c>
      <c r="D75" s="723">
        <f t="shared" si="0"/>
        <v>0</v>
      </c>
      <c r="E75" s="1082"/>
      <c r="F75" s="722">
        <f t="shared" si="1"/>
        <v>0</v>
      </c>
      <c r="G75" s="721"/>
      <c r="H75" s="720">
        <f t="shared" si="2"/>
        <v>0</v>
      </c>
      <c r="O75" s="677"/>
      <c r="P75" s="677"/>
    </row>
    <row r="76" spans="1:16" ht="13.2" customHeight="1" x14ac:dyDescent="0.3">
      <c r="A76" s="672" t="s">
        <v>838</v>
      </c>
      <c r="B76" s="724">
        <f>'Angebot RV HMHE'!B42</f>
        <v>17.399999999999999</v>
      </c>
      <c r="C76" s="724">
        <f>'Angebot RV HMHE'!D42</f>
        <v>14.6</v>
      </c>
      <c r="D76" s="723">
        <f t="shared" si="0"/>
        <v>0</v>
      </c>
      <c r="E76" s="1082"/>
      <c r="F76" s="722">
        <f t="shared" si="1"/>
        <v>0</v>
      </c>
      <c r="G76" s="721"/>
      <c r="H76" s="720">
        <f t="shared" si="2"/>
        <v>0</v>
      </c>
      <c r="O76" s="677"/>
      <c r="P76" s="677"/>
    </row>
    <row r="77" spans="1:16" ht="13.2" customHeight="1" x14ac:dyDescent="0.3">
      <c r="A77" s="672" t="s">
        <v>837</v>
      </c>
      <c r="B77" s="724">
        <f>'Angebot RV HMHE'!B43</f>
        <v>17.899999999999999</v>
      </c>
      <c r="C77" s="724">
        <f>'Angebot RV HMHE'!D43</f>
        <v>14.7</v>
      </c>
      <c r="D77" s="723">
        <f t="shared" si="0"/>
        <v>0</v>
      </c>
      <c r="E77" s="1082"/>
      <c r="F77" s="722">
        <f t="shared" si="1"/>
        <v>0</v>
      </c>
      <c r="G77" s="721"/>
      <c r="H77" s="720">
        <f t="shared" si="2"/>
        <v>0</v>
      </c>
    </row>
    <row r="78" spans="1:16" ht="13.2" customHeight="1" x14ac:dyDescent="0.3">
      <c r="A78" s="672" t="s">
        <v>836</v>
      </c>
      <c r="B78" s="724">
        <f>'Angebot RV HMHE'!B44</f>
        <v>18.100000000000001</v>
      </c>
      <c r="C78" s="724">
        <f>'Angebot RV HMHE'!D44</f>
        <v>14.8</v>
      </c>
      <c r="D78" s="723">
        <f t="shared" si="0"/>
        <v>0</v>
      </c>
      <c r="E78" s="1082"/>
      <c r="F78" s="722">
        <f t="shared" si="1"/>
        <v>0</v>
      </c>
      <c r="G78" s="721"/>
      <c r="H78" s="720">
        <f t="shared" si="2"/>
        <v>0</v>
      </c>
    </row>
    <row r="79" spans="1:16" ht="13.2" customHeight="1" x14ac:dyDescent="0.3">
      <c r="A79" s="672" t="s">
        <v>835</v>
      </c>
      <c r="B79" s="724">
        <f>'Angebot RV HMHE'!B45</f>
        <v>18.5</v>
      </c>
      <c r="C79" s="724">
        <f>'Angebot RV HMHE'!D45</f>
        <v>14.9</v>
      </c>
      <c r="D79" s="723">
        <f t="shared" si="0"/>
        <v>0</v>
      </c>
      <c r="E79" s="1082"/>
      <c r="F79" s="722">
        <f t="shared" si="1"/>
        <v>0</v>
      </c>
      <c r="G79" s="721"/>
      <c r="H79" s="720">
        <f t="shared" si="2"/>
        <v>0</v>
      </c>
    </row>
    <row r="80" spans="1:16" ht="13.2" customHeight="1" x14ac:dyDescent="0.3">
      <c r="A80" s="672" t="s">
        <v>880</v>
      </c>
      <c r="B80" s="724">
        <f>'Angebot RV HMHE'!B46</f>
        <v>18.7</v>
      </c>
      <c r="C80" s="724">
        <f>'Angebot RV HMHE'!D46</f>
        <v>15</v>
      </c>
      <c r="D80" s="723">
        <f t="shared" si="0"/>
        <v>0</v>
      </c>
      <c r="E80" s="1083"/>
      <c r="F80" s="722">
        <f t="shared" si="1"/>
        <v>0</v>
      </c>
      <c r="G80" s="721"/>
      <c r="H80" s="720">
        <f t="shared" si="2"/>
        <v>0</v>
      </c>
    </row>
    <row r="81" spans="1:8" ht="1.95" customHeight="1" x14ac:dyDescent="0.3">
      <c r="A81" s="238"/>
      <c r="B81" s="239"/>
      <c r="C81" s="239"/>
      <c r="D81" s="719"/>
      <c r="E81" s="718"/>
      <c r="F81" s="219"/>
      <c r="G81" s="219"/>
      <c r="H81" s="219"/>
    </row>
    <row r="82" spans="1:8" s="709" customFormat="1" ht="12" customHeight="1" x14ac:dyDescent="0.3">
      <c r="A82" s="717" t="s">
        <v>451</v>
      </c>
      <c r="B82" s="716"/>
      <c r="C82" s="716"/>
      <c r="D82" s="715"/>
      <c r="E82" s="714"/>
      <c r="F82" s="1062">
        <f>H42</f>
        <v>0</v>
      </c>
      <c r="G82" s="1062"/>
      <c r="H82" s="713" t="s">
        <v>45</v>
      </c>
    </row>
    <row r="83" spans="1:8" s="709" customFormat="1" ht="12" customHeight="1" x14ac:dyDescent="0.3">
      <c r="A83" s="1084" t="s">
        <v>879</v>
      </c>
      <c r="B83" s="1085"/>
      <c r="C83" s="712"/>
      <c r="D83" s="711"/>
      <c r="E83" s="710"/>
      <c r="F83" s="1060">
        <f>H46</f>
        <v>0</v>
      </c>
      <c r="G83" s="1060"/>
      <c r="H83" s="706" t="s">
        <v>45</v>
      </c>
    </row>
    <row r="84" spans="1:8" s="709" customFormat="1" ht="12" customHeight="1" x14ac:dyDescent="0.3">
      <c r="A84" s="1084" t="s">
        <v>962</v>
      </c>
      <c r="B84" s="1085"/>
      <c r="C84" s="712"/>
      <c r="D84" s="711"/>
      <c r="E84" s="710"/>
      <c r="F84" s="1060">
        <f>H49</f>
        <v>0</v>
      </c>
      <c r="G84" s="1060"/>
      <c r="H84" s="706" t="s">
        <v>45</v>
      </c>
    </row>
    <row r="85" spans="1:8" ht="12" customHeight="1" thickBot="1" x14ac:dyDescent="0.3">
      <c r="A85" s="1079" t="s">
        <v>452</v>
      </c>
      <c r="B85" s="1080"/>
      <c r="D85" s="708">
        <f>ROUND(G57,2)+ROUND(G58,2)+ROUND(G59,2)+ROUND(G60,2)+ROUND(G61,2)+ROUND(G62,2)+ROUND(G63,2)+ROUND(G64,2)+ROUND(G65,2)+ROUND(G66,2)+ROUND(G67,2)+ROUND(G68,2)+ROUND(G69,2)+ROUND(G70,2)+ROUND(G71,2)+ROUND(G72,2)+ROUND(G73,2)+ROUND(G74,2)+ROUND(G75,2)+ROUND(G76,2)+ROUND(G77,2)+ROUND(G78,2)+ROUND(G79,2)+ROUND(G80,2)</f>
        <v>0</v>
      </c>
      <c r="E85" s="707" t="s">
        <v>878</v>
      </c>
      <c r="F85" s="1060">
        <f>SUM(H57:H80)</f>
        <v>0</v>
      </c>
      <c r="G85" s="1060"/>
      <c r="H85" s="706" t="s">
        <v>45</v>
      </c>
    </row>
    <row r="86" spans="1:8" ht="25.8" customHeight="1" thickTop="1" x14ac:dyDescent="0.25">
      <c r="A86" s="705" t="s">
        <v>877</v>
      </c>
      <c r="B86" s="704"/>
      <c r="C86" s="858" t="s">
        <v>994</v>
      </c>
      <c r="D86" s="703" t="str">
        <f>IFERROR(F86/D85," ")</f>
        <v xml:space="preserve"> </v>
      </c>
      <c r="E86" s="702" t="s">
        <v>562</v>
      </c>
      <c r="F86" s="1056">
        <f>SUM(F82:G85)</f>
        <v>0</v>
      </c>
      <c r="G86" s="1056"/>
      <c r="H86" s="701" t="s">
        <v>45</v>
      </c>
    </row>
    <row r="87" spans="1:8" ht="1.95" customHeight="1" thickBot="1" x14ac:dyDescent="0.3">
      <c r="A87" s="700"/>
      <c r="B87" s="699"/>
      <c r="C87" s="698"/>
      <c r="D87" s="697"/>
      <c r="E87" s="696"/>
      <c r="F87" s="695"/>
      <c r="G87" s="695"/>
      <c r="H87" s="694"/>
    </row>
    <row r="88" spans="1:8" ht="12" hidden="1" customHeight="1" x14ac:dyDescent="0.25">
      <c r="A88" s="1093" t="s">
        <v>654</v>
      </c>
      <c r="B88" s="693"/>
      <c r="C88" s="1098" t="s">
        <v>876</v>
      </c>
      <c r="D88" s="1099"/>
      <c r="E88" s="819">
        <f>'Angebot RV HMHE'!C85</f>
        <v>150</v>
      </c>
      <c r="F88" s="1095">
        <f>B88*E88</f>
        <v>0</v>
      </c>
      <c r="G88" s="1095"/>
      <c r="H88" s="691" t="s">
        <v>45</v>
      </c>
    </row>
    <row r="89" spans="1:8" ht="12" hidden="1" customHeight="1" x14ac:dyDescent="0.25">
      <c r="A89" s="1093"/>
      <c r="B89" s="693"/>
      <c r="C89" s="1091" t="s">
        <v>875</v>
      </c>
      <c r="D89" s="1092"/>
      <c r="E89" s="820">
        <f>'Angebot RV HMHE'!C86</f>
        <v>100</v>
      </c>
      <c r="F89" s="1095">
        <f>B89*E89</f>
        <v>0</v>
      </c>
      <c r="G89" s="1095"/>
      <c r="H89" s="691" t="s">
        <v>45</v>
      </c>
    </row>
    <row r="90" spans="1:8" ht="12" hidden="1" customHeight="1" x14ac:dyDescent="0.25">
      <c r="A90" s="1093"/>
      <c r="B90" s="692"/>
      <c r="C90" s="1091" t="s">
        <v>874</v>
      </c>
      <c r="D90" s="1092"/>
      <c r="E90" s="820">
        <f>'Angebot RV HMHE'!F85</f>
        <v>85</v>
      </c>
      <c r="F90" s="1095">
        <f>B90*E90</f>
        <v>0</v>
      </c>
      <c r="G90" s="1095"/>
      <c r="H90" s="691" t="s">
        <v>45</v>
      </c>
    </row>
    <row r="91" spans="1:8" ht="12" hidden="1" customHeight="1" thickBot="1" x14ac:dyDescent="0.3">
      <c r="A91" s="1094"/>
      <c r="B91" s="690"/>
      <c r="C91" s="1100" t="s">
        <v>873</v>
      </c>
      <c r="D91" s="1101"/>
      <c r="E91" s="821">
        <f>'Angebot RV HMHE'!F86</f>
        <v>40</v>
      </c>
      <c r="F91" s="1096">
        <f>B91*E91</f>
        <v>0</v>
      </c>
      <c r="G91" s="1096"/>
      <c r="H91" s="689" t="s">
        <v>45</v>
      </c>
    </row>
    <row r="92" spans="1:8" ht="12" hidden="1" customHeight="1" thickTop="1" x14ac:dyDescent="0.25">
      <c r="A92" s="688" t="s">
        <v>457</v>
      </c>
      <c r="B92" s="566"/>
      <c r="C92" s="687"/>
      <c r="D92" s="566"/>
      <c r="E92" s="686"/>
      <c r="F92" s="1097">
        <f>SUM(F88:G91)</f>
        <v>0</v>
      </c>
      <c r="G92" s="1097"/>
      <c r="H92" s="680" t="s">
        <v>45</v>
      </c>
    </row>
    <row r="93" spans="1:8" ht="21" hidden="1" customHeight="1" thickBot="1" x14ac:dyDescent="0.3">
      <c r="A93" s="685" t="s">
        <v>872</v>
      </c>
      <c r="B93" s="1086"/>
      <c r="C93" s="1087"/>
      <c r="D93" s="1087"/>
      <c r="E93" s="1087"/>
      <c r="F93" s="1087"/>
      <c r="G93" s="1087"/>
      <c r="H93" s="1088"/>
    </row>
    <row r="94" spans="1:8" ht="12" customHeight="1" thickTop="1" x14ac:dyDescent="0.25">
      <c r="A94" s="684" t="s">
        <v>459</v>
      </c>
      <c r="B94" s="683"/>
      <c r="C94" s="683"/>
      <c r="D94" s="682"/>
      <c r="E94" s="681"/>
      <c r="F94" s="1089">
        <f>SUBTOTAL(109,F86,F92)</f>
        <v>0</v>
      </c>
      <c r="G94" s="1089"/>
      <c r="H94" s="680" t="s">
        <v>45</v>
      </c>
    </row>
    <row r="95" spans="1:8" ht="6.75" customHeight="1" x14ac:dyDescent="0.25">
      <c r="A95" s="1090" t="str">
        <f>'Angebot RV HMHE'!A91</f>
        <v>Version 16.03.2023</v>
      </c>
      <c r="B95" s="1090"/>
      <c r="C95" s="1090"/>
      <c r="D95" s="1090"/>
      <c r="E95" s="1090"/>
      <c r="F95" s="1090"/>
      <c r="G95" s="1090"/>
      <c r="H95" s="1090"/>
    </row>
    <row r="96" spans="1:8" ht="10.199999999999999" customHeight="1" x14ac:dyDescent="0.25">
      <c r="B96" s="1046" t="s">
        <v>995</v>
      </c>
      <c r="C96" s="1046"/>
      <c r="D96" s="1046"/>
      <c r="E96" s="1046"/>
      <c r="F96" s="1046"/>
    </row>
    <row r="97" spans="2:6" x14ac:dyDescent="0.25">
      <c r="B97" s="1046"/>
      <c r="C97" s="1046"/>
      <c r="D97" s="1046"/>
      <c r="E97" s="1046"/>
      <c r="F97" s="1046"/>
    </row>
    <row r="98" spans="2:6" x14ac:dyDescent="0.25">
      <c r="B98" s="1046"/>
      <c r="C98" s="1046"/>
      <c r="D98" s="1046"/>
      <c r="E98" s="1046"/>
      <c r="F98" s="1046"/>
    </row>
    <row r="99" spans="2:6" x14ac:dyDescent="0.25">
      <c r="B99" s="1046"/>
      <c r="C99" s="1046"/>
      <c r="D99" s="1046"/>
      <c r="E99" s="1046"/>
      <c r="F99" s="1046"/>
    </row>
    <row r="100" spans="2:6" ht="45" customHeight="1" x14ac:dyDescent="0.25">
      <c r="B100" s="1046"/>
      <c r="C100" s="1046"/>
      <c r="D100" s="1046"/>
      <c r="E100" s="1046"/>
      <c r="F100" s="1046"/>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2" customWidth="1"/>
    <col min="2" max="2" width="18" style="334" customWidth="1"/>
    <col min="3" max="3" width="15.6640625" style="334" customWidth="1"/>
    <col min="4" max="4" width="15.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x14ac:dyDescent="0.25">
      <c r="A1" s="2012" t="s">
        <v>567</v>
      </c>
      <c r="B1" s="2012"/>
      <c r="C1" s="2009">
        <f>'Angebot Sonstiges'!B1</f>
        <v>0</v>
      </c>
      <c r="D1" s="2009"/>
      <c r="E1" s="2009"/>
      <c r="F1" s="271"/>
      <c r="G1" s="271"/>
      <c r="H1" s="271"/>
      <c r="J1" s="270"/>
      <c r="K1" s="270"/>
      <c r="L1" s="270"/>
      <c r="M1" s="270"/>
      <c r="N1" s="270"/>
      <c r="O1" s="273"/>
      <c r="P1" s="273"/>
      <c r="Q1" s="270"/>
    </row>
    <row r="2" spans="1:17" ht="13.95" customHeight="1" x14ac:dyDescent="0.25">
      <c r="A2" s="384" t="s">
        <v>340</v>
      </c>
      <c r="B2" s="1983">
        <f>'Angebot Sonstiges'!C2</f>
        <v>0</v>
      </c>
      <c r="C2" s="1979"/>
      <c r="E2" s="384" t="s">
        <v>614</v>
      </c>
      <c r="F2" s="1983">
        <f>'Angebot Sonstiges'!C4</f>
        <v>0</v>
      </c>
      <c r="G2" s="1978"/>
      <c r="H2" s="1979"/>
      <c r="J2" s="270"/>
      <c r="K2" s="270"/>
      <c r="L2" s="270"/>
      <c r="M2" s="270"/>
      <c r="N2" s="270"/>
      <c r="O2" s="275"/>
      <c r="P2" s="275"/>
      <c r="Q2" s="270"/>
    </row>
    <row r="3" spans="1:17" ht="3" customHeight="1" x14ac:dyDescent="0.3">
      <c r="A3" s="276"/>
      <c r="B3" s="277"/>
      <c r="C3" s="278"/>
      <c r="D3" s="279"/>
      <c r="E3" s="279"/>
      <c r="F3" s="279"/>
      <c r="G3" s="279"/>
      <c r="H3" s="279"/>
      <c r="J3" s="270"/>
      <c r="K3" s="270"/>
      <c r="L3" s="270"/>
      <c r="M3" s="270"/>
      <c r="N3" s="270"/>
      <c r="O3" s="275"/>
      <c r="P3" s="275"/>
      <c r="Q3" s="270"/>
    </row>
    <row r="4" spans="1:17" ht="13.95" customHeight="1" x14ac:dyDescent="0.3">
      <c r="A4" s="276" t="s">
        <v>419</v>
      </c>
      <c r="B4" s="1006"/>
      <c r="C4" s="1007"/>
      <c r="D4" s="272"/>
      <c r="E4" s="384" t="s">
        <v>420</v>
      </c>
      <c r="F4" s="1030"/>
      <c r="G4" s="1031"/>
      <c r="H4" s="1032"/>
      <c r="J4" s="270"/>
      <c r="K4" s="270"/>
      <c r="L4" s="270"/>
      <c r="M4" s="270"/>
      <c r="N4" s="270"/>
    </row>
    <row r="5" spans="1:17" ht="3" customHeight="1" x14ac:dyDescent="0.3">
      <c r="A5" s="280"/>
      <c r="B5" s="280"/>
      <c r="C5" s="280"/>
      <c r="D5" s="281"/>
      <c r="E5" s="282"/>
      <c r="F5" s="282"/>
      <c r="G5" s="282"/>
      <c r="H5" s="282"/>
      <c r="J5" s="270"/>
      <c r="K5" s="270"/>
      <c r="L5" s="270"/>
      <c r="M5" s="270"/>
      <c r="N5" s="270"/>
    </row>
    <row r="6" spans="1:17" ht="13.95" customHeight="1" x14ac:dyDescent="0.25">
      <c r="A6" s="283" t="s">
        <v>207</v>
      </c>
      <c r="B6" s="523">
        <f>'Angebot Sonstiges'!B6</f>
        <v>0</v>
      </c>
      <c r="C6" s="526" t="s">
        <v>56</v>
      </c>
      <c r="D6" s="524">
        <f>'Angebot Sonstiges'!D6</f>
        <v>0</v>
      </c>
      <c r="E6" s="384" t="s">
        <v>359</v>
      </c>
      <c r="F6" s="1977">
        <f>'Angebot Sonstiges'!B9</f>
        <v>0</v>
      </c>
      <c r="G6" s="1978"/>
      <c r="H6" s="1979"/>
      <c r="J6" s="270"/>
      <c r="K6" s="270"/>
      <c r="L6" s="270"/>
      <c r="M6" s="270"/>
      <c r="N6" s="270"/>
    </row>
    <row r="7" spans="1:17" ht="3" customHeight="1" thickBot="1" x14ac:dyDescent="0.3">
      <c r="A7" s="284"/>
      <c r="B7" s="285"/>
      <c r="C7" s="285"/>
      <c r="D7" s="285"/>
      <c r="E7" s="285"/>
      <c r="F7" s="285"/>
      <c r="G7" s="285"/>
      <c r="H7" s="285"/>
      <c r="J7" s="270"/>
      <c r="K7" s="270"/>
      <c r="L7" s="270"/>
      <c r="M7" s="270"/>
      <c r="N7" s="270"/>
      <c r="O7" s="275"/>
      <c r="P7" s="275"/>
      <c r="Q7" s="270"/>
    </row>
    <row r="8" spans="1:17" ht="3" customHeight="1" x14ac:dyDescent="0.25">
      <c r="A8" s="280"/>
      <c r="B8" s="280"/>
      <c r="C8" s="286"/>
      <c r="D8" s="272"/>
      <c r="J8" s="270"/>
      <c r="K8" s="270"/>
      <c r="L8" s="270"/>
      <c r="M8" s="270"/>
      <c r="N8" s="270"/>
      <c r="O8" s="275"/>
      <c r="P8" s="275"/>
      <c r="Q8" s="270"/>
    </row>
    <row r="9" spans="1:17" ht="13.95" customHeight="1" x14ac:dyDescent="0.25">
      <c r="A9" s="1980" t="s">
        <v>568</v>
      </c>
      <c r="B9" s="1981"/>
      <c r="C9" s="1981"/>
      <c r="D9" s="1981"/>
      <c r="E9" s="1981"/>
      <c r="F9" s="1024">
        <f>'Angebot Sonstiges'!D17</f>
        <v>0</v>
      </c>
      <c r="G9" s="1025"/>
      <c r="H9" s="1026"/>
      <c r="J9" s="270"/>
      <c r="K9" s="270"/>
      <c r="L9" s="270"/>
      <c r="M9" s="270"/>
      <c r="N9" s="270"/>
      <c r="O9" s="275"/>
      <c r="P9" s="275"/>
    </row>
    <row r="10" spans="1:17" ht="3" customHeight="1" x14ac:dyDescent="0.25">
      <c r="B10" s="272"/>
      <c r="C10" s="272"/>
      <c r="D10" s="272"/>
      <c r="J10" s="275"/>
      <c r="K10" s="275"/>
      <c r="L10" s="275"/>
      <c r="M10" s="275"/>
      <c r="N10" s="275"/>
      <c r="O10" s="275"/>
      <c r="P10" s="275"/>
    </row>
    <row r="11" spans="1:17" s="287" customFormat="1" ht="13.95" customHeight="1" x14ac:dyDescent="0.3">
      <c r="A11" s="1980" t="s">
        <v>569</v>
      </c>
      <c r="B11" s="1981"/>
      <c r="C11" s="1981"/>
      <c r="D11" s="1981"/>
      <c r="E11" s="1981"/>
      <c r="F11" s="1024">
        <f>'Angebot Sonstiges'!D19</f>
        <v>0</v>
      </c>
      <c r="G11" s="1025"/>
      <c r="H11" s="1026"/>
      <c r="J11" s="275"/>
      <c r="K11" s="275"/>
      <c r="L11" s="275"/>
      <c r="M11" s="275"/>
      <c r="N11" s="275"/>
      <c r="O11" s="275"/>
      <c r="P11" s="275"/>
    </row>
    <row r="12" spans="1:17" ht="10.199999999999999" customHeight="1" thickBot="1" x14ac:dyDescent="0.35">
      <c r="A12" s="288"/>
      <c r="B12" s="289"/>
      <c r="C12" s="289"/>
      <c r="D12" s="290"/>
      <c r="E12" s="288"/>
      <c r="F12" s="288"/>
      <c r="G12" s="288"/>
      <c r="H12" s="288"/>
      <c r="O12" s="275"/>
      <c r="P12" s="275"/>
    </row>
    <row r="13" spans="1:17" ht="10.199999999999999" customHeight="1" x14ac:dyDescent="0.3">
      <c r="A13" s="458"/>
      <c r="B13" s="459"/>
      <c r="C13" s="459"/>
      <c r="D13" s="460"/>
      <c r="E13" s="458"/>
      <c r="F13" s="458"/>
      <c r="G13" s="458"/>
      <c r="H13" s="458"/>
      <c r="O13" s="275"/>
      <c r="P13" s="275"/>
    </row>
    <row r="14" spans="1:17" ht="15" customHeight="1" x14ac:dyDescent="0.3">
      <c r="A14" s="316" t="s">
        <v>456</v>
      </c>
      <c r="B14" s="461"/>
      <c r="C14" s="317">
        <f>'LB Sonstiges RV'!G15</f>
        <v>0</v>
      </c>
      <c r="D14" s="318"/>
      <c r="E14" s="319"/>
      <c r="F14" s="2013">
        <f>F9*B14</f>
        <v>0</v>
      </c>
      <c r="G14" s="2013"/>
      <c r="H14" s="320" t="s">
        <v>45</v>
      </c>
    </row>
    <row r="15" spans="1:17" ht="3" customHeight="1" x14ac:dyDescent="0.3">
      <c r="A15" s="321"/>
      <c r="B15" s="322"/>
      <c r="C15" s="322"/>
      <c r="D15" s="323"/>
      <c r="E15" s="324"/>
      <c r="F15" s="324"/>
      <c r="G15" s="324"/>
      <c r="H15" s="325"/>
    </row>
    <row r="16" spans="1:17" ht="15" customHeight="1" thickBot="1" x14ac:dyDescent="0.35">
      <c r="A16" s="316" t="s">
        <v>457</v>
      </c>
      <c r="B16" s="461"/>
      <c r="C16" s="1932" t="s">
        <v>570</v>
      </c>
      <c r="D16" s="1933"/>
      <c r="E16" s="327">
        <f>F11</f>
        <v>0</v>
      </c>
      <c r="F16" s="2013">
        <f>B16*E16</f>
        <v>0</v>
      </c>
      <c r="G16" s="2013"/>
      <c r="H16" s="447" t="s">
        <v>45</v>
      </c>
    </row>
    <row r="17" spans="1:8" ht="30" hidden="1" customHeight="1" thickBot="1" x14ac:dyDescent="0.3">
      <c r="A17" s="328" t="s">
        <v>458</v>
      </c>
      <c r="B17" s="2014"/>
      <c r="C17" s="2015"/>
      <c r="D17" s="2015"/>
      <c r="E17" s="2015"/>
      <c r="F17" s="2015"/>
      <c r="G17" s="2015"/>
      <c r="H17" s="2016"/>
    </row>
    <row r="18" spans="1:8" ht="18.600000000000001" thickTop="1" x14ac:dyDescent="0.25">
      <c r="A18" s="329" t="s">
        <v>459</v>
      </c>
      <c r="B18" s="330"/>
      <c r="C18" s="330"/>
      <c r="D18" s="331"/>
      <c r="E18" s="332"/>
      <c r="F18" s="1951">
        <f>SUBTOTAL(109,F14,F16)</f>
        <v>0</v>
      </c>
      <c r="G18" s="1951"/>
      <c r="H18" s="333" t="s">
        <v>45</v>
      </c>
    </row>
    <row r="19" spans="1:8" ht="10.199999999999999" customHeight="1" x14ac:dyDescent="0.25">
      <c r="A19" s="1941" t="str">
        <f>'Angebot Sonstiges'!A24</f>
        <v>Version 16.03.2023</v>
      </c>
      <c r="B19" s="1941"/>
      <c r="C19" s="1941"/>
      <c r="D19" s="1941"/>
      <c r="E19" s="1941"/>
      <c r="F19" s="1941"/>
      <c r="G19" s="1941"/>
      <c r="H19" s="1941"/>
    </row>
    <row r="21" spans="1:8" x14ac:dyDescent="0.25">
      <c r="B21" s="1942" t="s">
        <v>460</v>
      </c>
      <c r="C21" s="1942"/>
      <c r="D21" s="1942"/>
      <c r="E21" s="1942"/>
      <c r="F21" s="1942"/>
    </row>
    <row r="22" spans="1:8" x14ac:dyDescent="0.25">
      <c r="B22" s="1942"/>
      <c r="C22" s="1942"/>
      <c r="D22" s="1942"/>
      <c r="E22" s="1942"/>
      <c r="F22" s="1942"/>
    </row>
    <row r="23" spans="1:8" x14ac:dyDescent="0.25">
      <c r="B23" s="1942"/>
      <c r="C23" s="1942"/>
      <c r="D23" s="1942"/>
      <c r="E23" s="1942"/>
      <c r="F23" s="1942"/>
    </row>
    <row r="24" spans="1:8" x14ac:dyDescent="0.25">
      <c r="B24" s="1942"/>
      <c r="C24" s="1942"/>
      <c r="D24" s="1942"/>
      <c r="E24" s="1942"/>
      <c r="F24" s="1942"/>
    </row>
    <row r="25" spans="1:8" x14ac:dyDescent="0.25">
      <c r="B25" s="1942"/>
      <c r="C25" s="1942"/>
      <c r="D25" s="1942"/>
      <c r="E25" s="1942"/>
      <c r="F25" s="1942"/>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2"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968</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2017" t="s">
        <v>651</v>
      </c>
      <c r="B1" s="2017"/>
    </row>
    <row r="2" spans="1:2" x14ac:dyDescent="0.3">
      <c r="A2" t="s">
        <v>66</v>
      </c>
    </row>
    <row r="3" spans="1:2" x14ac:dyDescent="0.3">
      <c r="A3" t="s">
        <v>652</v>
      </c>
    </row>
    <row r="4" spans="1:2" x14ac:dyDescent="0.3">
      <c r="A4" t="s">
        <v>653</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77" customWidth="1"/>
    <col min="2" max="2" width="37.5546875" style="677" customWidth="1"/>
    <col min="3" max="3" width="12" style="677" customWidth="1"/>
    <col min="4" max="4" width="33.5546875" style="677" customWidth="1"/>
    <col min="5" max="5" width="3.6640625" style="677" customWidth="1"/>
    <col min="6" max="6" width="35.6640625" style="677" customWidth="1"/>
    <col min="7" max="16384" width="11.5546875" style="677"/>
  </cols>
  <sheetData>
    <row r="1" spans="1:4" ht="13.8" x14ac:dyDescent="0.25">
      <c r="A1" s="679" t="s">
        <v>461</v>
      </c>
      <c r="B1" s="679" t="s">
        <v>415</v>
      </c>
      <c r="C1" s="679" t="s">
        <v>462</v>
      </c>
      <c r="D1" s="679" t="s">
        <v>463</v>
      </c>
    </row>
    <row r="2" spans="1:4" ht="14.4" x14ac:dyDescent="0.3">
      <c r="A2" s="677">
        <v>1</v>
      </c>
      <c r="B2" s="677" t="s">
        <v>55</v>
      </c>
      <c r="C2" s="267">
        <v>-0.35</v>
      </c>
      <c r="D2" s="678" t="s">
        <v>464</v>
      </c>
    </row>
    <row r="3" spans="1:4" ht="14.4" x14ac:dyDescent="0.3">
      <c r="A3" s="677">
        <v>2</v>
      </c>
      <c r="B3" s="677" t="s">
        <v>341</v>
      </c>
      <c r="C3" s="267">
        <v>-0.3</v>
      </c>
      <c r="D3" s="678" t="s">
        <v>465</v>
      </c>
    </row>
    <row r="4" spans="1:4" ht="14.4" x14ac:dyDescent="0.3">
      <c r="A4" s="677">
        <v>3</v>
      </c>
      <c r="B4" s="677" t="s">
        <v>25</v>
      </c>
      <c r="C4" s="267">
        <v>-0.2</v>
      </c>
      <c r="D4" s="678" t="s">
        <v>466</v>
      </c>
    </row>
    <row r="5" spans="1:4" ht="13.8" x14ac:dyDescent="0.3">
      <c r="A5" s="677">
        <v>4</v>
      </c>
      <c r="B5" s="677" t="s">
        <v>26</v>
      </c>
      <c r="C5" s="269">
        <v>-0.15</v>
      </c>
    </row>
    <row r="6" spans="1:4" ht="14.4" x14ac:dyDescent="0.3">
      <c r="A6" s="677">
        <v>5</v>
      </c>
      <c r="B6" s="677" t="s">
        <v>342</v>
      </c>
      <c r="C6" s="267">
        <v>-0.1</v>
      </c>
    </row>
    <row r="7" spans="1:4" ht="14.4" x14ac:dyDescent="0.3">
      <c r="A7" s="677">
        <v>6</v>
      </c>
      <c r="B7" s="677" t="s">
        <v>343</v>
      </c>
      <c r="C7" s="267">
        <v>-0.05</v>
      </c>
    </row>
    <row r="8" spans="1:4" ht="14.4" x14ac:dyDescent="0.3">
      <c r="A8" s="677">
        <v>7</v>
      </c>
      <c r="B8" s="677" t="s">
        <v>21</v>
      </c>
      <c r="C8" s="267">
        <v>0.05</v>
      </c>
    </row>
    <row r="9" spans="1:4" ht="14.4" x14ac:dyDescent="0.3">
      <c r="A9" s="677">
        <v>8</v>
      </c>
      <c r="B9" s="677" t="s">
        <v>27</v>
      </c>
      <c r="C9" s="267">
        <v>0.1</v>
      </c>
    </row>
    <row r="10" spans="1:4" ht="14.4" x14ac:dyDescent="0.3">
      <c r="A10" s="677">
        <v>9</v>
      </c>
      <c r="B10" s="677" t="s">
        <v>968</v>
      </c>
      <c r="C10" s="267">
        <v>0.15</v>
      </c>
    </row>
    <row r="11" spans="1:4" ht="14.4" x14ac:dyDescent="0.3">
      <c r="A11" s="677">
        <v>10</v>
      </c>
      <c r="B11" s="677" t="s">
        <v>28</v>
      </c>
      <c r="C11" s="267">
        <v>0.2</v>
      </c>
    </row>
    <row r="12" spans="1:4" ht="14.4" x14ac:dyDescent="0.3">
      <c r="A12" s="677">
        <v>11</v>
      </c>
      <c r="B12" s="677" t="s">
        <v>344</v>
      </c>
      <c r="C12" s="267">
        <v>0.25</v>
      </c>
    </row>
    <row r="13" spans="1:4" ht="14.4" x14ac:dyDescent="0.3">
      <c r="A13" s="677">
        <v>12</v>
      </c>
      <c r="B13" s="677" t="s">
        <v>29</v>
      </c>
      <c r="C13" s="267">
        <v>0.3</v>
      </c>
    </row>
    <row r="14" spans="1:4" x14ac:dyDescent="0.25">
      <c r="A14" s="677">
        <v>13</v>
      </c>
      <c r="B14" s="677" t="s">
        <v>345</v>
      </c>
    </row>
    <row r="15" spans="1:4" x14ac:dyDescent="0.25">
      <c r="A15" s="677">
        <v>14</v>
      </c>
      <c r="B15" s="677" t="s">
        <v>30</v>
      </c>
    </row>
    <row r="16" spans="1:4" x14ac:dyDescent="0.25">
      <c r="A16" s="677">
        <v>15</v>
      </c>
      <c r="B16" s="677" t="s">
        <v>31</v>
      </c>
    </row>
    <row r="17" spans="1:2" x14ac:dyDescent="0.25">
      <c r="A17" s="677">
        <v>16</v>
      </c>
      <c r="B17" s="677" t="s">
        <v>346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793</v>
      </c>
    </row>
    <row r="3" spans="1:2" x14ac:dyDescent="0.3">
      <c r="A3" t="s">
        <v>209</v>
      </c>
      <c r="B3" t="s">
        <v>352</v>
      </c>
    </row>
    <row r="4" spans="1:2" x14ac:dyDescent="0.3">
      <c r="A4" t="s">
        <v>210</v>
      </c>
      <c r="B4" t="s">
        <v>794</v>
      </c>
    </row>
    <row r="5" spans="1:2" x14ac:dyDescent="0.3">
      <c r="A5" t="s">
        <v>928</v>
      </c>
      <c r="B5" t="s">
        <v>210</v>
      </c>
    </row>
    <row r="6" spans="1:2" x14ac:dyDescent="0.3">
      <c r="A6" t="s">
        <v>929</v>
      </c>
      <c r="B6" t="s">
        <v>290</v>
      </c>
    </row>
    <row r="7" spans="1:2" x14ac:dyDescent="0.3">
      <c r="A7" t="s">
        <v>243</v>
      </c>
    </row>
    <row r="8" spans="1:2" x14ac:dyDescent="0.3">
      <c r="A8" t="s">
        <v>244</v>
      </c>
    </row>
    <row r="9" spans="1:2" x14ac:dyDescent="0.3">
      <c r="A9" t="s">
        <v>289</v>
      </c>
    </row>
    <row r="10" spans="1:2" x14ac:dyDescent="0.3">
      <c r="A10" t="s">
        <v>290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115" t="s">
        <v>229</v>
      </c>
      <c r="B1" s="1115"/>
      <c r="C1" s="1115"/>
      <c r="D1" s="1115"/>
      <c r="E1" s="1115"/>
      <c r="F1" s="1106" t="str">
        <f>'LV teil-, hochmechanisierte HE'!F1:L1</f>
        <v>hochmechanisierte</v>
      </c>
      <c r="G1" s="1106"/>
      <c r="H1" s="1106"/>
      <c r="I1" s="1107" t="s">
        <v>230</v>
      </c>
      <c r="J1" s="1107"/>
      <c r="K1" s="1107"/>
      <c r="L1" s="1107"/>
      <c r="M1" s="1107"/>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13"/>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90" t="s">
        <v>260</v>
      </c>
      <c r="B8" s="1122"/>
      <c r="C8" s="1122"/>
      <c r="D8" s="1122"/>
      <c r="E8" s="1122"/>
      <c r="F8" s="1125"/>
      <c r="G8" s="1126"/>
      <c r="H8" s="1126"/>
      <c r="I8" s="1126"/>
      <c r="J8" s="1126"/>
      <c r="K8" s="1126"/>
      <c r="L8" s="1126"/>
      <c r="M8" s="1127"/>
    </row>
    <row r="9" spans="1:14" ht="139.94999999999999" hidden="1" customHeight="1" x14ac:dyDescent="0.3">
      <c r="A9" s="590" t="s">
        <v>261</v>
      </c>
      <c r="B9" s="1122"/>
      <c r="C9" s="1122"/>
      <c r="D9" s="1122"/>
      <c r="E9" s="1122"/>
      <c r="F9" s="1125"/>
      <c r="G9" s="1126"/>
      <c r="H9" s="1126"/>
      <c r="I9" s="1126"/>
      <c r="J9" s="1126"/>
      <c r="K9" s="1126"/>
      <c r="L9" s="1126"/>
      <c r="M9" s="1127"/>
    </row>
    <row r="10" spans="1:14" ht="139.94999999999999" hidden="1" customHeight="1" x14ac:dyDescent="0.3">
      <c r="A10" s="590" t="s">
        <v>262</v>
      </c>
      <c r="B10" s="1122"/>
      <c r="C10" s="1122"/>
      <c r="D10" s="1122"/>
      <c r="E10" s="1122"/>
      <c r="F10" s="1125"/>
      <c r="G10" s="1126"/>
      <c r="H10" s="1126"/>
      <c r="I10" s="1126"/>
      <c r="J10" s="1126"/>
      <c r="K10" s="1126"/>
      <c r="L10" s="1126"/>
      <c r="M10" s="1127"/>
    </row>
    <row r="11" spans="1:14" ht="139.94999999999999" hidden="1" customHeight="1" x14ac:dyDescent="0.3">
      <c r="A11" s="590" t="s">
        <v>271</v>
      </c>
      <c r="B11" s="1122"/>
      <c r="C11" s="1122"/>
      <c r="D11" s="1122"/>
      <c r="E11" s="1122"/>
      <c r="F11" s="1125"/>
      <c r="G11" s="1126"/>
      <c r="H11" s="1126"/>
      <c r="I11" s="1126"/>
      <c r="J11" s="1126"/>
      <c r="K11" s="1126"/>
      <c r="L11" s="1126"/>
      <c r="M11" s="1127"/>
    </row>
    <row r="12" spans="1:14" ht="139.94999999999999" hidden="1" customHeight="1" x14ac:dyDescent="0.3">
      <c r="A12" s="590" t="s">
        <v>272</v>
      </c>
      <c r="B12" s="1122"/>
      <c r="C12" s="1122"/>
      <c r="D12" s="1122"/>
      <c r="E12" s="1122"/>
      <c r="F12" s="1125"/>
      <c r="G12" s="1126"/>
      <c r="H12" s="1126"/>
      <c r="I12" s="1126"/>
      <c r="J12" s="1126"/>
      <c r="K12" s="1126"/>
      <c r="L12" s="1126"/>
      <c r="M12" s="1127"/>
    </row>
    <row r="13" spans="1:14" ht="139.94999999999999" hidden="1" customHeight="1" x14ac:dyDescent="0.3">
      <c r="A13" s="590" t="s">
        <v>273</v>
      </c>
      <c r="B13" s="1122"/>
      <c r="C13" s="1122"/>
      <c r="D13" s="1122"/>
      <c r="E13" s="1122"/>
      <c r="F13" s="1125"/>
      <c r="G13" s="1126"/>
      <c r="H13" s="1126"/>
      <c r="I13" s="1126"/>
      <c r="J13" s="1126"/>
      <c r="K13" s="1126"/>
      <c r="L13" s="1126"/>
      <c r="M13" s="1127"/>
    </row>
    <row r="14" spans="1:14" ht="139.94999999999999" hidden="1" customHeight="1" x14ac:dyDescent="0.3">
      <c r="A14" s="590" t="s">
        <v>274</v>
      </c>
      <c r="B14" s="1122"/>
      <c r="C14" s="1122"/>
      <c r="D14" s="1122"/>
      <c r="E14" s="1122"/>
      <c r="F14" s="1125"/>
      <c r="G14" s="1126"/>
      <c r="H14" s="1126"/>
      <c r="I14" s="1126"/>
      <c r="J14" s="1126"/>
      <c r="K14" s="1126"/>
      <c r="L14" s="1126"/>
      <c r="M14" s="1127"/>
    </row>
    <row r="15" spans="1:14" ht="139.94999999999999" hidden="1" customHeight="1" x14ac:dyDescent="0.3">
      <c r="A15" s="590" t="s">
        <v>275</v>
      </c>
      <c r="B15" s="1122"/>
      <c r="C15" s="1122"/>
      <c r="D15" s="1122"/>
      <c r="E15" s="1122"/>
      <c r="F15" s="1125"/>
      <c r="G15" s="1126"/>
      <c r="H15" s="1126"/>
      <c r="I15" s="1126"/>
      <c r="J15" s="1126"/>
      <c r="K15" s="1126"/>
      <c r="L15" s="1126"/>
      <c r="M15" s="1127"/>
    </row>
    <row r="16" spans="1:14" ht="139.94999999999999" hidden="1" customHeight="1" x14ac:dyDescent="0.3">
      <c r="A16" s="590"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115" t="s">
        <v>191</v>
      </c>
      <c r="B1" s="1115"/>
      <c r="C1" s="1115"/>
      <c r="D1" s="1115"/>
      <c r="E1" s="1115"/>
      <c r="F1" s="1191" t="str">
        <f>IF(AND(K13&lt;30,K22&lt;30,K31&lt;30,K40&lt;30,K49&lt;30,K58&lt;30,K67&lt;30,K76&lt;30,K85&lt;30,K94&lt;30),"hochmechanisierte",IF(AND(K13&lt;&gt;20,K22&lt;&gt;20,K31&lt;&gt;20,K40&lt;&gt;20,K49&lt;&gt;20,K58&lt;&gt;20,K67&lt;&gt;20,K76&lt;&gt;20,K85&lt;&gt;20,K94&lt;&gt;20),"teilmechanisierte","teil-/hochmechanisierte"))</f>
        <v>hochmechanisierte</v>
      </c>
      <c r="G1" s="1191"/>
      <c r="H1" s="1191"/>
      <c r="I1" s="1191"/>
      <c r="J1" s="1191"/>
      <c r="K1" s="1191"/>
      <c r="L1" s="1191"/>
      <c r="M1" s="1192" t="s">
        <v>192</v>
      </c>
      <c r="N1" s="1192"/>
      <c r="O1" s="1192"/>
      <c r="P1" s="1192"/>
      <c r="Q1" s="1192"/>
      <c r="R1" s="1192"/>
      <c r="S1" s="54"/>
      <c r="T1" s="79"/>
      <c r="U1" s="79"/>
      <c r="V1" s="45"/>
      <c r="W1" s="45"/>
      <c r="X1" s="45"/>
      <c r="Y1" s="44"/>
      <c r="AA1" s="496"/>
    </row>
    <row r="2" spans="1:27" ht="15" customHeight="1" x14ac:dyDescent="0.3">
      <c r="A2" s="1186" t="s">
        <v>207</v>
      </c>
      <c r="B2" s="1186"/>
      <c r="C2" s="1218"/>
      <c r="D2" s="1203">
        <f>'LB teil-, hochmechanisierte HE'!C2</f>
        <v>0</v>
      </c>
      <c r="E2" s="1204"/>
      <c r="F2" s="1204"/>
      <c r="G2" s="1205"/>
      <c r="L2" s="1186" t="s">
        <v>54</v>
      </c>
      <c r="M2" s="1186"/>
      <c r="N2" s="1137">
        <f>'LB teil-, hochmechanisierte HE'!F2</f>
        <v>0</v>
      </c>
      <c r="O2" s="1190"/>
      <c r="P2" s="1190"/>
      <c r="Q2" s="1190"/>
      <c r="R2" s="1190"/>
      <c r="S2" s="1138"/>
    </row>
    <row r="3" spans="1:27" ht="15" customHeight="1" x14ac:dyDescent="0.3">
      <c r="A3" s="1186" t="s">
        <v>56</v>
      </c>
      <c r="B3" s="1186"/>
      <c r="C3" s="1218"/>
      <c r="D3" s="1137">
        <f>'LB teil-, hochmechanisierte HE'!C3</f>
        <v>0</v>
      </c>
      <c r="E3" s="1190"/>
      <c r="F3" s="1190"/>
      <c r="G3" s="1138"/>
      <c r="L3" s="1206" t="s">
        <v>618</v>
      </c>
      <c r="M3" s="1186"/>
      <c r="N3" s="1137">
        <f>'LB teil-, hochmechanisierte HE'!F3</f>
        <v>0</v>
      </c>
      <c r="O3" s="1190"/>
      <c r="P3" s="1190"/>
      <c r="Q3" s="1190"/>
      <c r="R3" s="1190"/>
      <c r="S3" s="1138"/>
    </row>
    <row r="4" spans="1:27" ht="5.0999999999999996" customHeight="1" x14ac:dyDescent="0.5">
      <c r="A4" s="3"/>
      <c r="B4" s="3"/>
      <c r="C4" s="3"/>
      <c r="D4" s="3"/>
      <c r="E4" s="3"/>
      <c r="F4" s="3"/>
      <c r="G4" s="3"/>
      <c r="H4" s="3"/>
      <c r="I4" s="3"/>
      <c r="J4" s="3"/>
      <c r="K4" s="3"/>
      <c r="L4" s="3"/>
    </row>
    <row r="5" spans="1:27" ht="15" customHeight="1" x14ac:dyDescent="0.3">
      <c r="A5" s="1240" t="s">
        <v>269</v>
      </c>
      <c r="B5" s="1186"/>
      <c r="C5" s="1186"/>
      <c r="D5" s="1186"/>
      <c r="E5" s="1229">
        <f>'LB teil-, hochmechanisierte HE'!L2</f>
        <v>0</v>
      </c>
      <c r="F5" s="1230"/>
      <c r="L5" s="1193" t="s">
        <v>42</v>
      </c>
      <c r="M5" s="1193"/>
      <c r="N5" s="1193"/>
      <c r="O5" s="1193"/>
      <c r="P5" s="1193"/>
      <c r="Q5" s="1193"/>
      <c r="R5" s="1193"/>
      <c r="S5" s="1193"/>
      <c r="T5" s="1193"/>
      <c r="U5" s="1193"/>
      <c r="V5" s="1193"/>
      <c r="W5" s="1193"/>
    </row>
    <row r="6" spans="1:27" ht="15" customHeight="1" x14ac:dyDescent="0.3">
      <c r="A6" s="1186"/>
      <c r="B6" s="1186"/>
      <c r="C6" s="1186"/>
      <c r="D6" s="1186"/>
      <c r="E6" s="1231"/>
      <c r="F6" s="1232"/>
      <c r="L6" s="1173"/>
      <c r="M6" s="1174"/>
      <c r="N6" s="1175"/>
      <c r="O6" s="1207" t="s">
        <v>43</v>
      </c>
      <c r="P6" s="1208"/>
      <c r="Q6" s="1209"/>
      <c r="R6" s="1173"/>
      <c r="S6" s="1174"/>
      <c r="T6" s="1174"/>
      <c r="U6" s="1174"/>
      <c r="V6" s="1174"/>
      <c r="W6" s="1175"/>
    </row>
    <row r="7" spans="1:27"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row>
    <row r="8" spans="1:27" ht="5.0999999999999996"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100000000000001" customHeight="1" thickBot="1" x14ac:dyDescent="0.4">
      <c r="A9" s="585"/>
      <c r="B9" s="6"/>
      <c r="C9" s="1198" t="s">
        <v>0</v>
      </c>
      <c r="D9" s="1198"/>
      <c r="E9" s="1198"/>
      <c r="F9" s="1198"/>
      <c r="G9" s="1198"/>
      <c r="H9" s="1198"/>
      <c r="I9" s="1198"/>
      <c r="J9" s="1198"/>
      <c r="K9" s="1199"/>
      <c r="L9" s="1219" t="s">
        <v>78</v>
      </c>
      <c r="M9" s="1198"/>
      <c r="N9" s="1198"/>
      <c r="O9" s="1199"/>
      <c r="P9" s="1219" t="s">
        <v>1</v>
      </c>
      <c r="Q9" s="1198"/>
      <c r="R9" s="1198"/>
      <c r="S9" s="1198"/>
      <c r="T9" s="1198"/>
      <c r="U9" s="1198"/>
      <c r="V9" s="1198"/>
      <c r="W9" s="1198"/>
      <c r="X9" s="1198"/>
      <c r="Y9" s="1220"/>
      <c r="Z9" s="1139" t="s">
        <v>69</v>
      </c>
    </row>
    <row r="10" spans="1:27" ht="37.5" customHeight="1" x14ac:dyDescent="0.3">
      <c r="A10" s="1184" t="s">
        <v>75</v>
      </c>
      <c r="B10" s="1194" t="s">
        <v>76</v>
      </c>
      <c r="C10" s="1210" t="s">
        <v>84</v>
      </c>
      <c r="D10" s="1210" t="s">
        <v>2</v>
      </c>
      <c r="E10" s="1226" t="s">
        <v>205</v>
      </c>
      <c r="F10" s="1227"/>
      <c r="G10" s="1228"/>
      <c r="H10" s="1200" t="s">
        <v>62</v>
      </c>
      <c r="I10" s="1201"/>
      <c r="J10" s="1201"/>
      <c r="K10" s="1202"/>
      <c r="L10" s="1221" t="s">
        <v>79</v>
      </c>
      <c r="M10" s="1236" t="s">
        <v>80</v>
      </c>
      <c r="N10" s="1196" t="s">
        <v>216</v>
      </c>
      <c r="O10" s="1233" t="s">
        <v>313</v>
      </c>
      <c r="P10" s="1221" t="s">
        <v>77</v>
      </c>
      <c r="Q10" s="1210" t="s">
        <v>44</v>
      </c>
      <c r="R10" s="1210" t="s">
        <v>67</v>
      </c>
      <c r="S10" s="1224" t="s">
        <v>217</v>
      </c>
      <c r="T10" s="1226" t="s">
        <v>68</v>
      </c>
      <c r="U10" s="1227"/>
      <c r="V10" s="1227"/>
      <c r="W10" s="1228"/>
      <c r="X10" s="1226" t="s">
        <v>167</v>
      </c>
      <c r="Y10" s="1237"/>
      <c r="Z10" s="1140"/>
    </row>
    <row r="11" spans="1:27" ht="25.5" customHeight="1" x14ac:dyDescent="0.3">
      <c r="A11" s="1184"/>
      <c r="B11" s="1194"/>
      <c r="C11" s="1210"/>
      <c r="D11" s="1210"/>
      <c r="E11" s="1167" t="s">
        <v>57</v>
      </c>
      <c r="F11" s="1167" t="s">
        <v>43</v>
      </c>
      <c r="G11" s="1167" t="s">
        <v>58</v>
      </c>
      <c r="H11" s="1167" t="s">
        <v>61</v>
      </c>
      <c r="I11" s="1187" t="s">
        <v>215</v>
      </c>
      <c r="J11" s="1188"/>
      <c r="K11" s="1189"/>
      <c r="L11" s="1222"/>
      <c r="M11" s="1210"/>
      <c r="N11" s="1123"/>
      <c r="O11" s="1234"/>
      <c r="P11" s="1222"/>
      <c r="Q11" s="1210"/>
      <c r="R11" s="1210"/>
      <c r="S11" s="1225"/>
      <c r="T11" s="1180" t="s">
        <v>779</v>
      </c>
      <c r="U11" s="1181"/>
      <c r="V11" s="1180" t="s">
        <v>780</v>
      </c>
      <c r="W11" s="1181"/>
      <c r="X11" s="1180"/>
      <c r="Y11" s="1238"/>
      <c r="Z11" s="1140"/>
    </row>
    <row r="12" spans="1:27" ht="69" customHeight="1" x14ac:dyDescent="0.3">
      <c r="A12" s="1185"/>
      <c r="B12" s="1195"/>
      <c r="C12" s="1211"/>
      <c r="D12" s="1211"/>
      <c r="E12" s="1168"/>
      <c r="F12" s="1168"/>
      <c r="G12" s="1168"/>
      <c r="H12" s="1168"/>
      <c r="I12" s="571" t="s">
        <v>60</v>
      </c>
      <c r="J12" s="10" t="s">
        <v>43</v>
      </c>
      <c r="K12" s="10" t="s">
        <v>58</v>
      </c>
      <c r="L12" s="1223"/>
      <c r="M12" s="1211"/>
      <c r="N12" s="1197"/>
      <c r="O12" s="1235"/>
      <c r="P12" s="1223"/>
      <c r="Q12" s="1211"/>
      <c r="R12" s="1211"/>
      <c r="S12" s="1184"/>
      <c r="T12" s="571" t="s">
        <v>314</v>
      </c>
      <c r="U12" s="11" t="s">
        <v>81</v>
      </c>
      <c r="V12" s="571" t="s">
        <v>314</v>
      </c>
      <c r="W12" s="11" t="s">
        <v>81</v>
      </c>
      <c r="X12" s="1123"/>
      <c r="Y12" s="1239"/>
      <c r="Z12" s="1141"/>
    </row>
    <row r="13" spans="1:27" ht="17.100000000000001" customHeight="1" thickBot="1" x14ac:dyDescent="0.35">
      <c r="A13" s="1142">
        <v>1</v>
      </c>
      <c r="B13" s="1242"/>
      <c r="C13" s="578"/>
      <c r="D13" s="578"/>
      <c r="E13" s="572"/>
      <c r="F13" s="579"/>
      <c r="G13" s="579"/>
      <c r="H13" s="1182"/>
      <c r="I13" s="1183"/>
      <c r="J13" s="1183"/>
      <c r="K13" s="1243"/>
      <c r="L13" s="1270"/>
      <c r="M13" s="1166"/>
      <c r="N13" s="1274"/>
      <c r="O13" s="1176"/>
      <c r="P13" s="1268"/>
      <c r="Q13" s="183"/>
      <c r="R13" s="1269"/>
      <c r="S13" s="1241" t="str">
        <f>IFERROR(SUBTOTAL(109,Q13:Q21)/R13," ")</f>
        <v xml:space="preserve"> </v>
      </c>
      <c r="T13" s="83"/>
      <c r="U13" s="84"/>
      <c r="V13" s="83"/>
      <c r="W13" s="84"/>
      <c r="X13" s="1271"/>
      <c r="Y13" s="1272"/>
      <c r="Z13" s="1273"/>
    </row>
    <row r="14" spans="1:27" ht="17.100000000000001" customHeight="1" thickBot="1" x14ac:dyDescent="0.35">
      <c r="A14" s="1143"/>
      <c r="B14" s="1159"/>
      <c r="C14" s="47"/>
      <c r="D14" s="47"/>
      <c r="E14" s="91"/>
      <c r="F14" s="573"/>
      <c r="G14" s="574"/>
      <c r="H14" s="1164"/>
      <c r="I14" s="1165"/>
      <c r="J14" s="1165"/>
      <c r="K14" s="1154"/>
      <c r="L14" s="1156"/>
      <c r="M14" s="1145"/>
      <c r="N14" s="1147"/>
      <c r="O14" s="1177"/>
      <c r="P14" s="1149"/>
      <c r="Q14" s="184"/>
      <c r="R14" s="1151"/>
      <c r="S14" s="1153"/>
      <c r="T14" s="15"/>
      <c r="U14" s="48"/>
      <c r="V14" s="15"/>
      <c r="W14" s="48"/>
      <c r="X14" s="1162"/>
      <c r="Y14" s="1163"/>
      <c r="Z14" s="1217"/>
    </row>
    <row r="15" spans="1:27" ht="17.100000000000001" customHeight="1" thickBot="1" x14ac:dyDescent="0.35">
      <c r="A15" s="1143"/>
      <c r="B15" s="1159"/>
      <c r="C15" s="47"/>
      <c r="D15" s="47"/>
      <c r="E15" s="91"/>
      <c r="F15" s="573"/>
      <c r="G15" s="574"/>
      <c r="H15" s="1164"/>
      <c r="I15" s="1165"/>
      <c r="J15" s="1165"/>
      <c r="K15" s="1154"/>
      <c r="L15" s="1156"/>
      <c r="M15" s="1145"/>
      <c r="N15" s="1147"/>
      <c r="O15" s="1177"/>
      <c r="P15" s="1149"/>
      <c r="Q15" s="184"/>
      <c r="R15" s="1151"/>
      <c r="S15" s="1153"/>
      <c r="T15" s="15"/>
      <c r="U15" s="48"/>
      <c r="V15" s="15"/>
      <c r="W15" s="48"/>
      <c r="X15" s="1162"/>
      <c r="Y15" s="1163"/>
      <c r="Z15" s="1217"/>
    </row>
    <row r="16" spans="1:27" ht="17.100000000000001" hidden="1" customHeight="1" thickBot="1" x14ac:dyDescent="0.35">
      <c r="A16" s="1143"/>
      <c r="B16" s="1159"/>
      <c r="C16" s="47"/>
      <c r="D16" s="47"/>
      <c r="E16" s="91"/>
      <c r="F16" s="573"/>
      <c r="G16" s="574"/>
      <c r="H16" s="1164"/>
      <c r="I16" s="1165"/>
      <c r="J16" s="1165"/>
      <c r="K16" s="1154"/>
      <c r="L16" s="1156"/>
      <c r="M16" s="1145"/>
      <c r="N16" s="1147"/>
      <c r="O16" s="1177"/>
      <c r="P16" s="1149"/>
      <c r="Q16" s="184"/>
      <c r="R16" s="1151"/>
      <c r="S16" s="1153"/>
      <c r="T16" s="15"/>
      <c r="U16" s="48"/>
      <c r="V16" s="15"/>
      <c r="W16" s="48"/>
      <c r="X16" s="1162"/>
      <c r="Y16" s="1163"/>
      <c r="Z16" s="1217"/>
    </row>
    <row r="17" spans="1:26" ht="17.100000000000001" hidden="1" customHeight="1" thickBot="1" x14ac:dyDescent="0.35">
      <c r="A17" s="1143"/>
      <c r="B17" s="1159"/>
      <c r="C17" s="47"/>
      <c r="D17" s="47"/>
      <c r="E17" s="91"/>
      <c r="F17" s="573"/>
      <c r="G17" s="574"/>
      <c r="H17" s="1164"/>
      <c r="I17" s="1165"/>
      <c r="J17" s="1165"/>
      <c r="K17" s="1154"/>
      <c r="L17" s="1156"/>
      <c r="M17" s="1145"/>
      <c r="N17" s="1147"/>
      <c r="O17" s="1177"/>
      <c r="P17" s="1149"/>
      <c r="Q17" s="184"/>
      <c r="R17" s="1151"/>
      <c r="S17" s="1153"/>
      <c r="T17" s="15"/>
      <c r="U17" s="48"/>
      <c r="V17" s="15"/>
      <c r="W17" s="48"/>
      <c r="X17" s="1162"/>
      <c r="Y17" s="1163"/>
      <c r="Z17" s="1217"/>
    </row>
    <row r="18" spans="1:26" ht="17.100000000000001" hidden="1" customHeight="1" thickBot="1" x14ac:dyDescent="0.35">
      <c r="A18" s="1143"/>
      <c r="B18" s="1159"/>
      <c r="C18" s="47"/>
      <c r="D18" s="47"/>
      <c r="E18" s="91"/>
      <c r="F18" s="573"/>
      <c r="G18" s="574"/>
      <c r="H18" s="1164"/>
      <c r="I18" s="1165"/>
      <c r="J18" s="1165"/>
      <c r="K18" s="1154"/>
      <c r="L18" s="1156"/>
      <c r="M18" s="1145"/>
      <c r="N18" s="1147"/>
      <c r="O18" s="1177"/>
      <c r="P18" s="1149"/>
      <c r="Q18" s="184"/>
      <c r="R18" s="1151"/>
      <c r="S18" s="1153"/>
      <c r="T18" s="15"/>
      <c r="U18" s="48"/>
      <c r="V18" s="15"/>
      <c r="W18" s="48"/>
      <c r="X18" s="1162"/>
      <c r="Y18" s="1163"/>
      <c r="Z18" s="1217"/>
    </row>
    <row r="19" spans="1:26" ht="17.100000000000001" hidden="1" customHeight="1" thickBot="1" x14ac:dyDescent="0.35">
      <c r="A19" s="1143"/>
      <c r="B19" s="1159"/>
      <c r="C19" s="47"/>
      <c r="D19" s="47"/>
      <c r="E19" s="91"/>
      <c r="F19" s="574"/>
      <c r="G19" s="574"/>
      <c r="H19" s="1164"/>
      <c r="I19" s="1165"/>
      <c r="J19" s="1165"/>
      <c r="K19" s="1154"/>
      <c r="L19" s="1156"/>
      <c r="M19" s="1145"/>
      <c r="N19" s="1147"/>
      <c r="O19" s="1177"/>
      <c r="P19" s="1149"/>
      <c r="Q19" s="184"/>
      <c r="R19" s="1151"/>
      <c r="S19" s="1153"/>
      <c r="T19" s="14"/>
      <c r="U19" s="48"/>
      <c r="V19" s="15"/>
      <c r="W19" s="48"/>
      <c r="X19" s="1162"/>
      <c r="Y19" s="1163"/>
      <c r="Z19" s="1217"/>
    </row>
    <row r="20" spans="1:26" ht="17.100000000000001" hidden="1" customHeight="1" thickBot="1" x14ac:dyDescent="0.35">
      <c r="A20" s="1143"/>
      <c r="B20" s="1159"/>
      <c r="C20" s="55"/>
      <c r="D20" s="47"/>
      <c r="E20" s="91"/>
      <c r="F20" s="574"/>
      <c r="G20" s="574"/>
      <c r="H20" s="1164"/>
      <c r="I20" s="1165"/>
      <c r="J20" s="1165"/>
      <c r="K20" s="1154"/>
      <c r="L20" s="1156"/>
      <c r="M20" s="1145"/>
      <c r="N20" s="1147"/>
      <c r="O20" s="1177"/>
      <c r="P20" s="1149"/>
      <c r="Q20" s="184"/>
      <c r="R20" s="1151"/>
      <c r="S20" s="1153"/>
      <c r="T20" s="56"/>
      <c r="U20" s="48"/>
      <c r="V20" s="15"/>
      <c r="W20" s="48"/>
      <c r="X20" s="1162"/>
      <c r="Y20" s="1163"/>
      <c r="Z20" s="1217"/>
    </row>
    <row r="21" spans="1:26" ht="17.100000000000001" hidden="1" customHeight="1" thickBot="1" x14ac:dyDescent="0.35">
      <c r="A21" s="1143"/>
      <c r="B21" s="1159"/>
      <c r="C21" s="55"/>
      <c r="D21" s="577"/>
      <c r="E21" s="92"/>
      <c r="F21" s="570"/>
      <c r="G21" s="570"/>
      <c r="H21" s="1164"/>
      <c r="I21" s="1165"/>
      <c r="J21" s="1165"/>
      <c r="K21" s="1154"/>
      <c r="L21" s="1156"/>
      <c r="M21" s="1145"/>
      <c r="N21" s="1147"/>
      <c r="O21" s="1178"/>
      <c r="P21" s="1149"/>
      <c r="Q21" s="185"/>
      <c r="R21" s="1151"/>
      <c r="S21" s="1153"/>
      <c r="T21" s="56"/>
      <c r="U21" s="57"/>
      <c r="V21" s="58"/>
      <c r="W21" s="57"/>
      <c r="X21" s="1162"/>
      <c r="Y21" s="1163"/>
      <c r="Z21" s="1217"/>
    </row>
    <row r="22" spans="1:26" ht="17.100000000000001" hidden="1" customHeight="1" thickBot="1" x14ac:dyDescent="0.35">
      <c r="A22" s="1157">
        <v>2</v>
      </c>
      <c r="B22" s="1158"/>
      <c r="C22" s="576"/>
      <c r="D22" s="576"/>
      <c r="E22" s="514"/>
      <c r="F22" s="569"/>
      <c r="G22" s="569"/>
      <c r="H22" s="1164"/>
      <c r="I22" s="1165"/>
      <c r="J22" s="1165"/>
      <c r="K22" s="1154"/>
      <c r="L22" s="1155"/>
      <c r="M22" s="1144"/>
      <c r="N22" s="1146"/>
      <c r="O22" s="1170"/>
      <c r="P22" s="1148"/>
      <c r="Q22" s="186"/>
      <c r="R22" s="1150"/>
      <c r="S22" s="1152" t="str">
        <f>IFERROR(SUBTOTAL(109,Q22:Q30)/R22," ")</f>
        <v xml:space="preserve"> </v>
      </c>
      <c r="T22" s="94"/>
      <c r="U22" s="95"/>
      <c r="V22" s="94"/>
      <c r="W22" s="95"/>
      <c r="X22" s="1160"/>
      <c r="Y22" s="1161"/>
      <c r="Z22" s="1216"/>
    </row>
    <row r="23" spans="1:26" ht="17.100000000000001" hidden="1" customHeight="1" thickBot="1" x14ac:dyDescent="0.35">
      <c r="A23" s="1143"/>
      <c r="B23" s="1159"/>
      <c r="C23" s="47"/>
      <c r="D23" s="47"/>
      <c r="E23" s="91"/>
      <c r="F23" s="574"/>
      <c r="G23" s="574"/>
      <c r="H23" s="1164"/>
      <c r="I23" s="1165"/>
      <c r="J23" s="1165"/>
      <c r="K23" s="1154"/>
      <c r="L23" s="1156"/>
      <c r="M23" s="1145"/>
      <c r="N23" s="1147"/>
      <c r="O23" s="1171"/>
      <c r="P23" s="1149"/>
      <c r="Q23" s="184"/>
      <c r="R23" s="1151"/>
      <c r="S23" s="1153"/>
      <c r="T23" s="15"/>
      <c r="U23" s="48"/>
      <c r="V23" s="15"/>
      <c r="W23" s="48"/>
      <c r="X23" s="1162"/>
      <c r="Y23" s="1163"/>
      <c r="Z23" s="1217"/>
    </row>
    <row r="24" spans="1:26" ht="17.100000000000001" hidden="1" customHeight="1" thickBot="1" x14ac:dyDescent="0.35">
      <c r="A24" s="1143"/>
      <c r="B24" s="1159"/>
      <c r="C24" s="47"/>
      <c r="D24" s="47"/>
      <c r="E24" s="91"/>
      <c r="F24" s="574"/>
      <c r="G24" s="574"/>
      <c r="H24" s="1164"/>
      <c r="I24" s="1165"/>
      <c r="J24" s="1165"/>
      <c r="K24" s="1154"/>
      <c r="L24" s="1156"/>
      <c r="M24" s="1145"/>
      <c r="N24" s="1147"/>
      <c r="O24" s="1171"/>
      <c r="P24" s="1149"/>
      <c r="Q24" s="184"/>
      <c r="R24" s="1151"/>
      <c r="S24" s="1153"/>
      <c r="T24" s="15"/>
      <c r="U24" s="48"/>
      <c r="V24" s="15"/>
      <c r="W24" s="48"/>
      <c r="X24" s="1162"/>
      <c r="Y24" s="1163"/>
      <c r="Z24" s="1217"/>
    </row>
    <row r="25" spans="1:26" ht="17.100000000000001" hidden="1" customHeight="1" thickBot="1" x14ac:dyDescent="0.35">
      <c r="A25" s="1143"/>
      <c r="B25" s="1159"/>
      <c r="C25" s="47"/>
      <c r="D25" s="47"/>
      <c r="E25" s="91"/>
      <c r="F25" s="574"/>
      <c r="G25" s="574"/>
      <c r="H25" s="1164"/>
      <c r="I25" s="1165"/>
      <c r="J25" s="1165"/>
      <c r="K25" s="1154"/>
      <c r="L25" s="1156"/>
      <c r="M25" s="1145"/>
      <c r="N25" s="1147"/>
      <c r="O25" s="1171"/>
      <c r="P25" s="1149"/>
      <c r="Q25" s="184"/>
      <c r="R25" s="1151"/>
      <c r="S25" s="1153"/>
      <c r="T25" s="15"/>
      <c r="U25" s="48"/>
      <c r="V25" s="15"/>
      <c r="W25" s="48"/>
      <c r="X25" s="1162"/>
      <c r="Y25" s="1163"/>
      <c r="Z25" s="1217"/>
    </row>
    <row r="26" spans="1:26" ht="17.100000000000001" hidden="1" customHeight="1" thickBot="1" x14ac:dyDescent="0.35">
      <c r="A26" s="1143"/>
      <c r="B26" s="1159"/>
      <c r="C26" s="47"/>
      <c r="D26" s="47"/>
      <c r="E26" s="91"/>
      <c r="F26" s="574"/>
      <c r="G26" s="574"/>
      <c r="H26" s="1164"/>
      <c r="I26" s="1165"/>
      <c r="J26" s="1165"/>
      <c r="K26" s="1154"/>
      <c r="L26" s="1156"/>
      <c r="M26" s="1145"/>
      <c r="N26" s="1147"/>
      <c r="O26" s="1171"/>
      <c r="P26" s="1149"/>
      <c r="Q26" s="184"/>
      <c r="R26" s="1151"/>
      <c r="S26" s="1153"/>
      <c r="T26" s="15"/>
      <c r="U26" s="48"/>
      <c r="V26" s="15"/>
      <c r="W26" s="48"/>
      <c r="X26" s="1162"/>
      <c r="Y26" s="1163"/>
      <c r="Z26" s="1217"/>
    </row>
    <row r="27" spans="1:26" ht="17.100000000000001" hidden="1" customHeight="1" thickBot="1" x14ac:dyDescent="0.35">
      <c r="A27" s="1143"/>
      <c r="B27" s="1159"/>
      <c r="C27" s="47"/>
      <c r="D27" s="47"/>
      <c r="E27" s="91"/>
      <c r="F27" s="574"/>
      <c r="G27" s="574"/>
      <c r="H27" s="1164"/>
      <c r="I27" s="1165"/>
      <c r="J27" s="1165"/>
      <c r="K27" s="1154"/>
      <c r="L27" s="1156"/>
      <c r="M27" s="1145"/>
      <c r="N27" s="1147"/>
      <c r="O27" s="1171"/>
      <c r="P27" s="1149"/>
      <c r="Q27" s="184"/>
      <c r="R27" s="1151"/>
      <c r="S27" s="1153"/>
      <c r="T27" s="15"/>
      <c r="U27" s="48"/>
      <c r="V27" s="15"/>
      <c r="W27" s="48"/>
      <c r="X27" s="1162"/>
      <c r="Y27" s="1163"/>
      <c r="Z27" s="1217"/>
    </row>
    <row r="28" spans="1:26" ht="17.100000000000001" hidden="1" customHeight="1" thickBot="1" x14ac:dyDescent="0.35">
      <c r="A28" s="1143"/>
      <c r="B28" s="1159"/>
      <c r="C28" s="47"/>
      <c r="D28" s="47"/>
      <c r="E28" s="91"/>
      <c r="F28" s="574"/>
      <c r="G28" s="574"/>
      <c r="H28" s="1164"/>
      <c r="I28" s="1165"/>
      <c r="J28" s="1165"/>
      <c r="K28" s="1154"/>
      <c r="L28" s="1156"/>
      <c r="M28" s="1145"/>
      <c r="N28" s="1147"/>
      <c r="O28" s="1171"/>
      <c r="P28" s="1149"/>
      <c r="Q28" s="184"/>
      <c r="R28" s="1151"/>
      <c r="S28" s="1153"/>
      <c r="T28" s="14"/>
      <c r="U28" s="48"/>
      <c r="V28" s="15"/>
      <c r="W28" s="48"/>
      <c r="X28" s="1162"/>
      <c r="Y28" s="1163"/>
      <c r="Z28" s="1217"/>
    </row>
    <row r="29" spans="1:26" ht="17.100000000000001" hidden="1" customHeight="1" thickBot="1" x14ac:dyDescent="0.35">
      <c r="A29" s="1143"/>
      <c r="B29" s="1159"/>
      <c r="C29" s="55"/>
      <c r="D29" s="47"/>
      <c r="E29" s="91"/>
      <c r="F29" s="574"/>
      <c r="G29" s="574"/>
      <c r="H29" s="1164"/>
      <c r="I29" s="1165"/>
      <c r="J29" s="1165"/>
      <c r="K29" s="1154"/>
      <c r="L29" s="1156"/>
      <c r="M29" s="1145"/>
      <c r="N29" s="1147"/>
      <c r="O29" s="1171"/>
      <c r="P29" s="1149"/>
      <c r="Q29" s="184"/>
      <c r="R29" s="1151"/>
      <c r="S29" s="1153"/>
      <c r="T29" s="56"/>
      <c r="U29" s="48"/>
      <c r="V29" s="15"/>
      <c r="W29" s="48"/>
      <c r="X29" s="1162"/>
      <c r="Y29" s="1163"/>
      <c r="Z29" s="1217"/>
    </row>
    <row r="30" spans="1:26" ht="17.100000000000001" hidden="1" customHeight="1" thickBot="1" x14ac:dyDescent="0.35">
      <c r="A30" s="1143"/>
      <c r="B30" s="1159"/>
      <c r="C30" s="55"/>
      <c r="D30" s="577"/>
      <c r="E30" s="513"/>
      <c r="F30" s="573"/>
      <c r="G30" s="573"/>
      <c r="H30" s="1164"/>
      <c r="I30" s="1165"/>
      <c r="J30" s="1165"/>
      <c r="K30" s="1154"/>
      <c r="L30" s="1156"/>
      <c r="M30" s="1145"/>
      <c r="N30" s="1147"/>
      <c r="O30" s="1179"/>
      <c r="P30" s="1149"/>
      <c r="Q30" s="187"/>
      <c r="R30" s="1151"/>
      <c r="S30" s="1153"/>
      <c r="T30" s="56"/>
      <c r="U30" s="57"/>
      <c r="V30" s="58"/>
      <c r="W30" s="57"/>
      <c r="X30" s="1162"/>
      <c r="Y30" s="1163"/>
      <c r="Z30" s="1217"/>
    </row>
    <row r="31" spans="1:26" ht="17.100000000000001" hidden="1" customHeight="1" thickBot="1" x14ac:dyDescent="0.35">
      <c r="A31" s="1157">
        <v>3</v>
      </c>
      <c r="B31" s="1158"/>
      <c r="C31" s="576"/>
      <c r="D31" s="576"/>
      <c r="E31" s="514"/>
      <c r="F31" s="569"/>
      <c r="G31" s="569"/>
      <c r="H31" s="1164"/>
      <c r="I31" s="1165"/>
      <c r="J31" s="1165"/>
      <c r="K31" s="1154"/>
      <c r="L31" s="1155"/>
      <c r="M31" s="1144"/>
      <c r="N31" s="1146"/>
      <c r="O31" s="1170"/>
      <c r="P31" s="1148"/>
      <c r="Q31" s="188"/>
      <c r="R31" s="1150"/>
      <c r="S31" s="1152" t="str">
        <f>IFERROR(SUBTOTAL(109,Q31:Q39)/R31," ")</f>
        <v xml:space="preserve"> </v>
      </c>
      <c r="T31" s="94"/>
      <c r="U31" s="95"/>
      <c r="V31" s="94"/>
      <c r="W31" s="95"/>
      <c r="X31" s="1160"/>
      <c r="Y31" s="1161"/>
      <c r="Z31" s="1216"/>
    </row>
    <row r="32" spans="1:26" ht="17.100000000000001" hidden="1" customHeight="1" thickBot="1" x14ac:dyDescent="0.35">
      <c r="A32" s="1143"/>
      <c r="B32" s="1159"/>
      <c r="C32" s="47"/>
      <c r="D32" s="47"/>
      <c r="E32" s="91"/>
      <c r="F32" s="574"/>
      <c r="G32" s="574"/>
      <c r="H32" s="1164"/>
      <c r="I32" s="1165"/>
      <c r="J32" s="1165"/>
      <c r="K32" s="1154"/>
      <c r="L32" s="1156"/>
      <c r="M32" s="1145"/>
      <c r="N32" s="1147"/>
      <c r="O32" s="1171"/>
      <c r="P32" s="1149"/>
      <c r="Q32" s="184"/>
      <c r="R32" s="1151"/>
      <c r="S32" s="1153"/>
      <c r="T32" s="15"/>
      <c r="U32" s="48"/>
      <c r="V32" s="15"/>
      <c r="W32" s="48"/>
      <c r="X32" s="1162"/>
      <c r="Y32" s="1163"/>
      <c r="Z32" s="1217"/>
    </row>
    <row r="33" spans="1:26" ht="17.100000000000001" hidden="1" customHeight="1" thickBot="1" x14ac:dyDescent="0.35">
      <c r="A33" s="1143"/>
      <c r="B33" s="1159"/>
      <c r="C33" s="47"/>
      <c r="D33" s="47"/>
      <c r="E33" s="91"/>
      <c r="F33" s="574"/>
      <c r="G33" s="574"/>
      <c r="H33" s="1164"/>
      <c r="I33" s="1165"/>
      <c r="J33" s="1165"/>
      <c r="K33" s="1154"/>
      <c r="L33" s="1156"/>
      <c r="M33" s="1145"/>
      <c r="N33" s="1147"/>
      <c r="O33" s="1171"/>
      <c r="P33" s="1149"/>
      <c r="Q33" s="184"/>
      <c r="R33" s="1151"/>
      <c r="S33" s="1153"/>
      <c r="T33" s="15"/>
      <c r="U33" s="48"/>
      <c r="V33" s="15"/>
      <c r="W33" s="48"/>
      <c r="X33" s="1162"/>
      <c r="Y33" s="1163"/>
      <c r="Z33" s="1217"/>
    </row>
    <row r="34" spans="1:26" ht="17.100000000000001" hidden="1" customHeight="1" thickBot="1" x14ac:dyDescent="0.35">
      <c r="A34" s="1143"/>
      <c r="B34" s="1159"/>
      <c r="C34" s="47"/>
      <c r="D34" s="47"/>
      <c r="E34" s="91"/>
      <c r="F34" s="574"/>
      <c r="G34" s="574"/>
      <c r="H34" s="1164"/>
      <c r="I34" s="1165"/>
      <c r="J34" s="1165"/>
      <c r="K34" s="1154"/>
      <c r="L34" s="1156"/>
      <c r="M34" s="1145"/>
      <c r="N34" s="1147"/>
      <c r="O34" s="1171"/>
      <c r="P34" s="1149"/>
      <c r="Q34" s="184"/>
      <c r="R34" s="1151"/>
      <c r="S34" s="1153"/>
      <c r="T34" s="15"/>
      <c r="U34" s="48"/>
      <c r="V34" s="15"/>
      <c r="W34" s="48"/>
      <c r="X34" s="1162"/>
      <c r="Y34" s="1163"/>
      <c r="Z34" s="1217"/>
    </row>
    <row r="35" spans="1:26" ht="17.100000000000001" hidden="1" customHeight="1" thickBot="1" x14ac:dyDescent="0.35">
      <c r="A35" s="1143"/>
      <c r="B35" s="1159"/>
      <c r="C35" s="47"/>
      <c r="D35" s="47"/>
      <c r="E35" s="91"/>
      <c r="F35" s="574"/>
      <c r="G35" s="574"/>
      <c r="H35" s="1164"/>
      <c r="I35" s="1165"/>
      <c r="J35" s="1165"/>
      <c r="K35" s="1154"/>
      <c r="L35" s="1156"/>
      <c r="M35" s="1145"/>
      <c r="N35" s="1147"/>
      <c r="O35" s="1171"/>
      <c r="P35" s="1149"/>
      <c r="Q35" s="184"/>
      <c r="R35" s="1151"/>
      <c r="S35" s="1153"/>
      <c r="T35" s="15"/>
      <c r="U35" s="48"/>
      <c r="V35" s="15"/>
      <c r="W35" s="48"/>
      <c r="X35" s="1162"/>
      <c r="Y35" s="1163"/>
      <c r="Z35" s="1217"/>
    </row>
    <row r="36" spans="1:26" ht="17.100000000000001" hidden="1" customHeight="1" thickBot="1" x14ac:dyDescent="0.35">
      <c r="A36" s="1143"/>
      <c r="B36" s="1159"/>
      <c r="C36" s="47"/>
      <c r="D36" s="47"/>
      <c r="E36" s="91"/>
      <c r="F36" s="574"/>
      <c r="G36" s="574"/>
      <c r="H36" s="1164"/>
      <c r="I36" s="1165"/>
      <c r="J36" s="1165"/>
      <c r="K36" s="1154"/>
      <c r="L36" s="1156"/>
      <c r="M36" s="1145"/>
      <c r="N36" s="1147"/>
      <c r="O36" s="1171"/>
      <c r="P36" s="1149"/>
      <c r="Q36" s="184"/>
      <c r="R36" s="1151"/>
      <c r="S36" s="1153"/>
      <c r="T36" s="15"/>
      <c r="U36" s="48"/>
      <c r="V36" s="15"/>
      <c r="W36" s="48"/>
      <c r="X36" s="1162"/>
      <c r="Y36" s="1163"/>
      <c r="Z36" s="1217"/>
    </row>
    <row r="37" spans="1:26" ht="17.100000000000001" hidden="1" customHeight="1" thickBot="1" x14ac:dyDescent="0.35">
      <c r="A37" s="1143"/>
      <c r="B37" s="1159"/>
      <c r="C37" s="47"/>
      <c r="D37" s="47"/>
      <c r="E37" s="91"/>
      <c r="F37" s="574"/>
      <c r="G37" s="574"/>
      <c r="H37" s="1164"/>
      <c r="I37" s="1165"/>
      <c r="J37" s="1165"/>
      <c r="K37" s="1154"/>
      <c r="L37" s="1156"/>
      <c r="M37" s="1145"/>
      <c r="N37" s="1147"/>
      <c r="O37" s="1171"/>
      <c r="P37" s="1149"/>
      <c r="Q37" s="184"/>
      <c r="R37" s="1151"/>
      <c r="S37" s="1153"/>
      <c r="T37" s="14"/>
      <c r="U37" s="48"/>
      <c r="V37" s="15"/>
      <c r="W37" s="48"/>
      <c r="X37" s="1162"/>
      <c r="Y37" s="1163"/>
      <c r="Z37" s="1217"/>
    </row>
    <row r="38" spans="1:26" ht="17.100000000000001" hidden="1" customHeight="1" thickBot="1" x14ac:dyDescent="0.35">
      <c r="A38" s="1143"/>
      <c r="B38" s="1159"/>
      <c r="C38" s="55"/>
      <c r="D38" s="47"/>
      <c r="E38" s="91"/>
      <c r="F38" s="574"/>
      <c r="G38" s="574"/>
      <c r="H38" s="1164"/>
      <c r="I38" s="1165"/>
      <c r="J38" s="1165"/>
      <c r="K38" s="1154"/>
      <c r="L38" s="1156"/>
      <c r="M38" s="1145"/>
      <c r="N38" s="1147"/>
      <c r="O38" s="1171"/>
      <c r="P38" s="1149"/>
      <c r="Q38" s="184"/>
      <c r="R38" s="1151"/>
      <c r="S38" s="1153"/>
      <c r="T38" s="56"/>
      <c r="U38" s="48"/>
      <c r="V38" s="15"/>
      <c r="W38" s="48"/>
      <c r="X38" s="1162"/>
      <c r="Y38" s="1163"/>
      <c r="Z38" s="1217"/>
    </row>
    <row r="39" spans="1:26" ht="17.100000000000001" hidden="1" customHeight="1" thickBot="1" x14ac:dyDescent="0.35">
      <c r="A39" s="1143"/>
      <c r="B39" s="1159"/>
      <c r="C39" s="55"/>
      <c r="D39" s="577"/>
      <c r="E39" s="513"/>
      <c r="F39" s="573"/>
      <c r="G39" s="573"/>
      <c r="H39" s="1164"/>
      <c r="I39" s="1165"/>
      <c r="J39" s="1165"/>
      <c r="K39" s="1154"/>
      <c r="L39" s="1156"/>
      <c r="M39" s="1145"/>
      <c r="N39" s="1147"/>
      <c r="O39" s="1179"/>
      <c r="P39" s="1149"/>
      <c r="Q39" s="185"/>
      <c r="R39" s="1151"/>
      <c r="S39" s="1153"/>
      <c r="T39" s="56"/>
      <c r="U39" s="57"/>
      <c r="V39" s="58"/>
      <c r="W39" s="57"/>
      <c r="X39" s="1162"/>
      <c r="Y39" s="1163"/>
      <c r="Z39" s="1217"/>
    </row>
    <row r="40" spans="1:26" ht="17.100000000000001" hidden="1" customHeight="1" thickBot="1" x14ac:dyDescent="0.35">
      <c r="A40" s="1157">
        <v>4</v>
      </c>
      <c r="B40" s="1158"/>
      <c r="C40" s="576"/>
      <c r="D40" s="576"/>
      <c r="E40" s="514"/>
      <c r="F40" s="569"/>
      <c r="G40" s="569"/>
      <c r="H40" s="1164"/>
      <c r="I40" s="1165"/>
      <c r="J40" s="1165"/>
      <c r="K40" s="1154"/>
      <c r="L40" s="1155"/>
      <c r="M40" s="1144"/>
      <c r="N40" s="1146"/>
      <c r="O40" s="1170"/>
      <c r="P40" s="1148"/>
      <c r="Q40" s="188"/>
      <c r="R40" s="1150"/>
      <c r="S40" s="1152" t="str">
        <f>IFERROR(SUBTOTAL(109,Q40:Q48)/R40," ")</f>
        <v xml:space="preserve"> </v>
      </c>
      <c r="T40" s="94"/>
      <c r="U40" s="95"/>
      <c r="V40" s="94"/>
      <c r="W40" s="95"/>
      <c r="X40" s="1160"/>
      <c r="Y40" s="1161"/>
      <c r="Z40" s="1216"/>
    </row>
    <row r="41" spans="1:26" ht="17.100000000000001" hidden="1" customHeight="1" thickBot="1" x14ac:dyDescent="0.35">
      <c r="A41" s="1143"/>
      <c r="B41" s="1159"/>
      <c r="C41" s="47"/>
      <c r="D41" s="47"/>
      <c r="E41" s="91"/>
      <c r="F41" s="574"/>
      <c r="G41" s="574"/>
      <c r="H41" s="1164"/>
      <c r="I41" s="1165"/>
      <c r="J41" s="1165"/>
      <c r="K41" s="1154"/>
      <c r="L41" s="1156"/>
      <c r="M41" s="1145"/>
      <c r="N41" s="1147"/>
      <c r="O41" s="1171"/>
      <c r="P41" s="1149"/>
      <c r="Q41" s="184"/>
      <c r="R41" s="1151"/>
      <c r="S41" s="1153"/>
      <c r="T41" s="15"/>
      <c r="U41" s="48"/>
      <c r="V41" s="15"/>
      <c r="W41" s="48"/>
      <c r="X41" s="1162"/>
      <c r="Y41" s="1163"/>
      <c r="Z41" s="1217"/>
    </row>
    <row r="42" spans="1:26" ht="17.100000000000001" hidden="1" customHeight="1" thickBot="1" x14ac:dyDescent="0.35">
      <c r="A42" s="1143"/>
      <c r="B42" s="1159"/>
      <c r="C42" s="47"/>
      <c r="D42" s="47"/>
      <c r="E42" s="91"/>
      <c r="F42" s="574"/>
      <c r="G42" s="574"/>
      <c r="H42" s="1164"/>
      <c r="I42" s="1165"/>
      <c r="J42" s="1165"/>
      <c r="K42" s="1154"/>
      <c r="L42" s="1156"/>
      <c r="M42" s="1145"/>
      <c r="N42" s="1147"/>
      <c r="O42" s="1171"/>
      <c r="P42" s="1149"/>
      <c r="Q42" s="184"/>
      <c r="R42" s="1151"/>
      <c r="S42" s="1153"/>
      <c r="T42" s="15"/>
      <c r="U42" s="48"/>
      <c r="V42" s="15"/>
      <c r="W42" s="48"/>
      <c r="X42" s="1162"/>
      <c r="Y42" s="1163"/>
      <c r="Z42" s="1217"/>
    </row>
    <row r="43" spans="1:26" ht="17.100000000000001" hidden="1" customHeight="1" thickBot="1" x14ac:dyDescent="0.35">
      <c r="A43" s="1143"/>
      <c r="B43" s="1159"/>
      <c r="C43" s="47"/>
      <c r="D43" s="47"/>
      <c r="E43" s="91"/>
      <c r="F43" s="574"/>
      <c r="G43" s="574"/>
      <c r="H43" s="1164"/>
      <c r="I43" s="1165"/>
      <c r="J43" s="1165"/>
      <c r="K43" s="1154"/>
      <c r="L43" s="1156"/>
      <c r="M43" s="1145"/>
      <c r="N43" s="1147"/>
      <c r="O43" s="1171"/>
      <c r="P43" s="1149"/>
      <c r="Q43" s="184"/>
      <c r="R43" s="1151"/>
      <c r="S43" s="1153"/>
      <c r="T43" s="15"/>
      <c r="U43" s="48"/>
      <c r="V43" s="15"/>
      <c r="W43" s="48"/>
      <c r="X43" s="1162"/>
      <c r="Y43" s="1163"/>
      <c r="Z43" s="1217"/>
    </row>
    <row r="44" spans="1:26" ht="17.100000000000001" hidden="1" customHeight="1" thickBot="1" x14ac:dyDescent="0.35">
      <c r="A44" s="1143"/>
      <c r="B44" s="1159"/>
      <c r="C44" s="47"/>
      <c r="D44" s="47"/>
      <c r="E44" s="91"/>
      <c r="F44" s="574"/>
      <c r="G44" s="574"/>
      <c r="H44" s="1164"/>
      <c r="I44" s="1165"/>
      <c r="J44" s="1165"/>
      <c r="K44" s="1154"/>
      <c r="L44" s="1156"/>
      <c r="M44" s="1145"/>
      <c r="N44" s="1147"/>
      <c r="O44" s="1171"/>
      <c r="P44" s="1149"/>
      <c r="Q44" s="184"/>
      <c r="R44" s="1151"/>
      <c r="S44" s="1153"/>
      <c r="T44" s="15"/>
      <c r="U44" s="48"/>
      <c r="V44" s="15"/>
      <c r="W44" s="48"/>
      <c r="X44" s="1162"/>
      <c r="Y44" s="1163"/>
      <c r="Z44" s="1217"/>
    </row>
    <row r="45" spans="1:26" ht="17.100000000000001" hidden="1" customHeight="1" thickBot="1" x14ac:dyDescent="0.35">
      <c r="A45" s="1143"/>
      <c r="B45" s="1159"/>
      <c r="C45" s="47"/>
      <c r="D45" s="47"/>
      <c r="E45" s="91"/>
      <c r="F45" s="574"/>
      <c r="G45" s="574"/>
      <c r="H45" s="1164"/>
      <c r="I45" s="1165"/>
      <c r="J45" s="1165"/>
      <c r="K45" s="1154"/>
      <c r="L45" s="1156"/>
      <c r="M45" s="1145"/>
      <c r="N45" s="1147"/>
      <c r="O45" s="1171"/>
      <c r="P45" s="1149"/>
      <c r="Q45" s="184"/>
      <c r="R45" s="1151"/>
      <c r="S45" s="1153"/>
      <c r="T45" s="15"/>
      <c r="U45" s="48"/>
      <c r="V45" s="15"/>
      <c r="W45" s="48"/>
      <c r="X45" s="1162"/>
      <c r="Y45" s="1163"/>
      <c r="Z45" s="1217"/>
    </row>
    <row r="46" spans="1:26" ht="17.100000000000001" hidden="1" customHeight="1" thickBot="1" x14ac:dyDescent="0.35">
      <c r="A46" s="1143"/>
      <c r="B46" s="1159"/>
      <c r="C46" s="47"/>
      <c r="D46" s="47"/>
      <c r="E46" s="91"/>
      <c r="F46" s="574"/>
      <c r="G46" s="574"/>
      <c r="H46" s="1164"/>
      <c r="I46" s="1165"/>
      <c r="J46" s="1165"/>
      <c r="K46" s="1154"/>
      <c r="L46" s="1156"/>
      <c r="M46" s="1145"/>
      <c r="N46" s="1147"/>
      <c r="O46" s="1171"/>
      <c r="P46" s="1149"/>
      <c r="Q46" s="184"/>
      <c r="R46" s="1151"/>
      <c r="S46" s="1153"/>
      <c r="T46" s="14"/>
      <c r="U46" s="48"/>
      <c r="V46" s="15"/>
      <c r="W46" s="48"/>
      <c r="X46" s="1162"/>
      <c r="Y46" s="1163"/>
      <c r="Z46" s="1217"/>
    </row>
    <row r="47" spans="1:26" ht="17.100000000000001" hidden="1" customHeight="1" thickBot="1" x14ac:dyDescent="0.35">
      <c r="A47" s="1143"/>
      <c r="B47" s="1159"/>
      <c r="C47" s="55"/>
      <c r="D47" s="47"/>
      <c r="E47" s="91"/>
      <c r="F47" s="574"/>
      <c r="G47" s="574"/>
      <c r="H47" s="1164"/>
      <c r="I47" s="1165"/>
      <c r="J47" s="1165"/>
      <c r="K47" s="1154"/>
      <c r="L47" s="1156"/>
      <c r="M47" s="1145"/>
      <c r="N47" s="1147"/>
      <c r="O47" s="1171"/>
      <c r="P47" s="1149"/>
      <c r="Q47" s="184"/>
      <c r="R47" s="1151"/>
      <c r="S47" s="1153"/>
      <c r="T47" s="56"/>
      <c r="U47" s="48"/>
      <c r="V47" s="15"/>
      <c r="W47" s="48"/>
      <c r="X47" s="1162"/>
      <c r="Y47" s="1163"/>
      <c r="Z47" s="1217"/>
    </row>
    <row r="48" spans="1:26" ht="17.100000000000001" hidden="1" customHeight="1" thickBot="1" x14ac:dyDescent="0.35">
      <c r="A48" s="1143"/>
      <c r="B48" s="1159"/>
      <c r="C48" s="55"/>
      <c r="D48" s="577"/>
      <c r="E48" s="513"/>
      <c r="F48" s="573"/>
      <c r="G48" s="573"/>
      <c r="H48" s="1164"/>
      <c r="I48" s="1165"/>
      <c r="J48" s="1165"/>
      <c r="K48" s="1154"/>
      <c r="L48" s="1156"/>
      <c r="M48" s="1145"/>
      <c r="N48" s="1147"/>
      <c r="O48" s="1179"/>
      <c r="P48" s="1149"/>
      <c r="Q48" s="185"/>
      <c r="R48" s="1151"/>
      <c r="S48" s="1153"/>
      <c r="T48" s="56"/>
      <c r="U48" s="57"/>
      <c r="V48" s="58"/>
      <c r="W48" s="57"/>
      <c r="X48" s="1162"/>
      <c r="Y48" s="1163"/>
      <c r="Z48" s="1217"/>
    </row>
    <row r="49" spans="1:26" ht="17.100000000000001" hidden="1" customHeight="1" thickBot="1" x14ac:dyDescent="0.35">
      <c r="A49" s="1157">
        <v>5</v>
      </c>
      <c r="B49" s="1158"/>
      <c r="C49" s="576"/>
      <c r="D49" s="576"/>
      <c r="E49" s="514"/>
      <c r="F49" s="569"/>
      <c r="G49" s="569"/>
      <c r="H49" s="1164"/>
      <c r="I49" s="1165"/>
      <c r="J49" s="1165"/>
      <c r="K49" s="1154"/>
      <c r="L49" s="1155"/>
      <c r="M49" s="1144"/>
      <c r="N49" s="1146"/>
      <c r="O49" s="1170"/>
      <c r="P49" s="1148"/>
      <c r="Q49" s="188"/>
      <c r="R49" s="1150"/>
      <c r="S49" s="1152" t="str">
        <f>IFERROR(SUBTOTAL(109,Q49:Q57)/R49," ")</f>
        <v xml:space="preserve"> </v>
      </c>
      <c r="T49" s="94"/>
      <c r="U49" s="95"/>
      <c r="V49" s="94"/>
      <c r="W49" s="95"/>
      <c r="X49" s="1160"/>
      <c r="Y49" s="1161"/>
      <c r="Z49" s="1216"/>
    </row>
    <row r="50" spans="1:26" ht="17.100000000000001" hidden="1" customHeight="1" thickBot="1" x14ac:dyDescent="0.35">
      <c r="A50" s="1143"/>
      <c r="B50" s="1159"/>
      <c r="C50" s="47"/>
      <c r="D50" s="47"/>
      <c r="E50" s="91"/>
      <c r="F50" s="574"/>
      <c r="G50" s="574"/>
      <c r="H50" s="1164"/>
      <c r="I50" s="1165"/>
      <c r="J50" s="1165"/>
      <c r="K50" s="1154"/>
      <c r="L50" s="1156"/>
      <c r="M50" s="1145"/>
      <c r="N50" s="1147"/>
      <c r="O50" s="1171"/>
      <c r="P50" s="1149"/>
      <c r="Q50" s="184"/>
      <c r="R50" s="1151"/>
      <c r="S50" s="1153"/>
      <c r="T50" s="15"/>
      <c r="U50" s="48"/>
      <c r="V50" s="15"/>
      <c r="W50" s="48"/>
      <c r="X50" s="1162"/>
      <c r="Y50" s="1163"/>
      <c r="Z50" s="1217"/>
    </row>
    <row r="51" spans="1:26" ht="17.100000000000001" hidden="1" customHeight="1" thickBot="1" x14ac:dyDescent="0.35">
      <c r="A51" s="1143"/>
      <c r="B51" s="1159"/>
      <c r="C51" s="47"/>
      <c r="D51" s="47"/>
      <c r="E51" s="91"/>
      <c r="F51" s="574"/>
      <c r="G51" s="574"/>
      <c r="H51" s="1164"/>
      <c r="I51" s="1165"/>
      <c r="J51" s="1165"/>
      <c r="K51" s="1154"/>
      <c r="L51" s="1156"/>
      <c r="M51" s="1145"/>
      <c r="N51" s="1147"/>
      <c r="O51" s="1171"/>
      <c r="P51" s="1149"/>
      <c r="Q51" s="184"/>
      <c r="R51" s="1151"/>
      <c r="S51" s="1153"/>
      <c r="T51" s="15"/>
      <c r="U51" s="48"/>
      <c r="V51" s="15"/>
      <c r="W51" s="48"/>
      <c r="X51" s="1162"/>
      <c r="Y51" s="1163"/>
      <c r="Z51" s="1217"/>
    </row>
    <row r="52" spans="1:26" ht="17.100000000000001" hidden="1" customHeight="1" thickBot="1" x14ac:dyDescent="0.35">
      <c r="A52" s="1143"/>
      <c r="B52" s="1159"/>
      <c r="C52" s="47"/>
      <c r="D52" s="47"/>
      <c r="E52" s="91"/>
      <c r="F52" s="574"/>
      <c r="G52" s="574"/>
      <c r="H52" s="1164"/>
      <c r="I52" s="1165"/>
      <c r="J52" s="1165"/>
      <c r="K52" s="1154"/>
      <c r="L52" s="1156"/>
      <c r="M52" s="1145"/>
      <c r="N52" s="1147"/>
      <c r="O52" s="1171"/>
      <c r="P52" s="1149"/>
      <c r="Q52" s="184"/>
      <c r="R52" s="1151"/>
      <c r="S52" s="1153"/>
      <c r="T52" s="15"/>
      <c r="U52" s="48"/>
      <c r="V52" s="15"/>
      <c r="W52" s="48"/>
      <c r="X52" s="1162"/>
      <c r="Y52" s="1163"/>
      <c r="Z52" s="1217"/>
    </row>
    <row r="53" spans="1:26" ht="17.100000000000001" hidden="1" customHeight="1" thickBot="1" x14ac:dyDescent="0.35">
      <c r="A53" s="1143"/>
      <c r="B53" s="1159"/>
      <c r="C53" s="47"/>
      <c r="D53" s="47"/>
      <c r="E53" s="91"/>
      <c r="F53" s="574"/>
      <c r="G53" s="574"/>
      <c r="H53" s="1164"/>
      <c r="I53" s="1165"/>
      <c r="J53" s="1165"/>
      <c r="K53" s="1154"/>
      <c r="L53" s="1156"/>
      <c r="M53" s="1145"/>
      <c r="N53" s="1147"/>
      <c r="O53" s="1171"/>
      <c r="P53" s="1149"/>
      <c r="Q53" s="184"/>
      <c r="R53" s="1151"/>
      <c r="S53" s="1153"/>
      <c r="T53" s="15"/>
      <c r="U53" s="48"/>
      <c r="V53" s="15"/>
      <c r="W53" s="48"/>
      <c r="X53" s="1162"/>
      <c r="Y53" s="1163"/>
      <c r="Z53" s="1217"/>
    </row>
    <row r="54" spans="1:26" ht="17.100000000000001" hidden="1" customHeight="1" thickBot="1" x14ac:dyDescent="0.35">
      <c r="A54" s="1143"/>
      <c r="B54" s="1159"/>
      <c r="C54" s="47"/>
      <c r="D54" s="47"/>
      <c r="E54" s="91"/>
      <c r="F54" s="574"/>
      <c r="G54" s="574"/>
      <c r="H54" s="1164"/>
      <c r="I54" s="1165"/>
      <c r="J54" s="1165"/>
      <c r="K54" s="1154"/>
      <c r="L54" s="1156"/>
      <c r="M54" s="1145"/>
      <c r="N54" s="1147"/>
      <c r="O54" s="1171"/>
      <c r="P54" s="1149"/>
      <c r="Q54" s="184"/>
      <c r="R54" s="1151"/>
      <c r="S54" s="1153"/>
      <c r="T54" s="15"/>
      <c r="U54" s="48"/>
      <c r="V54" s="15"/>
      <c r="W54" s="48"/>
      <c r="X54" s="1162"/>
      <c r="Y54" s="1163"/>
      <c r="Z54" s="1217"/>
    </row>
    <row r="55" spans="1:26" ht="17.100000000000001" hidden="1" customHeight="1" thickBot="1" x14ac:dyDescent="0.35">
      <c r="A55" s="1143"/>
      <c r="B55" s="1159"/>
      <c r="C55" s="47"/>
      <c r="D55" s="47"/>
      <c r="E55" s="91"/>
      <c r="F55" s="574"/>
      <c r="G55" s="574"/>
      <c r="H55" s="1164"/>
      <c r="I55" s="1165"/>
      <c r="J55" s="1165"/>
      <c r="K55" s="1154"/>
      <c r="L55" s="1156"/>
      <c r="M55" s="1145"/>
      <c r="N55" s="1147"/>
      <c r="O55" s="1171"/>
      <c r="P55" s="1149"/>
      <c r="Q55" s="184"/>
      <c r="R55" s="1151"/>
      <c r="S55" s="1153"/>
      <c r="T55" s="14"/>
      <c r="U55" s="48"/>
      <c r="V55" s="15"/>
      <c r="W55" s="48"/>
      <c r="X55" s="1162"/>
      <c r="Y55" s="1163"/>
      <c r="Z55" s="1217"/>
    </row>
    <row r="56" spans="1:26" ht="17.100000000000001" hidden="1" customHeight="1" thickBot="1" x14ac:dyDescent="0.35">
      <c r="A56" s="1143"/>
      <c r="B56" s="1159"/>
      <c r="C56" s="55"/>
      <c r="D56" s="47"/>
      <c r="E56" s="91"/>
      <c r="F56" s="574"/>
      <c r="G56" s="574"/>
      <c r="H56" s="1164"/>
      <c r="I56" s="1165"/>
      <c r="J56" s="1165"/>
      <c r="K56" s="1154"/>
      <c r="L56" s="1156"/>
      <c r="M56" s="1145"/>
      <c r="N56" s="1147"/>
      <c r="O56" s="1171"/>
      <c r="P56" s="1149"/>
      <c r="Q56" s="184"/>
      <c r="R56" s="1151"/>
      <c r="S56" s="1153"/>
      <c r="T56" s="56"/>
      <c r="U56" s="48"/>
      <c r="V56" s="15"/>
      <c r="W56" s="48"/>
      <c r="X56" s="1162"/>
      <c r="Y56" s="1163"/>
      <c r="Z56" s="1217"/>
    </row>
    <row r="57" spans="1:26" ht="17.100000000000001" hidden="1" customHeight="1" thickBot="1" x14ac:dyDescent="0.35">
      <c r="A57" s="1143"/>
      <c r="B57" s="1159"/>
      <c r="C57" s="55"/>
      <c r="D57" s="577"/>
      <c r="E57" s="513"/>
      <c r="F57" s="573"/>
      <c r="G57" s="573"/>
      <c r="H57" s="1164"/>
      <c r="I57" s="1165"/>
      <c r="J57" s="1165"/>
      <c r="K57" s="1154"/>
      <c r="L57" s="1156"/>
      <c r="M57" s="1145"/>
      <c r="N57" s="1147"/>
      <c r="O57" s="1179"/>
      <c r="P57" s="1149"/>
      <c r="Q57" s="185"/>
      <c r="R57" s="1151"/>
      <c r="S57" s="1153"/>
      <c r="T57" s="56"/>
      <c r="U57" s="57"/>
      <c r="V57" s="58"/>
      <c r="W57" s="57"/>
      <c r="X57" s="1162"/>
      <c r="Y57" s="1163"/>
      <c r="Z57" s="1217"/>
    </row>
    <row r="58" spans="1:26" ht="17.100000000000001" hidden="1" customHeight="1" thickBot="1" x14ac:dyDescent="0.35">
      <c r="A58" s="1157">
        <v>6</v>
      </c>
      <c r="B58" s="1158"/>
      <c r="C58" s="576"/>
      <c r="D58" s="576"/>
      <c r="E58" s="514"/>
      <c r="F58" s="569"/>
      <c r="G58" s="569"/>
      <c r="H58" s="1164"/>
      <c r="I58" s="1165"/>
      <c r="J58" s="1165"/>
      <c r="K58" s="1154"/>
      <c r="L58" s="1155"/>
      <c r="M58" s="1144"/>
      <c r="N58" s="1146"/>
      <c r="O58" s="1170"/>
      <c r="P58" s="1148"/>
      <c r="Q58" s="188"/>
      <c r="R58" s="1150"/>
      <c r="S58" s="1152" t="str">
        <f>IFERROR(SUBTOTAL(109,Q58:Q66)/R58," ")</f>
        <v xml:space="preserve"> </v>
      </c>
      <c r="T58" s="94"/>
      <c r="U58" s="95"/>
      <c r="V58" s="94"/>
      <c r="W58" s="95"/>
      <c r="X58" s="1160"/>
      <c r="Y58" s="1161"/>
      <c r="Z58" s="1216"/>
    </row>
    <row r="59" spans="1:26" ht="17.100000000000001" hidden="1" customHeight="1" thickBot="1" x14ac:dyDescent="0.35">
      <c r="A59" s="1143"/>
      <c r="B59" s="1159"/>
      <c r="C59" s="47"/>
      <c r="D59" s="47"/>
      <c r="E59" s="91"/>
      <c r="F59" s="574"/>
      <c r="G59" s="574"/>
      <c r="H59" s="1164"/>
      <c r="I59" s="1165"/>
      <c r="J59" s="1165"/>
      <c r="K59" s="1154"/>
      <c r="L59" s="1156"/>
      <c r="M59" s="1145"/>
      <c r="N59" s="1147"/>
      <c r="O59" s="1171"/>
      <c r="P59" s="1149"/>
      <c r="Q59" s="184"/>
      <c r="R59" s="1151"/>
      <c r="S59" s="1153"/>
      <c r="T59" s="15"/>
      <c r="U59" s="48"/>
      <c r="V59" s="15"/>
      <c r="W59" s="48"/>
      <c r="X59" s="1162"/>
      <c r="Y59" s="1163"/>
      <c r="Z59" s="1217"/>
    </row>
    <row r="60" spans="1:26" ht="17.100000000000001" hidden="1" customHeight="1" thickBot="1" x14ac:dyDescent="0.35">
      <c r="A60" s="1143"/>
      <c r="B60" s="1159"/>
      <c r="C60" s="47"/>
      <c r="D60" s="47"/>
      <c r="E60" s="91"/>
      <c r="F60" s="574"/>
      <c r="G60" s="574"/>
      <c r="H60" s="1164"/>
      <c r="I60" s="1165"/>
      <c r="J60" s="1165"/>
      <c r="K60" s="1154"/>
      <c r="L60" s="1156"/>
      <c r="M60" s="1145"/>
      <c r="N60" s="1147"/>
      <c r="O60" s="1171"/>
      <c r="P60" s="1149"/>
      <c r="Q60" s="184"/>
      <c r="R60" s="1151"/>
      <c r="S60" s="1153"/>
      <c r="T60" s="15"/>
      <c r="U60" s="48"/>
      <c r="V60" s="15"/>
      <c r="W60" s="48"/>
      <c r="X60" s="1162"/>
      <c r="Y60" s="1163"/>
      <c r="Z60" s="1217"/>
    </row>
    <row r="61" spans="1:26" ht="17.100000000000001" hidden="1" customHeight="1" thickBot="1" x14ac:dyDescent="0.35">
      <c r="A61" s="1143"/>
      <c r="B61" s="1159"/>
      <c r="C61" s="47"/>
      <c r="D61" s="47"/>
      <c r="E61" s="91"/>
      <c r="F61" s="574"/>
      <c r="G61" s="574"/>
      <c r="H61" s="1164"/>
      <c r="I61" s="1165"/>
      <c r="J61" s="1165"/>
      <c r="K61" s="1154"/>
      <c r="L61" s="1156"/>
      <c r="M61" s="1145"/>
      <c r="N61" s="1147"/>
      <c r="O61" s="1171"/>
      <c r="P61" s="1149"/>
      <c r="Q61" s="184"/>
      <c r="R61" s="1151"/>
      <c r="S61" s="1153"/>
      <c r="T61" s="15"/>
      <c r="U61" s="48"/>
      <c r="V61" s="15"/>
      <c r="W61" s="48"/>
      <c r="X61" s="1162"/>
      <c r="Y61" s="1163"/>
      <c r="Z61" s="1217"/>
    </row>
    <row r="62" spans="1:26" ht="17.100000000000001" hidden="1" customHeight="1" thickBot="1" x14ac:dyDescent="0.35">
      <c r="A62" s="1143"/>
      <c r="B62" s="1159"/>
      <c r="C62" s="47"/>
      <c r="D62" s="47"/>
      <c r="E62" s="91"/>
      <c r="F62" s="574"/>
      <c r="G62" s="574"/>
      <c r="H62" s="1164"/>
      <c r="I62" s="1165"/>
      <c r="J62" s="1165"/>
      <c r="K62" s="1154"/>
      <c r="L62" s="1156"/>
      <c r="M62" s="1145"/>
      <c r="N62" s="1147"/>
      <c r="O62" s="1171"/>
      <c r="P62" s="1149"/>
      <c r="Q62" s="184"/>
      <c r="R62" s="1151"/>
      <c r="S62" s="1153"/>
      <c r="T62" s="15"/>
      <c r="U62" s="48"/>
      <c r="V62" s="15"/>
      <c r="W62" s="48"/>
      <c r="X62" s="1162"/>
      <c r="Y62" s="1163"/>
      <c r="Z62" s="1217"/>
    </row>
    <row r="63" spans="1:26" ht="17.100000000000001" hidden="1" customHeight="1" thickBot="1" x14ac:dyDescent="0.35">
      <c r="A63" s="1143"/>
      <c r="B63" s="1159"/>
      <c r="C63" s="47"/>
      <c r="D63" s="47"/>
      <c r="E63" s="91"/>
      <c r="F63" s="574"/>
      <c r="G63" s="574"/>
      <c r="H63" s="1164"/>
      <c r="I63" s="1165"/>
      <c r="J63" s="1165"/>
      <c r="K63" s="1154"/>
      <c r="L63" s="1156"/>
      <c r="M63" s="1145"/>
      <c r="N63" s="1147"/>
      <c r="O63" s="1171"/>
      <c r="P63" s="1149"/>
      <c r="Q63" s="184"/>
      <c r="R63" s="1151"/>
      <c r="S63" s="1153"/>
      <c r="T63" s="15"/>
      <c r="U63" s="48"/>
      <c r="V63" s="15"/>
      <c r="W63" s="48"/>
      <c r="X63" s="1162"/>
      <c r="Y63" s="1163"/>
      <c r="Z63" s="1217"/>
    </row>
    <row r="64" spans="1:26" ht="17.100000000000001" hidden="1" customHeight="1" thickBot="1" x14ac:dyDescent="0.35">
      <c r="A64" s="1143"/>
      <c r="B64" s="1159"/>
      <c r="C64" s="47"/>
      <c r="D64" s="47"/>
      <c r="E64" s="91"/>
      <c r="F64" s="574"/>
      <c r="G64" s="574"/>
      <c r="H64" s="1164"/>
      <c r="I64" s="1165"/>
      <c r="J64" s="1165"/>
      <c r="K64" s="1154"/>
      <c r="L64" s="1156"/>
      <c r="M64" s="1145"/>
      <c r="N64" s="1147"/>
      <c r="O64" s="1171"/>
      <c r="P64" s="1149"/>
      <c r="Q64" s="184"/>
      <c r="R64" s="1151"/>
      <c r="S64" s="1153"/>
      <c r="T64" s="14"/>
      <c r="U64" s="48"/>
      <c r="V64" s="15"/>
      <c r="W64" s="48"/>
      <c r="X64" s="1162"/>
      <c r="Y64" s="1163"/>
      <c r="Z64" s="1217"/>
    </row>
    <row r="65" spans="1:26" ht="17.100000000000001" hidden="1" customHeight="1" thickBot="1" x14ac:dyDescent="0.35">
      <c r="A65" s="1143"/>
      <c r="B65" s="1159"/>
      <c r="C65" s="55"/>
      <c r="D65" s="47"/>
      <c r="E65" s="91"/>
      <c r="F65" s="574"/>
      <c r="G65" s="574"/>
      <c r="H65" s="1164"/>
      <c r="I65" s="1165"/>
      <c r="J65" s="1165"/>
      <c r="K65" s="1154"/>
      <c r="L65" s="1156"/>
      <c r="M65" s="1145"/>
      <c r="N65" s="1147"/>
      <c r="O65" s="1171"/>
      <c r="P65" s="1149"/>
      <c r="Q65" s="184"/>
      <c r="R65" s="1151"/>
      <c r="S65" s="1153"/>
      <c r="T65" s="56"/>
      <c r="U65" s="48"/>
      <c r="V65" s="15"/>
      <c r="W65" s="48"/>
      <c r="X65" s="1162"/>
      <c r="Y65" s="1163"/>
      <c r="Z65" s="1217"/>
    </row>
    <row r="66" spans="1:26" ht="17.100000000000001" hidden="1" customHeight="1" thickBot="1" x14ac:dyDescent="0.35">
      <c r="A66" s="1143"/>
      <c r="B66" s="1159"/>
      <c r="C66" s="55"/>
      <c r="D66" s="577"/>
      <c r="E66" s="513"/>
      <c r="F66" s="573"/>
      <c r="G66" s="573"/>
      <c r="H66" s="1164"/>
      <c r="I66" s="1165"/>
      <c r="J66" s="1165"/>
      <c r="K66" s="1154"/>
      <c r="L66" s="1156"/>
      <c r="M66" s="1145"/>
      <c r="N66" s="1147"/>
      <c r="O66" s="1179"/>
      <c r="P66" s="1149"/>
      <c r="Q66" s="185"/>
      <c r="R66" s="1151"/>
      <c r="S66" s="1153"/>
      <c r="T66" s="56"/>
      <c r="U66" s="57"/>
      <c r="V66" s="58"/>
      <c r="W66" s="57"/>
      <c r="X66" s="1162"/>
      <c r="Y66" s="1163"/>
      <c r="Z66" s="1217"/>
    </row>
    <row r="67" spans="1:26" ht="17.100000000000001" hidden="1" customHeight="1" thickBot="1" x14ac:dyDescent="0.35">
      <c r="A67" s="1157">
        <v>7</v>
      </c>
      <c r="B67" s="1158"/>
      <c r="C67" s="576"/>
      <c r="D67" s="576"/>
      <c r="E67" s="514"/>
      <c r="F67" s="569"/>
      <c r="G67" s="569"/>
      <c r="H67" s="1164"/>
      <c r="I67" s="1165"/>
      <c r="J67" s="1165"/>
      <c r="K67" s="1154"/>
      <c r="L67" s="1155"/>
      <c r="M67" s="1144"/>
      <c r="N67" s="1146"/>
      <c r="O67" s="1170"/>
      <c r="P67" s="1148"/>
      <c r="Q67" s="188"/>
      <c r="R67" s="1150"/>
      <c r="S67" s="1152" t="str">
        <f>IFERROR(SUBTOTAL(109,Q67:Q75)/R67," ")</f>
        <v xml:space="preserve"> </v>
      </c>
      <c r="T67" s="94"/>
      <c r="U67" s="95"/>
      <c r="V67" s="94"/>
      <c r="W67" s="95"/>
      <c r="X67" s="1160"/>
      <c r="Y67" s="1161"/>
      <c r="Z67" s="1216"/>
    </row>
    <row r="68" spans="1:26" ht="17.100000000000001" hidden="1" customHeight="1" thickBot="1" x14ac:dyDescent="0.35">
      <c r="A68" s="1143"/>
      <c r="B68" s="1159"/>
      <c r="C68" s="47"/>
      <c r="D68" s="47"/>
      <c r="E68" s="91"/>
      <c r="F68" s="574"/>
      <c r="G68" s="574"/>
      <c r="H68" s="1164"/>
      <c r="I68" s="1165"/>
      <c r="J68" s="1165"/>
      <c r="K68" s="1154"/>
      <c r="L68" s="1156"/>
      <c r="M68" s="1145"/>
      <c r="N68" s="1147"/>
      <c r="O68" s="1171"/>
      <c r="P68" s="1149"/>
      <c r="Q68" s="184"/>
      <c r="R68" s="1151"/>
      <c r="S68" s="1153"/>
      <c r="T68" s="15"/>
      <c r="U68" s="48"/>
      <c r="V68" s="15"/>
      <c r="W68" s="48"/>
      <c r="X68" s="1162"/>
      <c r="Y68" s="1163"/>
      <c r="Z68" s="1217"/>
    </row>
    <row r="69" spans="1:26" ht="17.100000000000001" hidden="1" customHeight="1" thickBot="1" x14ac:dyDescent="0.35">
      <c r="A69" s="1143"/>
      <c r="B69" s="1159"/>
      <c r="C69" s="47"/>
      <c r="D69" s="47"/>
      <c r="E69" s="91"/>
      <c r="F69" s="574"/>
      <c r="G69" s="574"/>
      <c r="H69" s="1164"/>
      <c r="I69" s="1165"/>
      <c r="J69" s="1165"/>
      <c r="K69" s="1154"/>
      <c r="L69" s="1156"/>
      <c r="M69" s="1145"/>
      <c r="N69" s="1147"/>
      <c r="O69" s="1171"/>
      <c r="P69" s="1149"/>
      <c r="Q69" s="184"/>
      <c r="R69" s="1151"/>
      <c r="S69" s="1153"/>
      <c r="T69" s="15"/>
      <c r="U69" s="48"/>
      <c r="V69" s="15"/>
      <c r="W69" s="48"/>
      <c r="X69" s="1162"/>
      <c r="Y69" s="1163"/>
      <c r="Z69" s="1217"/>
    </row>
    <row r="70" spans="1:26" ht="17.100000000000001" hidden="1" customHeight="1" thickBot="1" x14ac:dyDescent="0.35">
      <c r="A70" s="1143"/>
      <c r="B70" s="1159"/>
      <c r="C70" s="47"/>
      <c r="D70" s="47"/>
      <c r="E70" s="91"/>
      <c r="F70" s="574"/>
      <c r="G70" s="574"/>
      <c r="H70" s="1164"/>
      <c r="I70" s="1165"/>
      <c r="J70" s="1165"/>
      <c r="K70" s="1154"/>
      <c r="L70" s="1156"/>
      <c r="M70" s="1145"/>
      <c r="N70" s="1147"/>
      <c r="O70" s="1171"/>
      <c r="P70" s="1149"/>
      <c r="Q70" s="184"/>
      <c r="R70" s="1151"/>
      <c r="S70" s="1153"/>
      <c r="T70" s="15"/>
      <c r="U70" s="48"/>
      <c r="V70" s="15"/>
      <c r="W70" s="48"/>
      <c r="X70" s="1162"/>
      <c r="Y70" s="1163"/>
      <c r="Z70" s="1217"/>
    </row>
    <row r="71" spans="1:26" ht="17.100000000000001" hidden="1" customHeight="1" thickBot="1" x14ac:dyDescent="0.35">
      <c r="A71" s="1143"/>
      <c r="B71" s="1159"/>
      <c r="C71" s="47"/>
      <c r="D71" s="47"/>
      <c r="E71" s="91"/>
      <c r="F71" s="574"/>
      <c r="G71" s="574"/>
      <c r="H71" s="1164"/>
      <c r="I71" s="1165"/>
      <c r="J71" s="1165"/>
      <c r="K71" s="1154"/>
      <c r="L71" s="1156"/>
      <c r="M71" s="1145"/>
      <c r="N71" s="1147"/>
      <c r="O71" s="1171"/>
      <c r="P71" s="1149"/>
      <c r="Q71" s="184"/>
      <c r="R71" s="1151"/>
      <c r="S71" s="1153"/>
      <c r="T71" s="15"/>
      <c r="U71" s="48"/>
      <c r="V71" s="15"/>
      <c r="W71" s="48"/>
      <c r="X71" s="1162"/>
      <c r="Y71" s="1163"/>
      <c r="Z71" s="1217"/>
    </row>
    <row r="72" spans="1:26" ht="17.100000000000001" hidden="1" customHeight="1" thickBot="1" x14ac:dyDescent="0.35">
      <c r="A72" s="1143"/>
      <c r="B72" s="1159"/>
      <c r="C72" s="47"/>
      <c r="D72" s="47"/>
      <c r="E72" s="91"/>
      <c r="F72" s="574"/>
      <c r="G72" s="574"/>
      <c r="H72" s="1164"/>
      <c r="I72" s="1165"/>
      <c r="J72" s="1165"/>
      <c r="K72" s="1154"/>
      <c r="L72" s="1156"/>
      <c r="M72" s="1145"/>
      <c r="N72" s="1147"/>
      <c r="O72" s="1171"/>
      <c r="P72" s="1149"/>
      <c r="Q72" s="184"/>
      <c r="R72" s="1151"/>
      <c r="S72" s="1153"/>
      <c r="T72" s="15"/>
      <c r="U72" s="48"/>
      <c r="V72" s="15"/>
      <c r="W72" s="48"/>
      <c r="X72" s="1162"/>
      <c r="Y72" s="1163"/>
      <c r="Z72" s="1217"/>
    </row>
    <row r="73" spans="1:26" ht="17.100000000000001" hidden="1" customHeight="1" thickBot="1" x14ac:dyDescent="0.35">
      <c r="A73" s="1143"/>
      <c r="B73" s="1159"/>
      <c r="C73" s="47"/>
      <c r="D73" s="47"/>
      <c r="E73" s="91"/>
      <c r="F73" s="574"/>
      <c r="G73" s="574"/>
      <c r="H73" s="1164"/>
      <c r="I73" s="1165"/>
      <c r="J73" s="1165"/>
      <c r="K73" s="1154"/>
      <c r="L73" s="1156"/>
      <c r="M73" s="1145"/>
      <c r="N73" s="1147"/>
      <c r="O73" s="1171"/>
      <c r="P73" s="1149"/>
      <c r="Q73" s="184"/>
      <c r="R73" s="1151"/>
      <c r="S73" s="1153"/>
      <c r="T73" s="14"/>
      <c r="U73" s="48"/>
      <c r="V73" s="15"/>
      <c r="W73" s="48"/>
      <c r="X73" s="1162"/>
      <c r="Y73" s="1163"/>
      <c r="Z73" s="1217"/>
    </row>
    <row r="74" spans="1:26" ht="17.100000000000001" hidden="1" customHeight="1" thickBot="1" x14ac:dyDescent="0.35">
      <c r="A74" s="1143"/>
      <c r="B74" s="1159"/>
      <c r="C74" s="55"/>
      <c r="D74" s="47"/>
      <c r="E74" s="91"/>
      <c r="F74" s="574"/>
      <c r="G74" s="574"/>
      <c r="H74" s="1164"/>
      <c r="I74" s="1165"/>
      <c r="J74" s="1165"/>
      <c r="K74" s="1154"/>
      <c r="L74" s="1156"/>
      <c r="M74" s="1145"/>
      <c r="N74" s="1147"/>
      <c r="O74" s="1171"/>
      <c r="P74" s="1149"/>
      <c r="Q74" s="184"/>
      <c r="R74" s="1151"/>
      <c r="S74" s="1153"/>
      <c r="T74" s="56"/>
      <c r="U74" s="48"/>
      <c r="V74" s="15"/>
      <c r="W74" s="48"/>
      <c r="X74" s="1162"/>
      <c r="Y74" s="1163"/>
      <c r="Z74" s="1217"/>
    </row>
    <row r="75" spans="1:26" ht="17.100000000000001" hidden="1" customHeight="1" thickBot="1" x14ac:dyDescent="0.35">
      <c r="A75" s="1143"/>
      <c r="B75" s="1159"/>
      <c r="C75" s="55"/>
      <c r="D75" s="577"/>
      <c r="E75" s="513"/>
      <c r="F75" s="573"/>
      <c r="G75" s="573"/>
      <c r="H75" s="1164"/>
      <c r="I75" s="1165"/>
      <c r="J75" s="1165"/>
      <c r="K75" s="1154"/>
      <c r="L75" s="1156"/>
      <c r="M75" s="1145"/>
      <c r="N75" s="1147"/>
      <c r="O75" s="1179"/>
      <c r="P75" s="1149"/>
      <c r="Q75" s="185"/>
      <c r="R75" s="1151"/>
      <c r="S75" s="1153"/>
      <c r="T75" s="56"/>
      <c r="U75" s="57"/>
      <c r="V75" s="58"/>
      <c r="W75" s="57"/>
      <c r="X75" s="1162"/>
      <c r="Y75" s="1163"/>
      <c r="Z75" s="1217"/>
    </row>
    <row r="76" spans="1:26" ht="17.100000000000001" hidden="1" customHeight="1" thickBot="1" x14ac:dyDescent="0.35">
      <c r="A76" s="1157">
        <v>8</v>
      </c>
      <c r="B76" s="1158"/>
      <c r="C76" s="576"/>
      <c r="D76" s="576"/>
      <c r="E76" s="514"/>
      <c r="F76" s="569"/>
      <c r="G76" s="569"/>
      <c r="H76" s="1164"/>
      <c r="I76" s="1165"/>
      <c r="J76" s="1165"/>
      <c r="K76" s="1154"/>
      <c r="L76" s="1155"/>
      <c r="M76" s="1144"/>
      <c r="N76" s="1146"/>
      <c r="O76" s="1170"/>
      <c r="P76" s="1148"/>
      <c r="Q76" s="188"/>
      <c r="R76" s="1150"/>
      <c r="S76" s="1152" t="str">
        <f>IFERROR(SUBTOTAL(109,Q76:Q84)/R76," ")</f>
        <v xml:space="preserve"> </v>
      </c>
      <c r="T76" s="94"/>
      <c r="U76" s="95"/>
      <c r="V76" s="94"/>
      <c r="W76" s="95"/>
      <c r="X76" s="1160"/>
      <c r="Y76" s="1161"/>
      <c r="Z76" s="1216"/>
    </row>
    <row r="77" spans="1:26" ht="17.100000000000001" hidden="1" customHeight="1" thickBot="1" x14ac:dyDescent="0.35">
      <c r="A77" s="1143"/>
      <c r="B77" s="1159"/>
      <c r="C77" s="47"/>
      <c r="D77" s="47"/>
      <c r="E77" s="91"/>
      <c r="F77" s="574"/>
      <c r="G77" s="574"/>
      <c r="H77" s="1164"/>
      <c r="I77" s="1165"/>
      <c r="J77" s="1165"/>
      <c r="K77" s="1154"/>
      <c r="L77" s="1156"/>
      <c r="M77" s="1145"/>
      <c r="N77" s="1147"/>
      <c r="O77" s="1171"/>
      <c r="P77" s="1149"/>
      <c r="Q77" s="184"/>
      <c r="R77" s="1151"/>
      <c r="S77" s="1153"/>
      <c r="T77" s="15"/>
      <c r="U77" s="48"/>
      <c r="V77" s="15"/>
      <c r="W77" s="48"/>
      <c r="X77" s="1162"/>
      <c r="Y77" s="1163"/>
      <c r="Z77" s="1217"/>
    </row>
    <row r="78" spans="1:26" ht="17.100000000000001" hidden="1" customHeight="1" thickBot="1" x14ac:dyDescent="0.35">
      <c r="A78" s="1143"/>
      <c r="B78" s="1159"/>
      <c r="C78" s="47"/>
      <c r="D78" s="47"/>
      <c r="E78" s="91"/>
      <c r="F78" s="574"/>
      <c r="G78" s="574"/>
      <c r="H78" s="1164"/>
      <c r="I78" s="1165"/>
      <c r="J78" s="1165"/>
      <c r="K78" s="1154"/>
      <c r="L78" s="1156"/>
      <c r="M78" s="1145"/>
      <c r="N78" s="1147"/>
      <c r="O78" s="1171"/>
      <c r="P78" s="1149"/>
      <c r="Q78" s="184"/>
      <c r="R78" s="1151"/>
      <c r="S78" s="1153"/>
      <c r="T78" s="15"/>
      <c r="U78" s="48"/>
      <c r="V78" s="15"/>
      <c r="W78" s="48"/>
      <c r="X78" s="1162"/>
      <c r="Y78" s="1163"/>
      <c r="Z78" s="1217"/>
    </row>
    <row r="79" spans="1:26" ht="17.100000000000001" hidden="1" customHeight="1" thickBot="1" x14ac:dyDescent="0.35">
      <c r="A79" s="1143"/>
      <c r="B79" s="1159"/>
      <c r="C79" s="47"/>
      <c r="D79" s="47"/>
      <c r="E79" s="91"/>
      <c r="F79" s="574"/>
      <c r="G79" s="574"/>
      <c r="H79" s="1164"/>
      <c r="I79" s="1165"/>
      <c r="J79" s="1165"/>
      <c r="K79" s="1154"/>
      <c r="L79" s="1156"/>
      <c r="M79" s="1145"/>
      <c r="N79" s="1147"/>
      <c r="O79" s="1171"/>
      <c r="P79" s="1149"/>
      <c r="Q79" s="184"/>
      <c r="R79" s="1151"/>
      <c r="S79" s="1153"/>
      <c r="T79" s="15"/>
      <c r="U79" s="48"/>
      <c r="V79" s="15"/>
      <c r="W79" s="48"/>
      <c r="X79" s="1162"/>
      <c r="Y79" s="1163"/>
      <c r="Z79" s="1217"/>
    </row>
    <row r="80" spans="1:26" ht="17.100000000000001" hidden="1" customHeight="1" thickBot="1" x14ac:dyDescent="0.35">
      <c r="A80" s="1143"/>
      <c r="B80" s="1159"/>
      <c r="C80" s="47"/>
      <c r="D80" s="47"/>
      <c r="E80" s="91"/>
      <c r="F80" s="574"/>
      <c r="G80" s="574"/>
      <c r="H80" s="1164"/>
      <c r="I80" s="1165"/>
      <c r="J80" s="1165"/>
      <c r="K80" s="1154"/>
      <c r="L80" s="1156"/>
      <c r="M80" s="1145"/>
      <c r="N80" s="1147"/>
      <c r="O80" s="1171"/>
      <c r="P80" s="1149"/>
      <c r="Q80" s="184"/>
      <c r="R80" s="1151"/>
      <c r="S80" s="1153"/>
      <c r="T80" s="15"/>
      <c r="U80" s="48"/>
      <c r="V80" s="15"/>
      <c r="W80" s="48"/>
      <c r="X80" s="1162"/>
      <c r="Y80" s="1163"/>
      <c r="Z80" s="1217"/>
    </row>
    <row r="81" spans="1:26" ht="17.100000000000001" hidden="1" customHeight="1" thickBot="1" x14ac:dyDescent="0.35">
      <c r="A81" s="1143"/>
      <c r="B81" s="1159"/>
      <c r="C81" s="47"/>
      <c r="D81" s="47"/>
      <c r="E81" s="91"/>
      <c r="F81" s="574"/>
      <c r="G81" s="574"/>
      <c r="H81" s="1164"/>
      <c r="I81" s="1165"/>
      <c r="J81" s="1165"/>
      <c r="K81" s="1154"/>
      <c r="L81" s="1156"/>
      <c r="M81" s="1145"/>
      <c r="N81" s="1147"/>
      <c r="O81" s="1171"/>
      <c r="P81" s="1149"/>
      <c r="Q81" s="184"/>
      <c r="R81" s="1151"/>
      <c r="S81" s="1153"/>
      <c r="T81" s="15"/>
      <c r="U81" s="48"/>
      <c r="V81" s="15"/>
      <c r="W81" s="48"/>
      <c r="X81" s="1162"/>
      <c r="Y81" s="1163"/>
      <c r="Z81" s="1217"/>
    </row>
    <row r="82" spans="1:26" ht="17.100000000000001" hidden="1" customHeight="1" thickBot="1" x14ac:dyDescent="0.35">
      <c r="A82" s="1143"/>
      <c r="B82" s="1159"/>
      <c r="C82" s="47"/>
      <c r="D82" s="47"/>
      <c r="E82" s="91"/>
      <c r="F82" s="574"/>
      <c r="G82" s="574"/>
      <c r="H82" s="1164"/>
      <c r="I82" s="1165"/>
      <c r="J82" s="1165"/>
      <c r="K82" s="1154"/>
      <c r="L82" s="1156"/>
      <c r="M82" s="1145"/>
      <c r="N82" s="1147"/>
      <c r="O82" s="1171"/>
      <c r="P82" s="1149"/>
      <c r="Q82" s="184"/>
      <c r="R82" s="1151"/>
      <c r="S82" s="1153"/>
      <c r="T82" s="14"/>
      <c r="U82" s="48"/>
      <c r="V82" s="15"/>
      <c r="W82" s="48"/>
      <c r="X82" s="1162"/>
      <c r="Y82" s="1163"/>
      <c r="Z82" s="1217"/>
    </row>
    <row r="83" spans="1:26" ht="17.100000000000001" hidden="1" customHeight="1" thickBot="1" x14ac:dyDescent="0.35">
      <c r="A83" s="1143"/>
      <c r="B83" s="1159"/>
      <c r="C83" s="55"/>
      <c r="D83" s="47"/>
      <c r="E83" s="91"/>
      <c r="F83" s="574"/>
      <c r="G83" s="574"/>
      <c r="H83" s="1164"/>
      <c r="I83" s="1165"/>
      <c r="J83" s="1165"/>
      <c r="K83" s="1154"/>
      <c r="L83" s="1156"/>
      <c r="M83" s="1145"/>
      <c r="N83" s="1147"/>
      <c r="O83" s="1171"/>
      <c r="P83" s="1149"/>
      <c r="Q83" s="184"/>
      <c r="R83" s="1151"/>
      <c r="S83" s="1153"/>
      <c r="T83" s="56"/>
      <c r="U83" s="48"/>
      <c r="V83" s="15"/>
      <c r="W83" s="48"/>
      <c r="X83" s="1162"/>
      <c r="Y83" s="1163"/>
      <c r="Z83" s="1217"/>
    </row>
    <row r="84" spans="1:26" ht="17.100000000000001" hidden="1" customHeight="1" thickBot="1" x14ac:dyDescent="0.35">
      <c r="A84" s="1143"/>
      <c r="B84" s="1159"/>
      <c r="C84" s="55"/>
      <c r="D84" s="577"/>
      <c r="E84" s="513"/>
      <c r="F84" s="573"/>
      <c r="G84" s="573"/>
      <c r="H84" s="1164"/>
      <c r="I84" s="1165"/>
      <c r="J84" s="1165"/>
      <c r="K84" s="1154"/>
      <c r="L84" s="1156"/>
      <c r="M84" s="1145"/>
      <c r="N84" s="1147"/>
      <c r="O84" s="1179"/>
      <c r="P84" s="1149"/>
      <c r="Q84" s="185"/>
      <c r="R84" s="1151"/>
      <c r="S84" s="1153"/>
      <c r="T84" s="56"/>
      <c r="U84" s="57"/>
      <c r="V84" s="58"/>
      <c r="W84" s="57"/>
      <c r="X84" s="1162"/>
      <c r="Y84" s="1163"/>
      <c r="Z84" s="1217"/>
    </row>
    <row r="85" spans="1:26" ht="17.100000000000001" hidden="1" customHeight="1" thickBot="1" x14ac:dyDescent="0.35">
      <c r="A85" s="1157">
        <v>9</v>
      </c>
      <c r="B85" s="1158"/>
      <c r="C85" s="576"/>
      <c r="D85" s="576"/>
      <c r="E85" s="514"/>
      <c r="F85" s="569"/>
      <c r="G85" s="569"/>
      <c r="H85" s="1164"/>
      <c r="I85" s="1165"/>
      <c r="J85" s="1165"/>
      <c r="K85" s="1154"/>
      <c r="L85" s="1155"/>
      <c r="M85" s="1144"/>
      <c r="N85" s="1146"/>
      <c r="O85" s="1170"/>
      <c r="P85" s="1148"/>
      <c r="Q85" s="188"/>
      <c r="R85" s="1150"/>
      <c r="S85" s="1152" t="str">
        <f>IFERROR(SUBTOTAL(109,Q85:Q93)/R85," ")</f>
        <v xml:space="preserve"> </v>
      </c>
      <c r="T85" s="94"/>
      <c r="U85" s="95"/>
      <c r="V85" s="94"/>
      <c r="W85" s="95"/>
      <c r="X85" s="1160"/>
      <c r="Y85" s="1161"/>
      <c r="Z85" s="1216"/>
    </row>
    <row r="86" spans="1:26" ht="17.100000000000001" hidden="1" customHeight="1" thickBot="1" x14ac:dyDescent="0.35">
      <c r="A86" s="1143"/>
      <c r="B86" s="1159"/>
      <c r="C86" s="47"/>
      <c r="D86" s="47"/>
      <c r="E86" s="91"/>
      <c r="F86" s="574"/>
      <c r="G86" s="574"/>
      <c r="H86" s="1164"/>
      <c r="I86" s="1165"/>
      <c r="J86" s="1165"/>
      <c r="K86" s="1154"/>
      <c r="L86" s="1156"/>
      <c r="M86" s="1145"/>
      <c r="N86" s="1147"/>
      <c r="O86" s="1171"/>
      <c r="P86" s="1149"/>
      <c r="Q86" s="184"/>
      <c r="R86" s="1151"/>
      <c r="S86" s="1153"/>
      <c r="T86" s="15"/>
      <c r="U86" s="48"/>
      <c r="V86" s="15"/>
      <c r="W86" s="48"/>
      <c r="X86" s="1162"/>
      <c r="Y86" s="1163"/>
      <c r="Z86" s="1217"/>
    </row>
    <row r="87" spans="1:26" ht="17.100000000000001" hidden="1" customHeight="1" thickBot="1" x14ac:dyDescent="0.35">
      <c r="A87" s="1143"/>
      <c r="B87" s="1159"/>
      <c r="C87" s="47"/>
      <c r="D87" s="47"/>
      <c r="E87" s="91"/>
      <c r="F87" s="574"/>
      <c r="G87" s="574"/>
      <c r="H87" s="1164"/>
      <c r="I87" s="1165"/>
      <c r="J87" s="1165"/>
      <c r="K87" s="1154"/>
      <c r="L87" s="1156"/>
      <c r="M87" s="1145"/>
      <c r="N87" s="1147"/>
      <c r="O87" s="1171"/>
      <c r="P87" s="1149"/>
      <c r="Q87" s="184"/>
      <c r="R87" s="1151"/>
      <c r="S87" s="1153"/>
      <c r="T87" s="15"/>
      <c r="U87" s="48"/>
      <c r="V87" s="15"/>
      <c r="W87" s="48"/>
      <c r="X87" s="1162"/>
      <c r="Y87" s="1163"/>
      <c r="Z87" s="1217"/>
    </row>
    <row r="88" spans="1:26" ht="17.100000000000001" hidden="1" customHeight="1" thickBot="1" x14ac:dyDescent="0.35">
      <c r="A88" s="1143"/>
      <c r="B88" s="1159"/>
      <c r="C88" s="47"/>
      <c r="D88" s="47"/>
      <c r="E88" s="91"/>
      <c r="F88" s="574"/>
      <c r="G88" s="574"/>
      <c r="H88" s="1164"/>
      <c r="I88" s="1165"/>
      <c r="J88" s="1165"/>
      <c r="K88" s="1154"/>
      <c r="L88" s="1156"/>
      <c r="M88" s="1145"/>
      <c r="N88" s="1147"/>
      <c r="O88" s="1171"/>
      <c r="P88" s="1149"/>
      <c r="Q88" s="184"/>
      <c r="R88" s="1151"/>
      <c r="S88" s="1153"/>
      <c r="T88" s="15"/>
      <c r="U88" s="48"/>
      <c r="V88" s="15"/>
      <c r="W88" s="48"/>
      <c r="X88" s="1162"/>
      <c r="Y88" s="1163"/>
      <c r="Z88" s="1217"/>
    </row>
    <row r="89" spans="1:26" ht="17.100000000000001" hidden="1" customHeight="1" thickBot="1" x14ac:dyDescent="0.35">
      <c r="A89" s="1143"/>
      <c r="B89" s="1159"/>
      <c r="C89" s="47"/>
      <c r="D89" s="47"/>
      <c r="E89" s="91"/>
      <c r="F89" s="574"/>
      <c r="G89" s="574"/>
      <c r="H89" s="1164"/>
      <c r="I89" s="1165"/>
      <c r="J89" s="1165"/>
      <c r="K89" s="1154"/>
      <c r="L89" s="1156"/>
      <c r="M89" s="1145"/>
      <c r="N89" s="1147"/>
      <c r="O89" s="1171"/>
      <c r="P89" s="1149"/>
      <c r="Q89" s="184"/>
      <c r="R89" s="1151"/>
      <c r="S89" s="1153"/>
      <c r="T89" s="15"/>
      <c r="U89" s="48"/>
      <c r="V89" s="15"/>
      <c r="W89" s="48"/>
      <c r="X89" s="1162"/>
      <c r="Y89" s="1163"/>
      <c r="Z89" s="1217"/>
    </row>
    <row r="90" spans="1:26" ht="17.100000000000001" hidden="1" customHeight="1" thickBot="1" x14ac:dyDescent="0.35">
      <c r="A90" s="1143"/>
      <c r="B90" s="1159"/>
      <c r="C90" s="47"/>
      <c r="D90" s="47"/>
      <c r="E90" s="91"/>
      <c r="F90" s="574"/>
      <c r="G90" s="574"/>
      <c r="H90" s="1164"/>
      <c r="I90" s="1165"/>
      <c r="J90" s="1165"/>
      <c r="K90" s="1154"/>
      <c r="L90" s="1156"/>
      <c r="M90" s="1145"/>
      <c r="N90" s="1147"/>
      <c r="O90" s="1171"/>
      <c r="P90" s="1149"/>
      <c r="Q90" s="184"/>
      <c r="R90" s="1151"/>
      <c r="S90" s="1153"/>
      <c r="T90" s="15"/>
      <c r="U90" s="48"/>
      <c r="V90" s="15"/>
      <c r="W90" s="48"/>
      <c r="X90" s="1162"/>
      <c r="Y90" s="1163"/>
      <c r="Z90" s="1217"/>
    </row>
    <row r="91" spans="1:26" ht="17.100000000000001" hidden="1" customHeight="1" thickBot="1" x14ac:dyDescent="0.35">
      <c r="A91" s="1143"/>
      <c r="B91" s="1159"/>
      <c r="C91" s="47"/>
      <c r="D91" s="47"/>
      <c r="E91" s="91"/>
      <c r="F91" s="574"/>
      <c r="G91" s="574"/>
      <c r="H91" s="1164"/>
      <c r="I91" s="1165"/>
      <c r="J91" s="1165"/>
      <c r="K91" s="1154"/>
      <c r="L91" s="1156"/>
      <c r="M91" s="1145"/>
      <c r="N91" s="1147"/>
      <c r="O91" s="1171"/>
      <c r="P91" s="1149"/>
      <c r="Q91" s="184"/>
      <c r="R91" s="1151"/>
      <c r="S91" s="1153"/>
      <c r="T91" s="14"/>
      <c r="U91" s="48"/>
      <c r="V91" s="15"/>
      <c r="W91" s="48"/>
      <c r="X91" s="1162"/>
      <c r="Y91" s="1163"/>
      <c r="Z91" s="1217"/>
    </row>
    <row r="92" spans="1:26" ht="17.100000000000001" hidden="1" customHeight="1" thickBot="1" x14ac:dyDescent="0.35">
      <c r="A92" s="1143"/>
      <c r="B92" s="1159"/>
      <c r="C92" s="55"/>
      <c r="D92" s="47"/>
      <c r="E92" s="91"/>
      <c r="F92" s="574"/>
      <c r="G92" s="574"/>
      <c r="H92" s="1164"/>
      <c r="I92" s="1165"/>
      <c r="J92" s="1165"/>
      <c r="K92" s="1154"/>
      <c r="L92" s="1156"/>
      <c r="M92" s="1145"/>
      <c r="N92" s="1147"/>
      <c r="O92" s="1171"/>
      <c r="P92" s="1149"/>
      <c r="Q92" s="184"/>
      <c r="R92" s="1151"/>
      <c r="S92" s="1153"/>
      <c r="T92" s="56"/>
      <c r="U92" s="48"/>
      <c r="V92" s="15"/>
      <c r="W92" s="48"/>
      <c r="X92" s="1162"/>
      <c r="Y92" s="1163"/>
      <c r="Z92" s="1217"/>
    </row>
    <row r="93" spans="1:26" ht="17.100000000000001" hidden="1" customHeight="1" thickBot="1" x14ac:dyDescent="0.35">
      <c r="A93" s="1143"/>
      <c r="B93" s="1159"/>
      <c r="C93" s="55"/>
      <c r="D93" s="577"/>
      <c r="E93" s="513"/>
      <c r="F93" s="573"/>
      <c r="G93" s="573"/>
      <c r="H93" s="1164"/>
      <c r="I93" s="1165"/>
      <c r="J93" s="1165"/>
      <c r="K93" s="1154"/>
      <c r="L93" s="1156"/>
      <c r="M93" s="1145"/>
      <c r="N93" s="1147"/>
      <c r="O93" s="1179"/>
      <c r="P93" s="1149"/>
      <c r="Q93" s="185"/>
      <c r="R93" s="1151"/>
      <c r="S93" s="1153"/>
      <c r="T93" s="56"/>
      <c r="U93" s="57"/>
      <c r="V93" s="58"/>
      <c r="W93" s="57"/>
      <c r="X93" s="1162"/>
      <c r="Y93" s="1163"/>
      <c r="Z93" s="1217"/>
    </row>
    <row r="94" spans="1:26" ht="17.100000000000001" hidden="1" customHeight="1" thickBot="1" x14ac:dyDescent="0.35">
      <c r="A94" s="1157">
        <v>10</v>
      </c>
      <c r="B94" s="1158"/>
      <c r="C94" s="576"/>
      <c r="D94" s="576"/>
      <c r="E94" s="514"/>
      <c r="F94" s="569"/>
      <c r="G94" s="569"/>
      <c r="H94" s="1164"/>
      <c r="I94" s="1165"/>
      <c r="J94" s="1165"/>
      <c r="K94" s="1154"/>
      <c r="L94" s="1155"/>
      <c r="M94" s="1144"/>
      <c r="N94" s="1146"/>
      <c r="O94" s="1170"/>
      <c r="P94" s="1148"/>
      <c r="Q94" s="188"/>
      <c r="R94" s="1150"/>
      <c r="S94" s="1152" t="str">
        <f>IFERROR(SUBTOTAL(109,Q94:Q102)/R94," ")</f>
        <v xml:space="preserve"> </v>
      </c>
      <c r="T94" s="94"/>
      <c r="U94" s="95"/>
      <c r="V94" s="94"/>
      <c r="W94" s="95"/>
      <c r="X94" s="1160"/>
      <c r="Y94" s="1161"/>
      <c r="Z94" s="1216"/>
    </row>
    <row r="95" spans="1:26" ht="17.100000000000001" hidden="1" customHeight="1" thickBot="1" x14ac:dyDescent="0.35">
      <c r="A95" s="1143"/>
      <c r="B95" s="1159"/>
      <c r="C95" s="47"/>
      <c r="D95" s="47"/>
      <c r="E95" s="91"/>
      <c r="F95" s="574"/>
      <c r="G95" s="574"/>
      <c r="H95" s="1164"/>
      <c r="I95" s="1165"/>
      <c r="J95" s="1165"/>
      <c r="K95" s="1154"/>
      <c r="L95" s="1156"/>
      <c r="M95" s="1145"/>
      <c r="N95" s="1147"/>
      <c r="O95" s="1171"/>
      <c r="P95" s="1149"/>
      <c r="Q95" s="184"/>
      <c r="R95" s="1151"/>
      <c r="S95" s="1153"/>
      <c r="T95" s="15"/>
      <c r="U95" s="48"/>
      <c r="V95" s="15"/>
      <c r="W95" s="48"/>
      <c r="X95" s="1162"/>
      <c r="Y95" s="1163"/>
      <c r="Z95" s="1217"/>
    </row>
    <row r="96" spans="1:26" ht="17.100000000000001" hidden="1" customHeight="1" thickBot="1" x14ac:dyDescent="0.35">
      <c r="A96" s="1143"/>
      <c r="B96" s="1159"/>
      <c r="C96" s="47"/>
      <c r="D96" s="47"/>
      <c r="E96" s="91"/>
      <c r="F96" s="574"/>
      <c r="G96" s="574"/>
      <c r="H96" s="1164"/>
      <c r="I96" s="1165"/>
      <c r="J96" s="1165"/>
      <c r="K96" s="1154"/>
      <c r="L96" s="1156"/>
      <c r="M96" s="1145"/>
      <c r="N96" s="1147"/>
      <c r="O96" s="1171"/>
      <c r="P96" s="1149"/>
      <c r="Q96" s="184"/>
      <c r="R96" s="1151"/>
      <c r="S96" s="1153"/>
      <c r="T96" s="15"/>
      <c r="U96" s="48"/>
      <c r="V96" s="15"/>
      <c r="W96" s="48"/>
      <c r="X96" s="1162"/>
      <c r="Y96" s="1163"/>
      <c r="Z96" s="1217"/>
    </row>
    <row r="97" spans="1:26" ht="18" hidden="1" customHeight="1" thickBot="1" x14ac:dyDescent="0.35">
      <c r="A97" s="1143"/>
      <c r="B97" s="1159"/>
      <c r="C97" s="47"/>
      <c r="D97" s="47"/>
      <c r="E97" s="91"/>
      <c r="F97" s="574"/>
      <c r="G97" s="574"/>
      <c r="H97" s="1164"/>
      <c r="I97" s="1165"/>
      <c r="J97" s="1165"/>
      <c r="K97" s="1154"/>
      <c r="L97" s="1156"/>
      <c r="M97" s="1145"/>
      <c r="N97" s="1147"/>
      <c r="O97" s="1171"/>
      <c r="P97" s="1149"/>
      <c r="Q97" s="184"/>
      <c r="R97" s="1151"/>
      <c r="S97" s="1153"/>
      <c r="T97" s="15"/>
      <c r="U97" s="48"/>
      <c r="V97" s="15"/>
      <c r="W97" s="48"/>
      <c r="X97" s="1162"/>
      <c r="Y97" s="1163"/>
      <c r="Z97" s="1217"/>
    </row>
    <row r="98" spans="1:26" ht="18" hidden="1" customHeight="1" thickBot="1" x14ac:dyDescent="0.35">
      <c r="A98" s="1143"/>
      <c r="B98" s="1159"/>
      <c r="C98" s="47"/>
      <c r="D98" s="47"/>
      <c r="E98" s="91"/>
      <c r="F98" s="574"/>
      <c r="G98" s="574"/>
      <c r="H98" s="1164"/>
      <c r="I98" s="1165"/>
      <c r="J98" s="1165"/>
      <c r="K98" s="1154"/>
      <c r="L98" s="1156"/>
      <c r="M98" s="1145"/>
      <c r="N98" s="1147"/>
      <c r="O98" s="1171"/>
      <c r="P98" s="1149"/>
      <c r="Q98" s="184"/>
      <c r="R98" s="1151"/>
      <c r="S98" s="1153"/>
      <c r="T98" s="15"/>
      <c r="U98" s="48"/>
      <c r="V98" s="15"/>
      <c r="W98" s="48"/>
      <c r="X98" s="1162"/>
      <c r="Y98" s="1163"/>
      <c r="Z98" s="1217"/>
    </row>
    <row r="99" spans="1:26" ht="18" hidden="1" customHeight="1" thickBot="1" x14ac:dyDescent="0.35">
      <c r="A99" s="1143"/>
      <c r="B99" s="1159"/>
      <c r="C99" s="47"/>
      <c r="D99" s="47"/>
      <c r="E99" s="91"/>
      <c r="F99" s="574"/>
      <c r="G99" s="574"/>
      <c r="H99" s="1164"/>
      <c r="I99" s="1165"/>
      <c r="J99" s="1165"/>
      <c r="K99" s="1154"/>
      <c r="L99" s="1156"/>
      <c r="M99" s="1145"/>
      <c r="N99" s="1147"/>
      <c r="O99" s="1171"/>
      <c r="P99" s="1149"/>
      <c r="Q99" s="184"/>
      <c r="R99" s="1151"/>
      <c r="S99" s="1153"/>
      <c r="T99" s="15"/>
      <c r="U99" s="48"/>
      <c r="V99" s="15"/>
      <c r="W99" s="48"/>
      <c r="X99" s="1162"/>
      <c r="Y99" s="1163"/>
      <c r="Z99" s="1217"/>
    </row>
    <row r="100" spans="1:26" ht="18" hidden="1" customHeight="1" thickBot="1" x14ac:dyDescent="0.35">
      <c r="A100" s="1143"/>
      <c r="B100" s="1159"/>
      <c r="C100" s="47"/>
      <c r="D100" s="47"/>
      <c r="E100" s="91"/>
      <c r="F100" s="574"/>
      <c r="G100" s="574"/>
      <c r="H100" s="1164"/>
      <c r="I100" s="1165"/>
      <c r="J100" s="1165"/>
      <c r="K100" s="1154"/>
      <c r="L100" s="1156"/>
      <c r="M100" s="1145"/>
      <c r="N100" s="1147"/>
      <c r="O100" s="1171"/>
      <c r="P100" s="1149"/>
      <c r="Q100" s="184"/>
      <c r="R100" s="1151"/>
      <c r="S100" s="1153"/>
      <c r="T100" s="14"/>
      <c r="U100" s="48"/>
      <c r="V100" s="15"/>
      <c r="W100" s="48"/>
      <c r="X100" s="1162"/>
      <c r="Y100" s="1163"/>
      <c r="Z100" s="1217"/>
    </row>
    <row r="101" spans="1:26" ht="18" hidden="1" customHeight="1" thickBot="1" x14ac:dyDescent="0.35">
      <c r="A101" s="1143"/>
      <c r="B101" s="1159"/>
      <c r="C101" s="55"/>
      <c r="D101" s="47"/>
      <c r="E101" s="91"/>
      <c r="F101" s="574"/>
      <c r="G101" s="574"/>
      <c r="H101" s="1164"/>
      <c r="I101" s="1165"/>
      <c r="J101" s="1165"/>
      <c r="K101" s="1154"/>
      <c r="L101" s="1156"/>
      <c r="M101" s="1145"/>
      <c r="N101" s="1147"/>
      <c r="O101" s="1171"/>
      <c r="P101" s="1149"/>
      <c r="Q101" s="184"/>
      <c r="R101" s="1151"/>
      <c r="S101" s="1153"/>
      <c r="T101" s="56"/>
      <c r="U101" s="48"/>
      <c r="V101" s="15"/>
      <c r="W101" s="48"/>
      <c r="X101" s="1162"/>
      <c r="Y101" s="1163"/>
      <c r="Z101" s="1217"/>
    </row>
    <row r="102" spans="1:26" ht="18" hidden="1" customHeight="1" x14ac:dyDescent="0.3">
      <c r="A102" s="1262"/>
      <c r="B102" s="1263"/>
      <c r="C102" s="85"/>
      <c r="D102" s="580"/>
      <c r="E102" s="513"/>
      <c r="F102" s="573"/>
      <c r="G102" s="573"/>
      <c r="H102" s="1264"/>
      <c r="I102" s="1265"/>
      <c r="J102" s="1265"/>
      <c r="K102" s="1275"/>
      <c r="L102" s="1276"/>
      <c r="M102" s="1277"/>
      <c r="N102" s="1278"/>
      <c r="O102" s="1172"/>
      <c r="P102" s="1244"/>
      <c r="Q102" s="189"/>
      <c r="R102" s="1245"/>
      <c r="S102" s="1246"/>
      <c r="T102" s="86"/>
      <c r="U102" s="87"/>
      <c r="V102" s="88"/>
      <c r="W102" s="87"/>
      <c r="X102" s="1247"/>
      <c r="Y102" s="1248"/>
      <c r="Z102" s="1249"/>
    </row>
    <row r="103" spans="1:26" ht="5.0999999999999996" customHeight="1" thickBot="1" x14ac:dyDescent="0.35">
      <c r="A103" s="89"/>
      <c r="B103" s="89"/>
      <c r="C103" s="89"/>
      <c r="D103" s="89"/>
      <c r="E103" s="89"/>
      <c r="F103" s="89"/>
      <c r="G103" s="89"/>
      <c r="H103" s="52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259" t="s">
        <v>41</v>
      </c>
      <c r="B104" s="1259"/>
      <c r="C104" s="1259"/>
      <c r="D104" s="1259"/>
      <c r="E104" s="1259"/>
      <c r="F104" s="1259"/>
      <c r="G104" s="1259"/>
      <c r="H104" s="1259"/>
      <c r="I104" s="1259"/>
      <c r="J104" s="1259"/>
      <c r="K104" s="1259"/>
      <c r="L104" s="1259"/>
      <c r="M104" s="1259"/>
      <c r="N104" s="1259"/>
      <c r="O104" s="1259"/>
      <c r="P104" s="1259"/>
      <c r="Q104" s="190">
        <f>SUBTOTAL(109,Q13:Q102)</f>
        <v>0</v>
      </c>
      <c r="R104" s="31">
        <f>SUBTOTAL(109,R13:R102)</f>
        <v>0</v>
      </c>
      <c r="S104" s="60" t="str">
        <f>IFERROR(Q104/R104," ")</f>
        <v xml:space="preserve"> </v>
      </c>
      <c r="T104" s="1257" t="s">
        <v>45</v>
      </c>
      <c r="U104" s="1258"/>
      <c r="V104" s="1258"/>
      <c r="W104" s="1258"/>
      <c r="X104" s="1258"/>
      <c r="Y104" s="1253">
        <f>SUBTOTAL(109,Q13:Q21)*Z13+SUBTOTAL(109,Q22:Q30)*Z22+SUBTOTAL(109,Q31:Q39)*Z31+SUBTOTAL(109,Q40:Q48)*Z40+SUBTOTAL(109,Q49:Q57)*Z49+SUBTOTAL(109,Q58:Q66)*Z58+SUBTOTAL(109,Q67:Q75)*Z67+SUBTOTAL(109,Q76:Q84)*Z76+SUBTOTAL(109,Q85:Q93)*Z85+SUBTOTAL(109,Q94:Q102)*Z94</f>
        <v>0</v>
      </c>
      <c r="Z104" s="1253"/>
    </row>
    <row r="105" spans="1:26" ht="14.4" customHeight="1" x14ac:dyDescent="0.3">
      <c r="A105" s="1260"/>
      <c r="B105" s="1260"/>
      <c r="C105" s="1260"/>
      <c r="D105" s="1260"/>
      <c r="E105" s="1260"/>
      <c r="F105" s="1260"/>
      <c r="G105" s="1260"/>
      <c r="H105" s="1260"/>
      <c r="I105" s="1260"/>
      <c r="J105" s="1260"/>
      <c r="K105" s="1260"/>
      <c r="L105" s="1260"/>
      <c r="M105" s="1260"/>
      <c r="N105" s="1260"/>
      <c r="O105" s="1260"/>
      <c r="P105" s="1260"/>
      <c r="Q105" s="33" t="s">
        <v>74</v>
      </c>
      <c r="R105" s="33" t="s">
        <v>70</v>
      </c>
      <c r="S105" s="499" t="s">
        <v>218</v>
      </c>
      <c r="T105" s="1255" t="s">
        <v>574</v>
      </c>
      <c r="U105" s="1256"/>
      <c r="V105" s="1256"/>
      <c r="W105" s="1256"/>
      <c r="X105" s="1256"/>
      <c r="Y105" s="1254" t="str">
        <f>IFERROR((SUBTOTAL(109,Q13:Q21)*Z13+SUBTOTAL(109,Q22:Q30)*Z22+SUBTOTAL(109,Q31:Q39)*Z31+SUBTOTAL(109,Q40:Q48)*Z40+SUBTOTAL(109,Q49:Q57)*Z49+SUBTOTAL(109,Q58:Q66)*Z58+SUBTOTAL(109,Q67:Q75)*Z67+SUBTOTAL(109,Q76:Q84)*Z76+SUBTOTAL(109,Q85:Q93)*Z85+SUBTOTAL(109,Q94:Q102)*Z94)/Q104," ")</f>
        <v xml:space="preserve"> </v>
      </c>
      <c r="Z105" s="1254"/>
    </row>
    <row r="106" spans="1:26" ht="5.0999999999999996" customHeight="1" x14ac:dyDescent="0.3">
      <c r="N106" s="1"/>
      <c r="O106" s="1"/>
      <c r="P106" s="8"/>
      <c r="Q106" s="4"/>
      <c r="R106" s="4"/>
      <c r="S106" s="4"/>
      <c r="T106" s="500"/>
      <c r="U106" s="500"/>
      <c r="V106" s="500"/>
      <c r="W106" s="500"/>
      <c r="X106" s="500"/>
      <c r="Y106" s="500"/>
      <c r="Z106" s="4"/>
    </row>
    <row r="107" spans="1:26" ht="14.4" customHeight="1" x14ac:dyDescent="0.3">
      <c r="A107" s="1266" t="s">
        <v>908</v>
      </c>
      <c r="B107" s="1266"/>
      <c r="C107" s="1266"/>
      <c r="D107" s="1266"/>
      <c r="E107" s="1266"/>
      <c r="F107" s="1266"/>
      <c r="G107" s="1266"/>
      <c r="H107" s="1266"/>
      <c r="I107" s="1266"/>
      <c r="J107" s="1266"/>
      <c r="K107" s="1266"/>
      <c r="L107" s="1266"/>
      <c r="M107" s="1266"/>
      <c r="N107" s="1267" t="s">
        <v>911</v>
      </c>
      <c r="O107" s="1267"/>
      <c r="P107" s="1267"/>
      <c r="Q107" s="764">
        <v>0.75</v>
      </c>
      <c r="R107" s="4"/>
      <c r="S107" s="4"/>
      <c r="T107" s="500"/>
      <c r="U107" s="500"/>
      <c r="V107" s="500"/>
      <c r="W107" s="500"/>
      <c r="X107" s="500"/>
      <c r="Y107" s="500"/>
      <c r="Z107" s="4"/>
    </row>
    <row r="108" spans="1:26" ht="14.4" customHeight="1" x14ac:dyDescent="0.3">
      <c r="A108" s="1266"/>
      <c r="B108" s="1266"/>
      <c r="C108" s="1266"/>
      <c r="D108" s="1266"/>
      <c r="E108" s="1266"/>
      <c r="F108" s="1266"/>
      <c r="G108" s="1266"/>
      <c r="H108" s="1266"/>
      <c r="I108" s="1266"/>
      <c r="J108" s="1266"/>
      <c r="K108" s="1266"/>
      <c r="L108" s="1266"/>
      <c r="M108" s="1266"/>
      <c r="N108" s="1267" t="s">
        <v>912</v>
      </c>
      <c r="O108" s="1267"/>
      <c r="P108" s="1267"/>
      <c r="Q108" s="764">
        <v>0.45</v>
      </c>
      <c r="R108" s="4"/>
      <c r="S108" s="4"/>
      <c r="T108" s="500"/>
      <c r="U108" s="500"/>
      <c r="V108" s="500"/>
      <c r="W108" s="500"/>
      <c r="X108" s="500"/>
      <c r="Y108" s="500"/>
      <c r="Z108" s="4"/>
    </row>
    <row r="109" spans="1:26" ht="14.4" customHeight="1" x14ac:dyDescent="0.3">
      <c r="A109" s="1266"/>
      <c r="B109" s="1266"/>
      <c r="C109" s="1266"/>
      <c r="D109" s="1266"/>
      <c r="E109" s="1266"/>
      <c r="F109" s="1266"/>
      <c r="G109" s="1266"/>
      <c r="H109" s="1266"/>
      <c r="I109" s="1266"/>
      <c r="J109" s="1266"/>
      <c r="K109" s="1266"/>
      <c r="L109" s="1266"/>
      <c r="M109" s="1266"/>
      <c r="N109" s="1267" t="s">
        <v>808</v>
      </c>
      <c r="O109" s="1267"/>
      <c r="P109" s="1267"/>
      <c r="Q109" s="765">
        <v>85</v>
      </c>
      <c r="R109" s="7"/>
      <c r="S109" s="7"/>
      <c r="T109" s="763"/>
      <c r="U109" s="4"/>
    </row>
    <row r="110" spans="1:26" ht="5.0999999999999996"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128" t="s">
        <v>909</v>
      </c>
      <c r="B111" s="1129"/>
      <c r="C111" s="1129"/>
      <c r="D111" s="1129"/>
      <c r="E111" s="1129"/>
      <c r="F111" s="1129"/>
      <c r="G111" s="1129"/>
      <c r="H111" s="1129"/>
      <c r="I111" s="1129"/>
      <c r="J111" s="1129"/>
      <c r="K111" s="1129"/>
      <c r="L111" s="1129"/>
      <c r="M111" s="1129"/>
      <c r="N111" s="1134" t="s">
        <v>71</v>
      </c>
      <c r="O111" s="1134"/>
      <c r="P111" s="1134"/>
      <c r="Q111" s="1134"/>
      <c r="R111" s="1136"/>
      <c r="S111" s="1136"/>
      <c r="T111" s="42"/>
      <c r="U111" s="42"/>
      <c r="V111" s="42"/>
      <c r="W111" s="42"/>
      <c r="X111" s="42"/>
    </row>
    <row r="112" spans="1:26" ht="14.4" customHeight="1" x14ac:dyDescent="0.3">
      <c r="A112" s="1130"/>
      <c r="B112" s="1131"/>
      <c r="C112" s="1131"/>
      <c r="D112" s="1131"/>
      <c r="E112" s="1131"/>
      <c r="F112" s="1131"/>
      <c r="G112" s="1131"/>
      <c r="H112" s="1131"/>
      <c r="I112" s="1131"/>
      <c r="J112" s="1131"/>
      <c r="K112" s="1131"/>
      <c r="L112" s="1131"/>
      <c r="M112" s="1131"/>
      <c r="N112" s="1134" t="s">
        <v>72</v>
      </c>
      <c r="O112" s="1134"/>
      <c r="P112" s="1134"/>
      <c r="Q112" s="1134"/>
      <c r="R112" s="1136"/>
      <c r="S112" s="1136"/>
    </row>
    <row r="113" spans="1:26" x14ac:dyDescent="0.3">
      <c r="A113" s="1130"/>
      <c r="B113" s="1131"/>
      <c r="C113" s="1131"/>
      <c r="D113" s="1131"/>
      <c r="E113" s="1131"/>
      <c r="F113" s="1131"/>
      <c r="G113" s="1131"/>
      <c r="H113" s="1131"/>
      <c r="I113" s="1131"/>
      <c r="J113" s="1131"/>
      <c r="K113" s="1131"/>
      <c r="L113" s="1131"/>
      <c r="M113" s="1131"/>
      <c r="N113" s="1134" t="s">
        <v>910</v>
      </c>
      <c r="O113" s="1134"/>
      <c r="P113" s="1134"/>
      <c r="Q113" s="1134"/>
      <c r="R113" s="1136"/>
      <c r="S113" s="1136"/>
    </row>
    <row r="114" spans="1:26" x14ac:dyDescent="0.3">
      <c r="A114" s="1130"/>
      <c r="B114" s="1131"/>
      <c r="C114" s="1131"/>
      <c r="D114" s="1131"/>
      <c r="E114" s="1131"/>
      <c r="F114" s="1131"/>
      <c r="G114" s="1131"/>
      <c r="H114" s="1131"/>
      <c r="I114" s="1131"/>
      <c r="J114" s="1131"/>
      <c r="K114" s="1131"/>
      <c r="L114" s="1131"/>
      <c r="M114" s="1131"/>
      <c r="N114" s="1134" t="s">
        <v>73</v>
      </c>
      <c r="O114" s="1134"/>
      <c r="P114" s="1134"/>
      <c r="Q114" s="1134"/>
      <c r="R114" s="1136"/>
      <c r="S114" s="1136"/>
    </row>
    <row r="115" spans="1:26" x14ac:dyDescent="0.3">
      <c r="A115" s="1132"/>
      <c r="B115" s="1133"/>
      <c r="C115" s="1133"/>
      <c r="D115" s="1133"/>
      <c r="E115" s="1133"/>
      <c r="F115" s="1133"/>
      <c r="G115" s="1133"/>
      <c r="H115" s="1133"/>
      <c r="I115" s="1133"/>
      <c r="J115" s="1133"/>
      <c r="K115" s="1133"/>
      <c r="L115" s="1133"/>
      <c r="M115" s="1133"/>
      <c r="N115" s="1137" t="s">
        <v>913</v>
      </c>
      <c r="O115" s="1138"/>
      <c r="P115" s="1135"/>
      <c r="Q115" s="1135"/>
      <c r="R115" s="1136"/>
      <c r="S115" s="1136"/>
    </row>
    <row r="117" spans="1:26" x14ac:dyDescent="0.3">
      <c r="A117" s="1261"/>
      <c r="B117" s="1261"/>
      <c r="C117" s="1261"/>
      <c r="D117" s="1261"/>
      <c r="E117" s="176"/>
      <c r="F117" s="1261"/>
      <c r="G117" s="1261"/>
      <c r="H117" s="1261"/>
      <c r="I117" s="1261"/>
      <c r="J117" s="1261"/>
      <c r="K117" s="1261"/>
    </row>
    <row r="118" spans="1:26" x14ac:dyDescent="0.3">
      <c r="A118" s="1169" t="s">
        <v>22</v>
      </c>
      <c r="B118" s="1169"/>
      <c r="C118" s="1169"/>
      <c r="D118" s="1169"/>
      <c r="E118" s="174"/>
      <c r="F118" s="1169" t="s">
        <v>23</v>
      </c>
      <c r="G118" s="1169"/>
      <c r="H118" s="1169"/>
      <c r="I118" s="1169"/>
      <c r="J118" s="1169"/>
      <c r="K118" s="1169"/>
      <c r="M118" s="1193" t="s">
        <v>82</v>
      </c>
      <c r="N118" s="1193"/>
      <c r="O118" s="1193"/>
      <c r="P118" s="1193"/>
      <c r="Q118" s="1250" t="s">
        <v>83</v>
      </c>
      <c r="R118" s="1251"/>
      <c r="S118" s="1251"/>
      <c r="T118" s="1251"/>
      <c r="U118" s="1251"/>
      <c r="V118" s="1252"/>
      <c r="W118" s="7"/>
      <c r="X118" s="1213" t="s">
        <v>47</v>
      </c>
      <c r="Y118" s="1214"/>
      <c r="Z118" s="1215"/>
    </row>
    <row r="119" spans="1:26" x14ac:dyDescent="0.3">
      <c r="A119" s="1212" t="str">
        <f>'LB teil-, hochmechanisierte HE'!L17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Startseite</vt: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Gitternetzhüllen inkl. Klammern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'Gitternetzhüllen inkl. Klammern'!Druckbereich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teil-, hochmechanisierte HE'!Druckbereich</vt:lpstr>
      <vt:lpstr>'LV Wegebau'!Druckbereich</vt:lpstr>
      <vt:lpstr>'LV Wertästung'!Druckbereich</vt:lpstr>
      <vt:lpstr>'Alternativa. Bestandesb. m.Pfl.'!Drucktitel</vt:lpstr>
      <vt:lpstr>'Alternativa. Bestandesb. o.Pfl.'!Drucktitel</vt:lpstr>
      <vt:lpstr>'Gitternetzhüllen inkl. Klammern'!Drucktitel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teil-, hochmechanisierte HE'!Drucktitel</vt:lpstr>
      <vt:lpstr>'LV Wegebau'!Drucktitel</vt:lpstr>
      <vt:lpstr>'LV Wertästung'!Drucktitel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2026-03-13T13:54:15Z</dcterms:modified>
</cp:coreProperties>
</file>