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ZV-Vergabe\2026\101.1 ZD\003_Reinigung Außenstellen\04 Vergabeunterlagen\_Entwürfe, word\"/>
    </mc:Choice>
  </mc:AlternateContent>
  <xr:revisionPtr revIDLastSave="0" documentId="13_ncr:1_{DAADB2F4-C8D4-4B9B-B6CC-AD9BADEA772E}" xr6:coauthVersionLast="47" xr6:coauthVersionMax="47" xr10:uidLastSave="{00000000-0000-0000-0000-000000000000}"/>
  <bookViews>
    <workbookView xWindow="28680" yWindow="-120" windowWidth="29040" windowHeight="15720" tabRatio="893" firstSheet="6" activeTab="17" xr2:uid="{00000000-000D-0000-FFFF-FFFF00000000}"/>
  </bookViews>
  <sheets>
    <sheet name="Hilfsblatt" sheetId="35" r:id="rId1"/>
    <sheet name="Zusammenfassung" sheetId="1" r:id="rId2"/>
    <sheet name="1.1 STVA BS" sheetId="2" r:id="rId3"/>
    <sheet name="1.2 EZB Lage" sheetId="3" r:id="rId4"/>
    <sheet name="1.3 RB Oerl" sheetId="4" r:id="rId5"/>
    <sheet name="1.4 GesZ Oerl" sheetId="5" r:id="rId6"/>
    <sheet name="2.1 EZB DT" sheetId="6" r:id="rId7"/>
    <sheet name="2.2 WALK DT" sheetId="8" r:id="rId8"/>
    <sheet name="2.3 BBW 18" sheetId="7" r:id="rId9"/>
    <sheet name="3.1 EZB Lemgo" sheetId="9" r:id="rId10"/>
    <sheet name="3.2 GA Lemgo Medicum" sheetId="14" r:id="rId11"/>
    <sheet name="3.3 GA Lemgo KLL" sheetId="10" r:id="rId12"/>
    <sheet name="4.1 DLZ Blomberg" sheetId="12" r:id="rId13"/>
    <sheet name="4.2 InnoZ" sheetId="13" r:id="rId14"/>
    <sheet name="4.3 Regio HBM" sheetId="15" r:id="rId15"/>
    <sheet name="4.4 STVA Barntrup" sheetId="16" r:id="rId16"/>
    <sheet name="4.5 GesZ Lügde" sheetId="17" r:id="rId17"/>
    <sheet name="Außerplanmäßige Reinigung" sheetId="34" r:id="rId18"/>
  </sheets>
  <externalReferences>
    <externalReference r:id="rId19"/>
    <externalReference r:id="rId20"/>
    <externalReference r:id="rId21"/>
  </externalReferences>
  <definedNames>
    <definedName name="_xlnm._FilterDatabase" localSheetId="2" hidden="1">'1.1 STVA BS'!$A$13:$O$13</definedName>
    <definedName name="_xlnm._FilterDatabase" localSheetId="3" hidden="1">'1.2 EZB Lage'!$A$13:$O$13</definedName>
    <definedName name="_xlnm._FilterDatabase" localSheetId="4" hidden="1">'1.3 RB Oerl'!$A$13:$O$13</definedName>
    <definedName name="_xlnm._FilterDatabase" localSheetId="5" hidden="1">'1.4 GesZ Oerl'!$A$13:$O$13</definedName>
    <definedName name="_xlnm._FilterDatabase" localSheetId="6" hidden="1">'2.1 EZB DT'!$A$13:$O$13</definedName>
    <definedName name="_xlnm._FilterDatabase" localSheetId="7" hidden="1">'2.2 WALK DT'!$A$13:$O$13</definedName>
    <definedName name="_xlnm._FilterDatabase" localSheetId="8" hidden="1">'2.3 BBW 18'!$A$13:$O$13</definedName>
    <definedName name="_xlnm._FilterDatabase" localSheetId="9" hidden="1">'3.1 EZB Lemgo'!$A$13:$O$13</definedName>
    <definedName name="_xlnm._FilterDatabase" localSheetId="10" hidden="1">'3.2 GA Lemgo Medicum'!$A$12:$O$12</definedName>
    <definedName name="_xlnm._FilterDatabase" localSheetId="11" hidden="1">'3.3 GA Lemgo KLL'!$A$13:$O$13</definedName>
    <definedName name="_xlnm._FilterDatabase" localSheetId="12" hidden="1">'4.1 DLZ Blomberg'!$A$13:$O$13</definedName>
    <definedName name="_xlnm._FilterDatabase" localSheetId="13" hidden="1">'4.2 InnoZ'!$A$13:$O$13</definedName>
    <definedName name="_xlnm._FilterDatabase" localSheetId="14" hidden="1">'4.3 Regio HBM'!$A$13:$O$13</definedName>
    <definedName name="_xlnm._FilterDatabase" localSheetId="15" hidden="1">'4.4 STVA Barntrup'!$A$13:$O$13</definedName>
    <definedName name="_xlnm._FilterDatabase" localSheetId="16" hidden="1">'4.5 GesZ Lügde'!$A$13:$O$13</definedName>
    <definedName name="Aufschlag" localSheetId="17">#REF!</definedName>
    <definedName name="Aufschlag">'[1]R+I'!$H$20</definedName>
    <definedName name="DATUM">'[2]Los 1.1 UR'!$G$3</definedName>
    <definedName name="KUNDE">'[2]Los 1.1 UR'!$B$2</definedName>
    <definedName name="SVS_GLR">'[2]Los 5.1 GlR'!$F$6</definedName>
    <definedName name="SVS_UR_1_1">'[2]Los 1.1 UR'!$K$7</definedName>
    <definedName name="SVS_UR_2_1">'[2]Los 2.1 UR'!$K$7</definedName>
    <definedName name="SVS_UR_2_2" localSheetId="17">'[2]Los 2.2 UR'!$K$7</definedName>
    <definedName name="SVS_UR_2_2">'1.1 STVA BS'!$J$6</definedName>
    <definedName name="SVS_UR_2_3">'[2]Los 2.3 UR'!$K$7</definedName>
    <definedName name="SVS_UR_2_4" localSheetId="17">'[2]Los 2.4 UR'!$K$7</definedName>
    <definedName name="SVS_UR_2_4">'1.2 EZB Lage'!$J$6</definedName>
    <definedName name="SVS_UR_2_5" localSheetId="17">'[2]Los 2.5 UR'!$K$7</definedName>
    <definedName name="SVS_UR_2_5" localSheetId="0">'[3]2.2 WALK DT'!#REF!</definedName>
    <definedName name="SVS_UR_2_5">'2.2 WALK DT'!#REF!</definedName>
    <definedName name="SVS_UR_2_6" localSheetId="17">'[2]Los 2.6 UR'!$K$7</definedName>
    <definedName name="SVS_UR_2_6">'2.3 BBW 18'!$J$6</definedName>
    <definedName name="SVS_UR_3_1" localSheetId="17">#REF!</definedName>
    <definedName name="SVS_UR_3_1">'3.1 EZB Lemgo'!$J$8</definedName>
    <definedName name="SVS_UR_3_2" localSheetId="17">'[2]Los 3.2 UR'!$K$7</definedName>
    <definedName name="SVS_UR_3_2">'3.3 GA Lemgo KLL'!$J$6</definedName>
    <definedName name="SVS_UR_4_1">'[2]Los 4.1 UR'!$K$7</definedName>
    <definedName name="SVS_UR_4_2" localSheetId="17">'[2]Los 4.2 UR'!$K$7</definedName>
    <definedName name="SVS_UR_4_2">'4.2 InnoZ'!$J$6</definedName>
    <definedName name="SVS_UR_4_3" localSheetId="17">'[2]Los 4.3 UR'!$K$7</definedName>
    <definedName name="SVS_UR_4_3">'4.3 Regio HBM'!$J$6</definedName>
    <definedName name="SVS_UR_4_4" localSheetId="17">'[2]Los 4.4 UR'!$K$7</definedName>
    <definedName name="SVS_UR_4_4">'4.4 STVA Barntrup'!$J$6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" l="1"/>
  <c r="K16" i="17"/>
  <c r="K17" i="17"/>
  <c r="K18" i="17"/>
  <c r="K19" i="17"/>
  <c r="K20" i="17"/>
  <c r="K21" i="17"/>
  <c r="K22" i="17"/>
  <c r="K23" i="17"/>
  <c r="K16" i="16"/>
  <c r="K17" i="16"/>
  <c r="K18" i="16"/>
  <c r="K19" i="16"/>
  <c r="K20" i="16"/>
  <c r="K22" i="16"/>
  <c r="K23" i="16"/>
  <c r="K24" i="16"/>
  <c r="K25" i="16"/>
  <c r="K26" i="16"/>
  <c r="K27" i="16"/>
  <c r="K28" i="16"/>
  <c r="K29" i="16"/>
  <c r="K31" i="16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L16" i="12"/>
  <c r="L17" i="12"/>
  <c r="L18" i="12"/>
  <c r="L19" i="12"/>
  <c r="L20" i="12"/>
  <c r="L21" i="12"/>
  <c r="L22" i="12"/>
  <c r="L23" i="12"/>
  <c r="L24" i="12"/>
  <c r="L26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80" i="12"/>
  <c r="L81" i="12"/>
  <c r="L82" i="12"/>
  <c r="L83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100" i="12"/>
  <c r="L101" i="12"/>
  <c r="L102" i="12"/>
  <c r="L103" i="12"/>
  <c r="L104" i="12"/>
  <c r="L105" i="12"/>
  <c r="L106" i="12"/>
  <c r="L107" i="12"/>
  <c r="L108" i="12"/>
  <c r="L109" i="12"/>
  <c r="L110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K11" i="10"/>
  <c r="K16" i="10"/>
  <c r="K17" i="10"/>
  <c r="K18" i="10"/>
  <c r="K19" i="10"/>
  <c r="K20" i="10"/>
  <c r="K21" i="10"/>
  <c r="K22" i="10"/>
  <c r="K23" i="10"/>
  <c r="K24" i="10"/>
  <c r="K25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1" i="10"/>
  <c r="K42" i="10"/>
  <c r="K43" i="10"/>
  <c r="K44" i="10"/>
  <c r="K45" i="10"/>
  <c r="K47" i="10"/>
  <c r="K48" i="10"/>
  <c r="K49" i="10"/>
  <c r="K50" i="10"/>
  <c r="K52" i="10"/>
  <c r="K53" i="10"/>
  <c r="K54" i="10"/>
  <c r="K55" i="10"/>
  <c r="K56" i="10"/>
  <c r="K57" i="10"/>
  <c r="K58" i="10"/>
  <c r="K59" i="10"/>
  <c r="K60" i="10"/>
  <c r="K61" i="10"/>
  <c r="K62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9" i="10"/>
  <c r="K10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1" i="14"/>
  <c r="K62" i="14"/>
  <c r="K63" i="14"/>
  <c r="K64" i="14"/>
  <c r="K65" i="14"/>
  <c r="K66" i="14"/>
  <c r="K67" i="14"/>
  <c r="K68" i="14"/>
  <c r="K69" i="14"/>
  <c r="K70" i="14"/>
  <c r="K14" i="14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16" i="7"/>
  <c r="K17" i="7"/>
  <c r="K18" i="7"/>
  <c r="K19" i="7"/>
  <c r="K20" i="7"/>
  <c r="K21" i="7"/>
  <c r="K22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4" i="7"/>
  <c r="K45" i="7"/>
  <c r="K46" i="7"/>
  <c r="K47" i="7"/>
  <c r="K48" i="7"/>
  <c r="K49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6" i="8"/>
  <c r="K17" i="8"/>
  <c r="K18" i="8"/>
  <c r="K19" i="8"/>
  <c r="K20" i="8"/>
  <c r="K21" i="8"/>
  <c r="K22" i="8"/>
  <c r="K23" i="8"/>
  <c r="K24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11" i="17"/>
  <c r="K11" i="16"/>
  <c r="K11" i="15"/>
  <c r="K11" i="13"/>
  <c r="L11" i="12"/>
  <c r="K11" i="9"/>
  <c r="K15" i="17"/>
  <c r="K15" i="16"/>
  <c r="K16" i="15"/>
  <c r="K17" i="15"/>
  <c r="K18" i="15"/>
  <c r="K19" i="15"/>
  <c r="K15" i="15"/>
  <c r="K15" i="13"/>
  <c r="L15" i="12"/>
  <c r="K15" i="10"/>
  <c r="K15" i="9"/>
  <c r="K15" i="7"/>
  <c r="K15" i="8"/>
  <c r="K16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4" i="6"/>
  <c r="K35" i="6"/>
  <c r="K36" i="6"/>
  <c r="K37" i="6"/>
  <c r="K38" i="6"/>
  <c r="K39" i="6"/>
  <c r="K40" i="6"/>
  <c r="K41" i="6"/>
  <c r="K15" i="6"/>
  <c r="K11" i="7"/>
  <c r="K11" i="8"/>
  <c r="O49" i="8" s="1"/>
  <c r="K11" i="6"/>
  <c r="O42" i="6" s="1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5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15" i="4"/>
  <c r="K16" i="3"/>
  <c r="K17" i="3"/>
  <c r="K18" i="3"/>
  <c r="K19" i="3"/>
  <c r="K20" i="3"/>
  <c r="K21" i="3"/>
  <c r="K22" i="3"/>
  <c r="K23" i="3"/>
  <c r="K24" i="3"/>
  <c r="K25" i="3"/>
  <c r="K26" i="3"/>
  <c r="K27" i="3"/>
  <c r="K15" i="3"/>
  <c r="K16" i="5"/>
  <c r="K17" i="5"/>
  <c r="K24" i="5"/>
  <c r="K25" i="5"/>
  <c r="K26" i="5"/>
  <c r="K27" i="5"/>
  <c r="K28" i="5"/>
  <c r="K29" i="5"/>
  <c r="K30" i="5"/>
  <c r="K31" i="5"/>
  <c r="K32" i="5"/>
  <c r="K33" i="5"/>
  <c r="K34" i="5"/>
  <c r="K18" i="5"/>
  <c r="K19" i="5"/>
  <c r="K20" i="5"/>
  <c r="K21" i="5"/>
  <c r="K22" i="5"/>
  <c r="K15" i="5"/>
  <c r="K11" i="5"/>
  <c r="K11" i="4"/>
  <c r="K11" i="3"/>
  <c r="K11" i="2"/>
  <c r="K36" i="2"/>
  <c r="K37" i="2"/>
  <c r="K38" i="2"/>
  <c r="K39" i="2"/>
  <c r="K32" i="2"/>
  <c r="K33" i="2"/>
  <c r="K34" i="2"/>
  <c r="K35" i="2"/>
  <c r="K31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5" i="2"/>
  <c r="O12" i="17" l="1"/>
  <c r="O12" i="16"/>
  <c r="O12" i="13"/>
  <c r="P12" i="12"/>
  <c r="O11" i="14"/>
  <c r="O12" i="9"/>
  <c r="O12" i="8"/>
  <c r="O12" i="4"/>
  <c r="O12" i="2"/>
  <c r="C29" i="1" l="1"/>
  <c r="C40" i="1"/>
  <c r="C39" i="1"/>
  <c r="C38" i="1"/>
  <c r="C37" i="1"/>
  <c r="C36" i="1"/>
  <c r="C30" i="1"/>
  <c r="C28" i="1"/>
  <c r="C22" i="1"/>
  <c r="C21" i="1"/>
  <c r="C20" i="1"/>
  <c r="C14" i="1"/>
  <c r="C13" i="1"/>
  <c r="C12" i="1"/>
  <c r="K19" i="1"/>
  <c r="O55" i="9" l="1"/>
  <c r="H26" i="17"/>
  <c r="O32" i="13"/>
  <c r="H19" i="15" l="1"/>
  <c r="H18" i="15"/>
  <c r="H17" i="15"/>
  <c r="H16" i="15"/>
  <c r="H15" i="15"/>
  <c r="O25" i="17"/>
  <c r="D40" i="1"/>
  <c r="J16" i="17"/>
  <c r="J17" i="17"/>
  <c r="J18" i="17"/>
  <c r="J19" i="17"/>
  <c r="J20" i="17"/>
  <c r="J21" i="17"/>
  <c r="J22" i="17"/>
  <c r="J23" i="17"/>
  <c r="J24" i="17"/>
  <c r="H33" i="16"/>
  <c r="D39" i="1" s="1"/>
  <c r="J16" i="16"/>
  <c r="J17" i="16"/>
  <c r="J18" i="16"/>
  <c r="J19" i="16"/>
  <c r="J20" i="16"/>
  <c r="J22" i="16"/>
  <c r="J23" i="16"/>
  <c r="J24" i="16"/>
  <c r="J25" i="16"/>
  <c r="J26" i="16"/>
  <c r="J27" i="16"/>
  <c r="J28" i="16"/>
  <c r="J29" i="16"/>
  <c r="J31" i="16"/>
  <c r="J32" i="16"/>
  <c r="J15" i="17"/>
  <c r="J15" i="16"/>
  <c r="L24" i="17" l="1"/>
  <c r="L23" i="17"/>
  <c r="M23" i="17" s="1"/>
  <c r="L22" i="17"/>
  <c r="M22" i="17" s="1"/>
  <c r="L21" i="17"/>
  <c r="M21" i="17" s="1"/>
  <c r="L20" i="17"/>
  <c r="M20" i="17" s="1"/>
  <c r="L19" i="17"/>
  <c r="M19" i="17" s="1"/>
  <c r="L18" i="17"/>
  <c r="M18" i="17" s="1"/>
  <c r="L17" i="17"/>
  <c r="L16" i="17"/>
  <c r="L15" i="17"/>
  <c r="M15" i="17" s="1"/>
  <c r="O15" i="17" s="1"/>
  <c r="L32" i="16"/>
  <c r="M32" i="16" s="1"/>
  <c r="L31" i="16"/>
  <c r="M31" i="16" s="1"/>
  <c r="L29" i="16"/>
  <c r="M29" i="16" s="1"/>
  <c r="L28" i="16"/>
  <c r="M28" i="16" s="1"/>
  <c r="L27" i="16"/>
  <c r="M27" i="16" s="1"/>
  <c r="L26" i="16"/>
  <c r="M26" i="16" s="1"/>
  <c r="L25" i="16"/>
  <c r="M25" i="16" s="1"/>
  <c r="L24" i="16"/>
  <c r="M24" i="16" s="1"/>
  <c r="L23" i="16"/>
  <c r="M23" i="16" s="1"/>
  <c r="L22" i="16"/>
  <c r="M22" i="16" s="1"/>
  <c r="L20" i="16"/>
  <c r="M20" i="16" s="1"/>
  <c r="L19" i="16"/>
  <c r="M19" i="16" s="1"/>
  <c r="L18" i="16"/>
  <c r="M18" i="16" s="1"/>
  <c r="L17" i="16"/>
  <c r="M17" i="16" s="1"/>
  <c r="L16" i="16"/>
  <c r="M16" i="16" s="1"/>
  <c r="L15" i="16"/>
  <c r="J16" i="15"/>
  <c r="L16" i="15" s="1"/>
  <c r="J17" i="15"/>
  <c r="L17" i="15" s="1"/>
  <c r="J18" i="15"/>
  <c r="J19" i="15"/>
  <c r="L19" i="15" s="1"/>
  <c r="J15" i="15"/>
  <c r="L15" i="15" s="1"/>
  <c r="H20" i="15"/>
  <c r="D38" i="1" s="1"/>
  <c r="O12" i="15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15" i="13"/>
  <c r="O18" i="17" l="1"/>
  <c r="N18" i="17" s="1"/>
  <c r="O20" i="17"/>
  <c r="N20" i="17" s="1"/>
  <c r="O21" i="17"/>
  <c r="N21" i="17" s="1"/>
  <c r="O22" i="17"/>
  <c r="N22" i="17" s="1"/>
  <c r="O23" i="17"/>
  <c r="N23" i="17" s="1"/>
  <c r="O19" i="17"/>
  <c r="N19" i="17" s="1"/>
  <c r="L26" i="17"/>
  <c r="E40" i="1" s="1"/>
  <c r="M16" i="17"/>
  <c r="M17" i="17"/>
  <c r="M24" i="17"/>
  <c r="O24" i="16"/>
  <c r="N24" i="16" s="1"/>
  <c r="O27" i="16"/>
  <c r="N27" i="16" s="1"/>
  <c r="O20" i="16"/>
  <c r="N20" i="16" s="1"/>
  <c r="O23" i="16"/>
  <c r="N23" i="16" s="1"/>
  <c r="M15" i="16"/>
  <c r="L33" i="16"/>
  <c r="E39" i="1" s="1"/>
  <c r="O32" i="16"/>
  <c r="N32" i="16" s="1"/>
  <c r="O29" i="16"/>
  <c r="N29" i="16" s="1"/>
  <c r="O19" i="16"/>
  <c r="N19" i="16" s="1"/>
  <c r="O28" i="16"/>
  <c r="N28" i="16" s="1"/>
  <c r="O17" i="16"/>
  <c r="N17" i="16" s="1"/>
  <c r="O25" i="16"/>
  <c r="N25" i="16" s="1"/>
  <c r="O22" i="16"/>
  <c r="N22" i="16" s="1"/>
  <c r="O31" i="16"/>
  <c r="N31" i="16" s="1"/>
  <c r="O16" i="16"/>
  <c r="N16" i="16" s="1"/>
  <c r="O18" i="16"/>
  <c r="N18" i="16" s="1"/>
  <c r="O26" i="16"/>
  <c r="N26" i="16" s="1"/>
  <c r="M19" i="15"/>
  <c r="M17" i="15"/>
  <c r="M16" i="15"/>
  <c r="M15" i="15"/>
  <c r="O15" i="15" s="1"/>
  <c r="L18" i="15"/>
  <c r="M18" i="15" s="1"/>
  <c r="H33" i="13"/>
  <c r="D37" i="1" s="1"/>
  <c r="L31" i="13"/>
  <c r="L30" i="13"/>
  <c r="L29" i="13"/>
  <c r="L28" i="13"/>
  <c r="L27" i="13"/>
  <c r="L26" i="13"/>
  <c r="L25" i="13"/>
  <c r="M25" i="13" s="1"/>
  <c r="O25" i="13" s="1"/>
  <c r="L24" i="13"/>
  <c r="L23" i="13"/>
  <c r="L22" i="13"/>
  <c r="L21" i="13"/>
  <c r="L20" i="13"/>
  <c r="L19" i="13"/>
  <c r="L18" i="13"/>
  <c r="L17" i="13"/>
  <c r="L16" i="13"/>
  <c r="L15" i="13"/>
  <c r="O24" i="17" l="1"/>
  <c r="N24" i="17" s="1"/>
  <c r="O17" i="17"/>
  <c r="N17" i="17" s="1"/>
  <c r="O16" i="17"/>
  <c r="M26" i="17"/>
  <c r="F40" i="1" s="1"/>
  <c r="O15" i="16"/>
  <c r="M33" i="16"/>
  <c r="O17" i="15"/>
  <c r="N17" i="15" s="1"/>
  <c r="O16" i="15"/>
  <c r="N16" i="15" s="1"/>
  <c r="O19" i="15"/>
  <c r="N19" i="15" s="1"/>
  <c r="O18" i="15"/>
  <c r="N18" i="15" s="1"/>
  <c r="N15" i="17"/>
  <c r="L20" i="15"/>
  <c r="E38" i="1" s="1"/>
  <c r="M20" i="15"/>
  <c r="F38" i="1" s="1"/>
  <c r="M16" i="13"/>
  <c r="O16" i="13" s="1"/>
  <c r="M31" i="13"/>
  <c r="O31" i="13" s="1"/>
  <c r="M30" i="13"/>
  <c r="O30" i="13" s="1"/>
  <c r="M29" i="13"/>
  <c r="O29" i="13" s="1"/>
  <c r="M28" i="13"/>
  <c r="O28" i="13" s="1"/>
  <c r="M27" i="13"/>
  <c r="O27" i="13" s="1"/>
  <c r="M26" i="13"/>
  <c r="O26" i="13" s="1"/>
  <c r="M24" i="13"/>
  <c r="O24" i="13" s="1"/>
  <c r="M23" i="13"/>
  <c r="O23" i="13" s="1"/>
  <c r="M22" i="13"/>
  <c r="O22" i="13" s="1"/>
  <c r="M21" i="13"/>
  <c r="O21" i="13" s="1"/>
  <c r="M20" i="13"/>
  <c r="O20" i="13" s="1"/>
  <c r="M19" i="13"/>
  <c r="O19" i="13" s="1"/>
  <c r="M18" i="13"/>
  <c r="O18" i="13" s="1"/>
  <c r="M17" i="13"/>
  <c r="O17" i="13" s="1"/>
  <c r="L33" i="13"/>
  <c r="E37" i="1" s="1"/>
  <c r="M15" i="13"/>
  <c r="O15" i="13" s="1"/>
  <c r="O33" i="13" l="1"/>
  <c r="O26" i="17"/>
  <c r="G40" i="1" s="1"/>
  <c r="N16" i="17"/>
  <c r="F39" i="1"/>
  <c r="O33" i="16"/>
  <c r="N15" i="16"/>
  <c r="O20" i="15"/>
  <c r="N15" i="15"/>
  <c r="M33" i="13"/>
  <c r="F37" i="1" s="1"/>
  <c r="O11" i="17" l="1"/>
  <c r="G39" i="1"/>
  <c r="O11" i="16"/>
  <c r="G38" i="1"/>
  <c r="O11" i="15"/>
  <c r="O12" i="10" l="1"/>
  <c r="O12" i="5"/>
  <c r="K56" i="12"/>
  <c r="M56" i="12" s="1"/>
  <c r="N56" i="12" s="1"/>
  <c r="P56" i="12" s="1"/>
  <c r="O56" i="12" s="1"/>
  <c r="K57" i="12"/>
  <c r="M57" i="12" s="1"/>
  <c r="N57" i="12" s="1"/>
  <c r="P57" i="12" s="1"/>
  <c r="O57" i="12" s="1"/>
  <c r="K58" i="12"/>
  <c r="M58" i="12" s="1"/>
  <c r="N58" i="12" s="1"/>
  <c r="P58" i="12" s="1"/>
  <c r="O58" i="12" s="1"/>
  <c r="K59" i="12"/>
  <c r="M59" i="12" s="1"/>
  <c r="K60" i="12"/>
  <c r="M60" i="12" s="1"/>
  <c r="N60" i="12" s="1"/>
  <c r="P60" i="12" s="1"/>
  <c r="O60" i="12" s="1"/>
  <c r="K61" i="12"/>
  <c r="M61" i="12" s="1"/>
  <c r="N61" i="12" s="1"/>
  <c r="P61" i="12" s="1"/>
  <c r="O61" i="12" s="1"/>
  <c r="K62" i="12"/>
  <c r="M62" i="12" s="1"/>
  <c r="N62" i="12" s="1"/>
  <c r="P62" i="12" s="1"/>
  <c r="O62" i="12" s="1"/>
  <c r="K63" i="12"/>
  <c r="M63" i="12" s="1"/>
  <c r="N63" i="12" s="1"/>
  <c r="P63" i="12" s="1"/>
  <c r="O63" i="12" s="1"/>
  <c r="K64" i="12"/>
  <c r="M64" i="12" s="1"/>
  <c r="N64" i="12" s="1"/>
  <c r="P64" i="12" s="1"/>
  <c r="O64" i="12" s="1"/>
  <c r="K65" i="12"/>
  <c r="M65" i="12" s="1"/>
  <c r="N65" i="12" s="1"/>
  <c r="P65" i="12" s="1"/>
  <c r="O65" i="12" s="1"/>
  <c r="K66" i="12"/>
  <c r="M66" i="12" s="1"/>
  <c r="N66" i="12" s="1"/>
  <c r="P66" i="12" s="1"/>
  <c r="O66" i="12" s="1"/>
  <c r="K67" i="12"/>
  <c r="M67" i="12" s="1"/>
  <c r="K68" i="12"/>
  <c r="M68" i="12" s="1"/>
  <c r="N68" i="12" s="1"/>
  <c r="P68" i="12" s="1"/>
  <c r="O68" i="12" s="1"/>
  <c r="K69" i="12"/>
  <c r="M69" i="12" s="1"/>
  <c r="N69" i="12" s="1"/>
  <c r="P69" i="12" s="1"/>
  <c r="O69" i="12" s="1"/>
  <c r="K70" i="12"/>
  <c r="M70" i="12" s="1"/>
  <c r="N70" i="12" s="1"/>
  <c r="P70" i="12" s="1"/>
  <c r="O70" i="12" s="1"/>
  <c r="K71" i="12"/>
  <c r="M71" i="12" s="1"/>
  <c r="N71" i="12" s="1"/>
  <c r="P71" i="12" s="1"/>
  <c r="O71" i="12" s="1"/>
  <c r="K72" i="12"/>
  <c r="M72" i="12" s="1"/>
  <c r="N72" i="12" s="1"/>
  <c r="P72" i="12" s="1"/>
  <c r="O72" i="12" s="1"/>
  <c r="K73" i="12"/>
  <c r="M73" i="12" s="1"/>
  <c r="N73" i="12" s="1"/>
  <c r="P73" i="12" s="1"/>
  <c r="O73" i="12" s="1"/>
  <c r="K74" i="12"/>
  <c r="M74" i="12" s="1"/>
  <c r="N74" i="12" s="1"/>
  <c r="P74" i="12" s="1"/>
  <c r="O74" i="12" s="1"/>
  <c r="K75" i="12"/>
  <c r="M75" i="12" s="1"/>
  <c r="K76" i="12"/>
  <c r="M76" i="12" s="1"/>
  <c r="N76" i="12" s="1"/>
  <c r="P76" i="12" s="1"/>
  <c r="O76" i="12" s="1"/>
  <c r="K77" i="12"/>
  <c r="M77" i="12" s="1"/>
  <c r="N77" i="12" s="1"/>
  <c r="P77" i="12" s="1"/>
  <c r="O77" i="12" s="1"/>
  <c r="K78" i="12"/>
  <c r="M78" i="12" s="1"/>
  <c r="N78" i="12" s="1"/>
  <c r="P78" i="12" s="1"/>
  <c r="O78" i="12" s="1"/>
  <c r="K80" i="12"/>
  <c r="K81" i="12"/>
  <c r="M81" i="12" s="1"/>
  <c r="N81" i="12" s="1"/>
  <c r="P81" i="12" s="1"/>
  <c r="O81" i="12" s="1"/>
  <c r="K82" i="12"/>
  <c r="M82" i="12" s="1"/>
  <c r="N82" i="12" s="1"/>
  <c r="P82" i="12" s="1"/>
  <c r="O82" i="12" s="1"/>
  <c r="K83" i="12"/>
  <c r="M83" i="12" s="1"/>
  <c r="N83" i="12" s="1"/>
  <c r="P83" i="12" s="1"/>
  <c r="O83" i="12" s="1"/>
  <c r="K84" i="12"/>
  <c r="M84" i="12" s="1"/>
  <c r="K85" i="12"/>
  <c r="M85" i="12" s="1"/>
  <c r="N85" i="12" s="1"/>
  <c r="P85" i="12" s="1"/>
  <c r="O85" i="12" s="1"/>
  <c r="K86" i="12"/>
  <c r="M86" i="12" s="1"/>
  <c r="N86" i="12" s="1"/>
  <c r="P86" i="12" s="1"/>
  <c r="O86" i="12" s="1"/>
  <c r="K87" i="12"/>
  <c r="M87" i="12" s="1"/>
  <c r="N87" i="12" s="1"/>
  <c r="P87" i="12" s="1"/>
  <c r="O87" i="12" s="1"/>
  <c r="K88" i="12"/>
  <c r="K89" i="12"/>
  <c r="M89" i="12" s="1"/>
  <c r="N89" i="12" s="1"/>
  <c r="P89" i="12" s="1"/>
  <c r="O89" i="12" s="1"/>
  <c r="K90" i="12"/>
  <c r="M90" i="12" s="1"/>
  <c r="K91" i="12"/>
  <c r="M91" i="12" s="1"/>
  <c r="N91" i="12" s="1"/>
  <c r="P91" i="12" s="1"/>
  <c r="O91" i="12" s="1"/>
  <c r="K92" i="12"/>
  <c r="M92" i="12" s="1"/>
  <c r="K93" i="12"/>
  <c r="M93" i="12" s="1"/>
  <c r="N93" i="12" s="1"/>
  <c r="P93" i="12" s="1"/>
  <c r="O93" i="12" s="1"/>
  <c r="K94" i="12"/>
  <c r="M94" i="12" s="1"/>
  <c r="N94" i="12" s="1"/>
  <c r="P94" i="12" s="1"/>
  <c r="O94" i="12" s="1"/>
  <c r="K95" i="12"/>
  <c r="M95" i="12" s="1"/>
  <c r="N95" i="12" s="1"/>
  <c r="P95" i="12" s="1"/>
  <c r="O95" i="12" s="1"/>
  <c r="K96" i="12"/>
  <c r="K97" i="12"/>
  <c r="M97" i="12" s="1"/>
  <c r="N97" i="12" s="1"/>
  <c r="P97" i="12" s="1"/>
  <c r="O97" i="12" s="1"/>
  <c r="K100" i="12"/>
  <c r="M100" i="12" s="1"/>
  <c r="K101" i="12"/>
  <c r="M101" i="12" s="1"/>
  <c r="N101" i="12" s="1"/>
  <c r="P101" i="12" s="1"/>
  <c r="O101" i="12" s="1"/>
  <c r="K102" i="12"/>
  <c r="M102" i="12" s="1"/>
  <c r="K103" i="12"/>
  <c r="M103" i="12" s="1"/>
  <c r="N103" i="12" s="1"/>
  <c r="P103" i="12" s="1"/>
  <c r="O103" i="12" s="1"/>
  <c r="K104" i="12"/>
  <c r="M104" i="12" s="1"/>
  <c r="N104" i="12" s="1"/>
  <c r="P104" i="12" s="1"/>
  <c r="O104" i="12" s="1"/>
  <c r="K105" i="12"/>
  <c r="M105" i="12" s="1"/>
  <c r="N105" i="12" s="1"/>
  <c r="P105" i="12" s="1"/>
  <c r="O105" i="12" s="1"/>
  <c r="K106" i="12"/>
  <c r="K107" i="12"/>
  <c r="M107" i="12" s="1"/>
  <c r="K108" i="12"/>
  <c r="M108" i="12" s="1"/>
  <c r="N108" i="12" s="1"/>
  <c r="P108" i="12" s="1"/>
  <c r="O108" i="12" s="1"/>
  <c r="K109" i="12"/>
  <c r="M109" i="12" s="1"/>
  <c r="N109" i="12" s="1"/>
  <c r="P109" i="12" s="1"/>
  <c r="O109" i="12" s="1"/>
  <c r="K110" i="12"/>
  <c r="M110" i="12" s="1"/>
  <c r="K112" i="12"/>
  <c r="M112" i="12" s="1"/>
  <c r="K113" i="12"/>
  <c r="M113" i="12" s="1"/>
  <c r="N113" i="12" s="1"/>
  <c r="P113" i="12" s="1"/>
  <c r="O113" i="12" s="1"/>
  <c r="K114" i="12"/>
  <c r="M114" i="12" s="1"/>
  <c r="N114" i="12" s="1"/>
  <c r="P114" i="12" s="1"/>
  <c r="O114" i="12" s="1"/>
  <c r="K115" i="12"/>
  <c r="K116" i="12"/>
  <c r="M116" i="12" s="1"/>
  <c r="N116" i="12" s="1"/>
  <c r="P116" i="12" s="1"/>
  <c r="O116" i="12" s="1"/>
  <c r="K117" i="12"/>
  <c r="M117" i="12" s="1"/>
  <c r="N117" i="12" s="1"/>
  <c r="P117" i="12" s="1"/>
  <c r="O117" i="12" s="1"/>
  <c r="K118" i="12"/>
  <c r="M118" i="12" s="1"/>
  <c r="N118" i="12" s="1"/>
  <c r="P118" i="12" s="1"/>
  <c r="O118" i="12" s="1"/>
  <c r="K119" i="12"/>
  <c r="M119" i="12" s="1"/>
  <c r="K120" i="12"/>
  <c r="M120" i="12" s="1"/>
  <c r="N120" i="12" s="1"/>
  <c r="P120" i="12" s="1"/>
  <c r="O120" i="12" s="1"/>
  <c r="K121" i="12"/>
  <c r="M121" i="12" s="1"/>
  <c r="N121" i="12" s="1"/>
  <c r="P121" i="12" s="1"/>
  <c r="O121" i="12" s="1"/>
  <c r="K122" i="12"/>
  <c r="M122" i="12" s="1"/>
  <c r="K123" i="12"/>
  <c r="K124" i="12"/>
  <c r="M124" i="12" s="1"/>
  <c r="K125" i="12"/>
  <c r="M125" i="12" s="1"/>
  <c r="K126" i="12"/>
  <c r="M126" i="12" s="1"/>
  <c r="N126" i="12" s="1"/>
  <c r="P126" i="12" s="1"/>
  <c r="O126" i="12" s="1"/>
  <c r="K127" i="12"/>
  <c r="M127" i="12" s="1"/>
  <c r="K128" i="12"/>
  <c r="M128" i="12" s="1"/>
  <c r="N128" i="12" s="1"/>
  <c r="P128" i="12" s="1"/>
  <c r="O128" i="12" s="1"/>
  <c r="K129" i="12"/>
  <c r="M129" i="12" s="1"/>
  <c r="N129" i="12" s="1"/>
  <c r="P129" i="12" s="1"/>
  <c r="O129" i="12" s="1"/>
  <c r="K130" i="12"/>
  <c r="M130" i="12" s="1"/>
  <c r="N130" i="12" s="1"/>
  <c r="P130" i="12" s="1"/>
  <c r="O130" i="12" s="1"/>
  <c r="K131" i="12"/>
  <c r="M131" i="12" s="1"/>
  <c r="N131" i="12" s="1"/>
  <c r="P131" i="12" s="1"/>
  <c r="O131" i="12" s="1"/>
  <c r="K132" i="12"/>
  <c r="M132" i="12" s="1"/>
  <c r="N132" i="12" s="1"/>
  <c r="P132" i="12" s="1"/>
  <c r="O132" i="12" s="1"/>
  <c r="K133" i="12"/>
  <c r="M133" i="12" s="1"/>
  <c r="K134" i="12"/>
  <c r="M134" i="12" s="1"/>
  <c r="N134" i="12" s="1"/>
  <c r="P134" i="12" s="1"/>
  <c r="O134" i="12" s="1"/>
  <c r="K135" i="12"/>
  <c r="M135" i="12" s="1"/>
  <c r="K136" i="12"/>
  <c r="M136" i="12" s="1"/>
  <c r="K137" i="12"/>
  <c r="M137" i="12" s="1"/>
  <c r="N137" i="12" s="1"/>
  <c r="P137" i="12" s="1"/>
  <c r="O137" i="12" s="1"/>
  <c r="K138" i="12"/>
  <c r="M138" i="12" s="1"/>
  <c r="K139" i="12"/>
  <c r="K140" i="12"/>
  <c r="M140" i="12" s="1"/>
  <c r="N140" i="12" s="1"/>
  <c r="P140" i="12" s="1"/>
  <c r="O140" i="12" s="1"/>
  <c r="K141" i="12"/>
  <c r="M141" i="12" s="1"/>
  <c r="K142" i="12"/>
  <c r="M142" i="12" s="1"/>
  <c r="N142" i="12" s="1"/>
  <c r="P142" i="12" s="1"/>
  <c r="O142" i="12" s="1"/>
  <c r="K143" i="12"/>
  <c r="M143" i="12" s="1"/>
  <c r="K144" i="12"/>
  <c r="M144" i="12" s="1"/>
  <c r="K145" i="12"/>
  <c r="M145" i="12" s="1"/>
  <c r="N145" i="12" s="1"/>
  <c r="P145" i="12" s="1"/>
  <c r="O145" i="12" s="1"/>
  <c r="K146" i="12"/>
  <c r="M146" i="12" s="1"/>
  <c r="K147" i="12"/>
  <c r="K148" i="12"/>
  <c r="M148" i="12" s="1"/>
  <c r="N148" i="12" s="1"/>
  <c r="P148" i="12" s="1"/>
  <c r="O148" i="12" s="1"/>
  <c r="K149" i="12"/>
  <c r="M149" i="12" s="1"/>
  <c r="K150" i="12"/>
  <c r="M150" i="12" s="1"/>
  <c r="N150" i="12" s="1"/>
  <c r="P150" i="12" s="1"/>
  <c r="O150" i="12" s="1"/>
  <c r="K151" i="12"/>
  <c r="M151" i="12" s="1"/>
  <c r="K152" i="12"/>
  <c r="M152" i="12" s="1"/>
  <c r="N152" i="12" s="1"/>
  <c r="P152" i="12" s="1"/>
  <c r="O152" i="12" s="1"/>
  <c r="K153" i="12"/>
  <c r="M153" i="12" s="1"/>
  <c r="K154" i="12"/>
  <c r="K155" i="12"/>
  <c r="M155" i="12" s="1"/>
  <c r="N155" i="12" s="1"/>
  <c r="P155" i="12" s="1"/>
  <c r="O155" i="12" s="1"/>
  <c r="K156" i="12"/>
  <c r="M156" i="12" s="1"/>
  <c r="K157" i="12"/>
  <c r="M157" i="12" s="1"/>
  <c r="N157" i="12" s="1"/>
  <c r="P157" i="12" s="1"/>
  <c r="O157" i="12" s="1"/>
  <c r="K158" i="12"/>
  <c r="M158" i="12" s="1"/>
  <c r="N158" i="12" s="1"/>
  <c r="P158" i="12" s="1"/>
  <c r="O158" i="12" s="1"/>
  <c r="K30" i="12"/>
  <c r="M30" i="12" s="1"/>
  <c r="N30" i="12" s="1"/>
  <c r="P30" i="12" s="1"/>
  <c r="O30" i="12" s="1"/>
  <c r="K31" i="12"/>
  <c r="M31" i="12" s="1"/>
  <c r="N31" i="12" s="1"/>
  <c r="P31" i="12" s="1"/>
  <c r="O31" i="12" s="1"/>
  <c r="K32" i="12"/>
  <c r="M32" i="12" s="1"/>
  <c r="N32" i="12" s="1"/>
  <c r="P32" i="12" s="1"/>
  <c r="O32" i="12" s="1"/>
  <c r="K33" i="12"/>
  <c r="K34" i="12"/>
  <c r="M34" i="12" s="1"/>
  <c r="N34" i="12" s="1"/>
  <c r="P34" i="12" s="1"/>
  <c r="O34" i="12" s="1"/>
  <c r="K35" i="12"/>
  <c r="M35" i="12" s="1"/>
  <c r="N35" i="12" s="1"/>
  <c r="P35" i="12" s="1"/>
  <c r="O35" i="12" s="1"/>
  <c r="K36" i="12"/>
  <c r="M36" i="12" s="1"/>
  <c r="N36" i="12" s="1"/>
  <c r="P36" i="12" s="1"/>
  <c r="O36" i="12" s="1"/>
  <c r="K37" i="12"/>
  <c r="M37" i="12" s="1"/>
  <c r="N37" i="12" s="1"/>
  <c r="P37" i="12" s="1"/>
  <c r="O37" i="12" s="1"/>
  <c r="K38" i="12"/>
  <c r="M38" i="12" s="1"/>
  <c r="N38" i="12" s="1"/>
  <c r="P38" i="12" s="1"/>
  <c r="O38" i="12" s="1"/>
  <c r="K39" i="12"/>
  <c r="M39" i="12" s="1"/>
  <c r="N39" i="12" s="1"/>
  <c r="P39" i="12" s="1"/>
  <c r="O39" i="12" s="1"/>
  <c r="K40" i="12"/>
  <c r="M40" i="12" s="1"/>
  <c r="N40" i="12" s="1"/>
  <c r="P40" i="12" s="1"/>
  <c r="O40" i="12" s="1"/>
  <c r="K41" i="12"/>
  <c r="K42" i="12"/>
  <c r="M42" i="12" s="1"/>
  <c r="N42" i="12" s="1"/>
  <c r="P42" i="12" s="1"/>
  <c r="O42" i="12" s="1"/>
  <c r="K43" i="12"/>
  <c r="M43" i="12" s="1"/>
  <c r="N43" i="12" s="1"/>
  <c r="P43" i="12" s="1"/>
  <c r="O43" i="12" s="1"/>
  <c r="K44" i="12"/>
  <c r="M44" i="12" s="1"/>
  <c r="N44" i="12" s="1"/>
  <c r="P44" i="12" s="1"/>
  <c r="O44" i="12" s="1"/>
  <c r="K45" i="12"/>
  <c r="M45" i="12" s="1"/>
  <c r="N45" i="12" s="1"/>
  <c r="P45" i="12" s="1"/>
  <c r="O45" i="12" s="1"/>
  <c r="K46" i="12"/>
  <c r="M46" i="12" s="1"/>
  <c r="N46" i="12" s="1"/>
  <c r="P46" i="12" s="1"/>
  <c r="O46" i="12" s="1"/>
  <c r="K47" i="12"/>
  <c r="M47" i="12" s="1"/>
  <c r="N47" i="12" s="1"/>
  <c r="P47" i="12" s="1"/>
  <c r="O47" i="12" s="1"/>
  <c r="K50" i="12"/>
  <c r="M50" i="12" s="1"/>
  <c r="N50" i="12" s="1"/>
  <c r="P50" i="12" s="1"/>
  <c r="O50" i="12" s="1"/>
  <c r="K51" i="12"/>
  <c r="K52" i="12"/>
  <c r="M52" i="12" s="1"/>
  <c r="N52" i="12" s="1"/>
  <c r="P52" i="12" s="1"/>
  <c r="O52" i="12" s="1"/>
  <c r="K53" i="12"/>
  <c r="M53" i="12" s="1"/>
  <c r="N53" i="12" s="1"/>
  <c r="P53" i="12" s="1"/>
  <c r="O53" i="12" s="1"/>
  <c r="K54" i="12"/>
  <c r="M54" i="12" s="1"/>
  <c r="N54" i="12" s="1"/>
  <c r="P54" i="12" s="1"/>
  <c r="O54" i="12" s="1"/>
  <c r="K55" i="12"/>
  <c r="M55" i="12" s="1"/>
  <c r="N55" i="12" s="1"/>
  <c r="P55" i="12" s="1"/>
  <c r="O55" i="12" s="1"/>
  <c r="K16" i="12"/>
  <c r="M16" i="12" s="1"/>
  <c r="N16" i="12" s="1"/>
  <c r="P16" i="12" s="1"/>
  <c r="O16" i="12" s="1"/>
  <c r="K17" i="12"/>
  <c r="M17" i="12" s="1"/>
  <c r="N17" i="12" s="1"/>
  <c r="P17" i="12" s="1"/>
  <c r="O17" i="12" s="1"/>
  <c r="K18" i="12"/>
  <c r="M18" i="12" s="1"/>
  <c r="N18" i="12" s="1"/>
  <c r="P18" i="12" s="1"/>
  <c r="O18" i="12" s="1"/>
  <c r="K19" i="12"/>
  <c r="K20" i="12"/>
  <c r="M20" i="12" s="1"/>
  <c r="N20" i="12" s="1"/>
  <c r="P20" i="12" s="1"/>
  <c r="O20" i="12" s="1"/>
  <c r="K21" i="12"/>
  <c r="M21" i="12" s="1"/>
  <c r="N21" i="12" s="1"/>
  <c r="P21" i="12" s="1"/>
  <c r="O21" i="12" s="1"/>
  <c r="K22" i="12"/>
  <c r="M22" i="12" s="1"/>
  <c r="N22" i="12" s="1"/>
  <c r="P22" i="12" s="1"/>
  <c r="O22" i="12" s="1"/>
  <c r="K23" i="12"/>
  <c r="M23" i="12" s="1"/>
  <c r="K24" i="12"/>
  <c r="M24" i="12" s="1"/>
  <c r="N24" i="12" s="1"/>
  <c r="P24" i="12" s="1"/>
  <c r="O24" i="12" s="1"/>
  <c r="K26" i="12"/>
  <c r="M26" i="12" s="1"/>
  <c r="N26" i="12" s="1"/>
  <c r="P26" i="12" s="1"/>
  <c r="O26" i="12" s="1"/>
  <c r="K28" i="12"/>
  <c r="M28" i="12" s="1"/>
  <c r="N28" i="12" s="1"/>
  <c r="P28" i="12" s="1"/>
  <c r="O28" i="12" s="1"/>
  <c r="K29" i="12"/>
  <c r="M29" i="12" s="1"/>
  <c r="N29" i="12" s="1"/>
  <c r="P29" i="12" s="1"/>
  <c r="O29" i="12" s="1"/>
  <c r="K15" i="12"/>
  <c r="M15" i="12" s="1"/>
  <c r="I159" i="12"/>
  <c r="D41" i="1" s="1"/>
  <c r="M41" i="12" l="1"/>
  <c r="N41" i="12" s="1"/>
  <c r="P41" i="12" s="1"/>
  <c r="O41" i="12" s="1"/>
  <c r="M88" i="12"/>
  <c r="N88" i="12" s="1"/>
  <c r="P88" i="12" s="1"/>
  <c r="O88" i="12" s="1"/>
  <c r="M33" i="12"/>
  <c r="N33" i="12" s="1"/>
  <c r="P33" i="12" s="1"/>
  <c r="O33" i="12" s="1"/>
  <c r="M80" i="12"/>
  <c r="N80" i="12" s="1"/>
  <c r="P80" i="12" s="1"/>
  <c r="O80" i="12" s="1"/>
  <c r="M123" i="12"/>
  <c r="N123" i="12" s="1"/>
  <c r="P123" i="12" s="1"/>
  <c r="O123" i="12" s="1"/>
  <c r="M115" i="12"/>
  <c r="N115" i="12" s="1"/>
  <c r="P115" i="12" s="1"/>
  <c r="O115" i="12" s="1"/>
  <c r="M147" i="12"/>
  <c r="N147" i="12" s="1"/>
  <c r="P147" i="12" s="1"/>
  <c r="O147" i="12" s="1"/>
  <c r="M154" i="12"/>
  <c r="N154" i="12" s="1"/>
  <c r="P154" i="12" s="1"/>
  <c r="O154" i="12" s="1"/>
  <c r="M106" i="12"/>
  <c r="N106" i="12" s="1"/>
  <c r="P106" i="12" s="1"/>
  <c r="O106" i="12" s="1"/>
  <c r="M19" i="12"/>
  <c r="N19" i="12" s="1"/>
  <c r="P19" i="12" s="1"/>
  <c r="O19" i="12" s="1"/>
  <c r="M139" i="12"/>
  <c r="N139" i="12" s="1"/>
  <c r="P139" i="12" s="1"/>
  <c r="O139" i="12" s="1"/>
  <c r="M51" i="12"/>
  <c r="N51" i="12" s="1"/>
  <c r="P51" i="12" s="1"/>
  <c r="O51" i="12" s="1"/>
  <c r="M96" i="12"/>
  <c r="N96" i="12" s="1"/>
  <c r="P96" i="12" s="1"/>
  <c r="O96" i="12" s="1"/>
  <c r="N23" i="12"/>
  <c r="P23" i="12" s="1"/>
  <c r="O23" i="12" s="1"/>
  <c r="N59" i="12"/>
  <c r="P59" i="12" s="1"/>
  <c r="O59" i="12" s="1"/>
  <c r="N75" i="12"/>
  <c r="P75" i="12" s="1"/>
  <c r="O75" i="12" s="1"/>
  <c r="N100" i="12"/>
  <c r="P100" i="12" s="1"/>
  <c r="O100" i="12" s="1"/>
  <c r="N112" i="12"/>
  <c r="P112" i="12" s="1"/>
  <c r="O112" i="12" s="1"/>
  <c r="N135" i="12"/>
  <c r="P135" i="12" s="1"/>
  <c r="O135" i="12" s="1"/>
  <c r="N143" i="12"/>
  <c r="P143" i="12" s="1"/>
  <c r="O143" i="12" s="1"/>
  <c r="N151" i="12"/>
  <c r="P151" i="12" s="1"/>
  <c r="O151" i="12" s="1"/>
  <c r="N90" i="12"/>
  <c r="P90" i="12" s="1"/>
  <c r="O90" i="12" s="1"/>
  <c r="N124" i="12"/>
  <c r="P124" i="12" s="1"/>
  <c r="O124" i="12" s="1"/>
  <c r="N127" i="12"/>
  <c r="P127" i="12" s="1"/>
  <c r="O127" i="12" s="1"/>
  <c r="N138" i="12"/>
  <c r="P138" i="12" s="1"/>
  <c r="O138" i="12" s="1"/>
  <c r="N146" i="12"/>
  <c r="P146" i="12" s="1"/>
  <c r="O146" i="12" s="1"/>
  <c r="N153" i="12"/>
  <c r="P153" i="12" s="1"/>
  <c r="O153" i="12" s="1"/>
  <c r="N84" i="12"/>
  <c r="P84" i="12" s="1"/>
  <c r="O84" i="12" s="1"/>
  <c r="N119" i="12"/>
  <c r="P119" i="12" s="1"/>
  <c r="O119" i="12" s="1"/>
  <c r="N133" i="12"/>
  <c r="P133" i="12" s="1"/>
  <c r="O133" i="12" s="1"/>
  <c r="N156" i="12"/>
  <c r="P156" i="12" s="1"/>
  <c r="O156" i="12" s="1"/>
  <c r="N92" i="12"/>
  <c r="P92" i="12" s="1"/>
  <c r="O92" i="12" s="1"/>
  <c r="N67" i="12"/>
  <c r="P67" i="12" s="1"/>
  <c r="O67" i="12" s="1"/>
  <c r="N141" i="12"/>
  <c r="P141" i="12" s="1"/>
  <c r="O141" i="12" s="1"/>
  <c r="N149" i="12"/>
  <c r="P149" i="12" s="1"/>
  <c r="O149" i="12" s="1"/>
  <c r="N107" i="12"/>
  <c r="P107" i="12" s="1"/>
  <c r="O107" i="12" s="1"/>
  <c r="N110" i="12"/>
  <c r="P110" i="12" s="1"/>
  <c r="O110" i="12" s="1"/>
  <c r="N122" i="12"/>
  <c r="P122" i="12" s="1"/>
  <c r="O122" i="12" s="1"/>
  <c r="N125" i="12"/>
  <c r="P125" i="12" s="1"/>
  <c r="O125" i="12" s="1"/>
  <c r="N136" i="12"/>
  <c r="P136" i="12" s="1"/>
  <c r="O136" i="12" s="1"/>
  <c r="N144" i="12"/>
  <c r="P144" i="12" s="1"/>
  <c r="O144" i="12" s="1"/>
  <c r="N102" i="12"/>
  <c r="P102" i="12" s="1"/>
  <c r="O102" i="12" s="1"/>
  <c r="N15" i="12"/>
  <c r="H71" i="14"/>
  <c r="D29" i="1" s="1"/>
  <c r="J15" i="14"/>
  <c r="L15" i="14" s="1"/>
  <c r="J16" i="14"/>
  <c r="L16" i="14" s="1"/>
  <c r="J17" i="14"/>
  <c r="L17" i="14" s="1"/>
  <c r="J18" i="14"/>
  <c r="L18" i="14" s="1"/>
  <c r="J19" i="14"/>
  <c r="L19" i="14" s="1"/>
  <c r="J20" i="14"/>
  <c r="L20" i="14" s="1"/>
  <c r="J21" i="14"/>
  <c r="L21" i="14" s="1"/>
  <c r="J22" i="14"/>
  <c r="L22" i="14" s="1"/>
  <c r="J23" i="14"/>
  <c r="L23" i="14" s="1"/>
  <c r="J24" i="14"/>
  <c r="L24" i="14" s="1"/>
  <c r="J25" i="14"/>
  <c r="L25" i="14" s="1"/>
  <c r="J26" i="14"/>
  <c r="L26" i="14" s="1"/>
  <c r="J27" i="14"/>
  <c r="L27" i="14" s="1"/>
  <c r="J28" i="14"/>
  <c r="L28" i="14" s="1"/>
  <c r="J29" i="14"/>
  <c r="L29" i="14" s="1"/>
  <c r="J30" i="14"/>
  <c r="L30" i="14" s="1"/>
  <c r="J31" i="14"/>
  <c r="L31" i="14" s="1"/>
  <c r="J32" i="14"/>
  <c r="L32" i="14" s="1"/>
  <c r="J33" i="14"/>
  <c r="L33" i="14" s="1"/>
  <c r="J34" i="14"/>
  <c r="L34" i="14" s="1"/>
  <c r="J35" i="14"/>
  <c r="L35" i="14" s="1"/>
  <c r="J36" i="14"/>
  <c r="L36" i="14" s="1"/>
  <c r="J37" i="14"/>
  <c r="L37" i="14" s="1"/>
  <c r="J38" i="14"/>
  <c r="L38" i="14" s="1"/>
  <c r="J39" i="14"/>
  <c r="L39" i="14" s="1"/>
  <c r="J40" i="14"/>
  <c r="L40" i="14" s="1"/>
  <c r="J41" i="14"/>
  <c r="L41" i="14" s="1"/>
  <c r="J42" i="14"/>
  <c r="L42" i="14" s="1"/>
  <c r="J43" i="14"/>
  <c r="L43" i="14" s="1"/>
  <c r="J44" i="14"/>
  <c r="L44" i="14" s="1"/>
  <c r="J45" i="14"/>
  <c r="L45" i="14" s="1"/>
  <c r="J46" i="14"/>
  <c r="L46" i="14" s="1"/>
  <c r="J47" i="14"/>
  <c r="L47" i="14" s="1"/>
  <c r="J48" i="14"/>
  <c r="L48" i="14" s="1"/>
  <c r="J49" i="14"/>
  <c r="L49" i="14" s="1"/>
  <c r="J50" i="14"/>
  <c r="L50" i="14" s="1"/>
  <c r="J51" i="14"/>
  <c r="L51" i="14" s="1"/>
  <c r="J52" i="14"/>
  <c r="L52" i="14" s="1"/>
  <c r="J53" i="14"/>
  <c r="L53" i="14" s="1"/>
  <c r="J54" i="14"/>
  <c r="L54" i="14" s="1"/>
  <c r="J55" i="14"/>
  <c r="L55" i="14" s="1"/>
  <c r="J56" i="14"/>
  <c r="L56" i="14" s="1"/>
  <c r="J57" i="14"/>
  <c r="L57" i="14" s="1"/>
  <c r="J58" i="14"/>
  <c r="L58" i="14" s="1"/>
  <c r="J59" i="14"/>
  <c r="L59" i="14" s="1"/>
  <c r="J61" i="14"/>
  <c r="L61" i="14" s="1"/>
  <c r="J62" i="14"/>
  <c r="J63" i="14"/>
  <c r="J64" i="14"/>
  <c r="J65" i="14"/>
  <c r="J66" i="14"/>
  <c r="J67" i="14"/>
  <c r="J68" i="14"/>
  <c r="J69" i="14"/>
  <c r="J70" i="14"/>
  <c r="J14" i="14"/>
  <c r="L14" i="14" s="1"/>
  <c r="M18" i="14" l="1"/>
  <c r="O18" i="14" s="1"/>
  <c r="N18" i="14" s="1"/>
  <c r="M17" i="14"/>
  <c r="O17" i="14" s="1"/>
  <c r="N17" i="14" s="1"/>
  <c r="M16" i="14"/>
  <c r="O16" i="14" s="1"/>
  <c r="N16" i="14" s="1"/>
  <c r="M15" i="14"/>
  <c r="O15" i="14" s="1"/>
  <c r="N15" i="14" s="1"/>
  <c r="L67" i="14"/>
  <c r="M67" i="14" s="1"/>
  <c r="O67" i="14" s="1"/>
  <c r="N67" i="14" s="1"/>
  <c r="M26" i="14"/>
  <c r="O26" i="14" s="1"/>
  <c r="N26" i="14" s="1"/>
  <c r="M49" i="14"/>
  <c r="O49" i="14" s="1"/>
  <c r="N49" i="14" s="1"/>
  <c r="L65" i="14"/>
  <c r="M65" i="14" s="1"/>
  <c r="O65" i="14" s="1"/>
  <c r="N65" i="14" s="1"/>
  <c r="M32" i="14"/>
  <c r="O32" i="14" s="1"/>
  <c r="N32" i="14" s="1"/>
  <c r="L64" i="14"/>
  <c r="M64" i="14" s="1"/>
  <c r="O64" i="14" s="1"/>
  <c r="N64" i="14" s="1"/>
  <c r="M31" i="14"/>
  <c r="O31" i="14" s="1"/>
  <c r="N31" i="14" s="1"/>
  <c r="M54" i="14"/>
  <c r="O54" i="14" s="1"/>
  <c r="N54" i="14" s="1"/>
  <c r="M46" i="14"/>
  <c r="O46" i="14" s="1"/>
  <c r="N46" i="14" s="1"/>
  <c r="M38" i="14"/>
  <c r="O38" i="14" s="1"/>
  <c r="N38" i="14" s="1"/>
  <c r="M30" i="14"/>
  <c r="O30" i="14" s="1"/>
  <c r="N30" i="14" s="1"/>
  <c r="M22" i="14"/>
  <c r="O22" i="14" s="1"/>
  <c r="N22" i="14" s="1"/>
  <c r="M42" i="14"/>
  <c r="O42" i="14" s="1"/>
  <c r="N42" i="14" s="1"/>
  <c r="M57" i="14"/>
  <c r="O57" i="14" s="1"/>
  <c r="N57" i="14" s="1"/>
  <c r="M25" i="14"/>
  <c r="O25" i="14" s="1"/>
  <c r="N25" i="14" s="1"/>
  <c r="M48" i="14"/>
  <c r="O48" i="14" s="1"/>
  <c r="N48" i="14" s="1"/>
  <c r="M55" i="14"/>
  <c r="O55" i="14" s="1"/>
  <c r="N55" i="14" s="1"/>
  <c r="M23" i="14"/>
  <c r="O23" i="14" s="1"/>
  <c r="N23" i="14" s="1"/>
  <c r="L70" i="14"/>
  <c r="M70" i="14" s="1"/>
  <c r="O70" i="14" s="1"/>
  <c r="N70" i="14" s="1"/>
  <c r="M53" i="14"/>
  <c r="O53" i="14" s="1"/>
  <c r="N53" i="14" s="1"/>
  <c r="M45" i="14"/>
  <c r="O45" i="14" s="1"/>
  <c r="N45" i="14" s="1"/>
  <c r="M37" i="14"/>
  <c r="O37" i="14" s="1"/>
  <c r="N37" i="14" s="1"/>
  <c r="M29" i="14"/>
  <c r="O29" i="14" s="1"/>
  <c r="N29" i="14" s="1"/>
  <c r="M21" i="14"/>
  <c r="O21" i="14" s="1"/>
  <c r="N21" i="14" s="1"/>
  <c r="M58" i="14"/>
  <c r="O58" i="14" s="1"/>
  <c r="N58" i="14" s="1"/>
  <c r="M34" i="14"/>
  <c r="O34" i="14" s="1"/>
  <c r="N34" i="14" s="1"/>
  <c r="M41" i="14"/>
  <c r="O41" i="14" s="1"/>
  <c r="N41" i="14" s="1"/>
  <c r="O56" i="14"/>
  <c r="N56" i="14" s="1"/>
  <c r="M56" i="14"/>
  <c r="M24" i="14"/>
  <c r="O24" i="14" s="1"/>
  <c r="N24" i="14" s="1"/>
  <c r="M39" i="14"/>
  <c r="O39" i="14" s="1"/>
  <c r="N39" i="14" s="1"/>
  <c r="L63" i="14"/>
  <c r="M63" i="14" s="1"/>
  <c r="O63" i="14" s="1"/>
  <c r="N63" i="14" s="1"/>
  <c r="L69" i="14"/>
  <c r="M69" i="14" s="1"/>
  <c r="O69" i="14" s="1"/>
  <c r="N69" i="14" s="1"/>
  <c r="M61" i="14"/>
  <c r="O61" i="14" s="1"/>
  <c r="N61" i="14" s="1"/>
  <c r="M52" i="14"/>
  <c r="O52" i="14" s="1"/>
  <c r="N52" i="14" s="1"/>
  <c r="M44" i="14"/>
  <c r="O44" i="14" s="1"/>
  <c r="N44" i="14" s="1"/>
  <c r="M36" i="14"/>
  <c r="O36" i="14" s="1"/>
  <c r="N36" i="14" s="1"/>
  <c r="M28" i="14"/>
  <c r="O28" i="14" s="1"/>
  <c r="N28" i="14" s="1"/>
  <c r="M20" i="14"/>
  <c r="O20" i="14" s="1"/>
  <c r="N20" i="14" s="1"/>
  <c r="M50" i="14"/>
  <c r="O50" i="14" s="1"/>
  <c r="N50" i="14" s="1"/>
  <c r="L66" i="14"/>
  <c r="M66" i="14" s="1"/>
  <c r="O66" i="14" s="1"/>
  <c r="N66" i="14" s="1"/>
  <c r="M33" i="14"/>
  <c r="O33" i="14" s="1"/>
  <c r="N33" i="14" s="1"/>
  <c r="M40" i="14"/>
  <c r="O40" i="14" s="1"/>
  <c r="N40" i="14" s="1"/>
  <c r="M47" i="14"/>
  <c r="O47" i="14" s="1"/>
  <c r="N47" i="14" s="1"/>
  <c r="M14" i="14"/>
  <c r="O14" i="14" s="1"/>
  <c r="N14" i="14" s="1"/>
  <c r="L62" i="14"/>
  <c r="M62" i="14" s="1"/>
  <c r="O62" i="14" s="1"/>
  <c r="N62" i="14" s="1"/>
  <c r="L68" i="14"/>
  <c r="M68" i="14" s="1"/>
  <c r="O68" i="14" s="1"/>
  <c r="N68" i="14" s="1"/>
  <c r="M59" i="14"/>
  <c r="O59" i="14" s="1"/>
  <c r="N59" i="14" s="1"/>
  <c r="M51" i="14"/>
  <c r="O51" i="14" s="1"/>
  <c r="N51" i="14" s="1"/>
  <c r="M43" i="14"/>
  <c r="O43" i="14" s="1"/>
  <c r="N43" i="14" s="1"/>
  <c r="M35" i="14"/>
  <c r="O35" i="14" s="1"/>
  <c r="N35" i="14" s="1"/>
  <c r="M27" i="14"/>
  <c r="O27" i="14" s="1"/>
  <c r="N27" i="14" s="1"/>
  <c r="M19" i="14"/>
  <c r="O19" i="14" s="1"/>
  <c r="N19" i="14" s="1"/>
  <c r="P15" i="12"/>
  <c r="N159" i="12"/>
  <c r="F36" i="1" s="1"/>
  <c r="F41" i="1" s="1"/>
  <c r="M159" i="12"/>
  <c r="E36" i="1" s="1"/>
  <c r="E41" i="1" s="1"/>
  <c r="J16" i="10"/>
  <c r="L16" i="10" s="1"/>
  <c r="J17" i="10"/>
  <c r="L17" i="10" s="1"/>
  <c r="J18" i="10"/>
  <c r="L18" i="10" s="1"/>
  <c r="J19" i="10"/>
  <c r="L19" i="10" s="1"/>
  <c r="J20" i="10"/>
  <c r="L20" i="10" s="1"/>
  <c r="M20" i="10" s="1"/>
  <c r="J21" i="10"/>
  <c r="L21" i="10" s="1"/>
  <c r="J22" i="10"/>
  <c r="L22" i="10" s="1"/>
  <c r="J23" i="10"/>
  <c r="L23" i="10" s="1"/>
  <c r="J24" i="10"/>
  <c r="L24" i="10" s="1"/>
  <c r="J25" i="10"/>
  <c r="L25" i="10" s="1"/>
  <c r="M25" i="10" s="1"/>
  <c r="J26" i="10"/>
  <c r="L26" i="10" s="1"/>
  <c r="J27" i="10"/>
  <c r="L27" i="10" s="1"/>
  <c r="M27" i="10" s="1"/>
  <c r="J28" i="10"/>
  <c r="L28" i="10" s="1"/>
  <c r="J29" i="10"/>
  <c r="L29" i="10" s="1"/>
  <c r="J30" i="10"/>
  <c r="L30" i="10" s="1"/>
  <c r="M30" i="10" s="1"/>
  <c r="O30" i="10" s="1"/>
  <c r="J31" i="10"/>
  <c r="L31" i="10" s="1"/>
  <c r="J32" i="10"/>
  <c r="L32" i="10" s="1"/>
  <c r="M32" i="10" s="1"/>
  <c r="J33" i="10"/>
  <c r="L33" i="10" s="1"/>
  <c r="M33" i="10" s="1"/>
  <c r="J34" i="10"/>
  <c r="L34" i="10" s="1"/>
  <c r="J35" i="10"/>
  <c r="L35" i="10" s="1"/>
  <c r="J36" i="10"/>
  <c r="L36" i="10" s="1"/>
  <c r="J37" i="10"/>
  <c r="L37" i="10" s="1"/>
  <c r="J38" i="10"/>
  <c r="L38" i="10" s="1"/>
  <c r="M38" i="10" s="1"/>
  <c r="O38" i="10" s="1"/>
  <c r="J39" i="10"/>
  <c r="L39" i="10" s="1"/>
  <c r="M39" i="10" s="1"/>
  <c r="O39" i="10" s="1"/>
  <c r="J41" i="10"/>
  <c r="L41" i="10" s="1"/>
  <c r="M41" i="10" s="1"/>
  <c r="J42" i="10"/>
  <c r="L42" i="10" s="1"/>
  <c r="J43" i="10"/>
  <c r="L43" i="10" s="1"/>
  <c r="M43" i="10" s="1"/>
  <c r="J44" i="10"/>
  <c r="L44" i="10" s="1"/>
  <c r="J45" i="10"/>
  <c r="L45" i="10" s="1"/>
  <c r="J46" i="10"/>
  <c r="L46" i="10" s="1"/>
  <c r="J47" i="10"/>
  <c r="L47" i="10" s="1"/>
  <c r="J48" i="10"/>
  <c r="L48" i="10" s="1"/>
  <c r="M48" i="10" s="1"/>
  <c r="J49" i="10"/>
  <c r="L49" i="10" s="1"/>
  <c r="J50" i="10"/>
  <c r="L50" i="10" s="1"/>
  <c r="J52" i="10"/>
  <c r="L52" i="10" s="1"/>
  <c r="M52" i="10" s="1"/>
  <c r="J53" i="10"/>
  <c r="L53" i="10" s="1"/>
  <c r="M53" i="10" s="1"/>
  <c r="J54" i="10"/>
  <c r="L54" i="10" s="1"/>
  <c r="M54" i="10" s="1"/>
  <c r="J55" i="10"/>
  <c r="L55" i="10" s="1"/>
  <c r="J56" i="10"/>
  <c r="L56" i="10" s="1"/>
  <c r="M56" i="10" s="1"/>
  <c r="O56" i="10" s="1"/>
  <c r="J57" i="10"/>
  <c r="L57" i="10" s="1"/>
  <c r="J58" i="10"/>
  <c r="L58" i="10" s="1"/>
  <c r="M58" i="10" s="1"/>
  <c r="J59" i="10"/>
  <c r="L59" i="10" s="1"/>
  <c r="J60" i="10"/>
  <c r="L60" i="10" s="1"/>
  <c r="M60" i="10" s="1"/>
  <c r="J61" i="10"/>
  <c r="L61" i="10" s="1"/>
  <c r="M61" i="10" s="1"/>
  <c r="J62" i="10"/>
  <c r="L62" i="10" s="1"/>
  <c r="J63" i="10"/>
  <c r="L63" i="10" s="1"/>
  <c r="J64" i="10"/>
  <c r="L64" i="10" s="1"/>
  <c r="M64" i="10" s="1"/>
  <c r="J65" i="10"/>
  <c r="L65" i="10" s="1"/>
  <c r="M65" i="10" s="1"/>
  <c r="J66" i="10"/>
  <c r="L66" i="10" s="1"/>
  <c r="J67" i="10"/>
  <c r="L67" i="10" s="1"/>
  <c r="J68" i="10"/>
  <c r="L68" i="10" s="1"/>
  <c r="J69" i="10"/>
  <c r="L69" i="10" s="1"/>
  <c r="J70" i="10"/>
  <c r="L70" i="10" s="1"/>
  <c r="J71" i="10"/>
  <c r="L71" i="10" s="1"/>
  <c r="M71" i="10" s="1"/>
  <c r="O71" i="10" s="1"/>
  <c r="J72" i="10"/>
  <c r="L72" i="10" s="1"/>
  <c r="J73" i="10"/>
  <c r="L73" i="10" s="1"/>
  <c r="M73" i="10" s="1"/>
  <c r="J74" i="10"/>
  <c r="L74" i="10" s="1"/>
  <c r="J75" i="10"/>
  <c r="L75" i="10" s="1"/>
  <c r="J76" i="10"/>
  <c r="L76" i="10" s="1"/>
  <c r="M76" i="10" s="1"/>
  <c r="J77" i="10"/>
  <c r="L77" i="10" s="1"/>
  <c r="J78" i="10"/>
  <c r="L78" i="10" s="1"/>
  <c r="J79" i="10"/>
  <c r="L79" i="10" s="1"/>
  <c r="J80" i="10"/>
  <c r="L80" i="10" s="1"/>
  <c r="M80" i="10" s="1"/>
  <c r="J81" i="10"/>
  <c r="L81" i="10" s="1"/>
  <c r="J82" i="10"/>
  <c r="L82" i="10" s="1"/>
  <c r="J83" i="10"/>
  <c r="L83" i="10" s="1"/>
  <c r="J84" i="10"/>
  <c r="L84" i="10" s="1"/>
  <c r="M84" i="10" s="1"/>
  <c r="J85" i="10"/>
  <c r="L85" i="10" s="1"/>
  <c r="J86" i="10"/>
  <c r="L86" i="10" s="1"/>
  <c r="J87" i="10"/>
  <c r="L87" i="10" s="1"/>
  <c r="J89" i="10"/>
  <c r="L89" i="10" s="1"/>
  <c r="M89" i="10" s="1"/>
  <c r="J90" i="10"/>
  <c r="L90" i="10" s="1"/>
  <c r="J15" i="10"/>
  <c r="L15" i="10" s="1"/>
  <c r="H91" i="10"/>
  <c r="D30" i="1" s="1"/>
  <c r="H56" i="9"/>
  <c r="D28" i="1" s="1"/>
  <c r="J16" i="9"/>
  <c r="L16" i="9" s="1"/>
  <c r="M16" i="9" s="1"/>
  <c r="J17" i="9"/>
  <c r="L17" i="9" s="1"/>
  <c r="M17" i="9" s="1"/>
  <c r="O17" i="9" s="1"/>
  <c r="J18" i="9"/>
  <c r="L18" i="9" s="1"/>
  <c r="M18" i="9" s="1"/>
  <c r="O18" i="9" s="1"/>
  <c r="J19" i="9"/>
  <c r="L19" i="9" s="1"/>
  <c r="J20" i="9"/>
  <c r="L20" i="9" s="1"/>
  <c r="M20" i="9" s="1"/>
  <c r="J21" i="9"/>
  <c r="L21" i="9" s="1"/>
  <c r="M21" i="9" s="1"/>
  <c r="O21" i="9" s="1"/>
  <c r="J22" i="9"/>
  <c r="L22" i="9" s="1"/>
  <c r="J23" i="9"/>
  <c r="L23" i="9" s="1"/>
  <c r="M23" i="9" s="1"/>
  <c r="O23" i="9" s="1"/>
  <c r="J24" i="9"/>
  <c r="L24" i="9" s="1"/>
  <c r="M24" i="9" s="1"/>
  <c r="J25" i="9"/>
  <c r="L25" i="9" s="1"/>
  <c r="M25" i="9" s="1"/>
  <c r="J26" i="9"/>
  <c r="L26" i="9" s="1"/>
  <c r="J27" i="9"/>
  <c r="L27" i="9" s="1"/>
  <c r="J28" i="9"/>
  <c r="L28" i="9" s="1"/>
  <c r="M28" i="9" s="1"/>
  <c r="J29" i="9"/>
  <c r="L29" i="9" s="1"/>
  <c r="M29" i="9" s="1"/>
  <c r="O29" i="9" s="1"/>
  <c r="J30" i="9"/>
  <c r="L30" i="9" s="1"/>
  <c r="M30" i="9" s="1"/>
  <c r="O30" i="9" s="1"/>
  <c r="J31" i="9"/>
  <c r="L31" i="9" s="1"/>
  <c r="J32" i="9"/>
  <c r="L32" i="9" s="1"/>
  <c r="M32" i="9" s="1"/>
  <c r="J33" i="9"/>
  <c r="L33" i="9" s="1"/>
  <c r="J34" i="9"/>
  <c r="L34" i="9" s="1"/>
  <c r="J35" i="9"/>
  <c r="L35" i="9" s="1"/>
  <c r="M35" i="9" s="1"/>
  <c r="J36" i="9"/>
  <c r="L36" i="9" s="1"/>
  <c r="M36" i="9" s="1"/>
  <c r="O36" i="9" s="1"/>
  <c r="J37" i="9"/>
  <c r="L37" i="9" s="1"/>
  <c r="M37" i="9" s="1"/>
  <c r="O37" i="9" s="1"/>
  <c r="J38" i="9"/>
  <c r="L38" i="9" s="1"/>
  <c r="J39" i="9"/>
  <c r="L39" i="9" s="1"/>
  <c r="M39" i="9" s="1"/>
  <c r="O39" i="9" s="1"/>
  <c r="J40" i="9"/>
  <c r="L40" i="9" s="1"/>
  <c r="M40" i="9" s="1"/>
  <c r="J41" i="9"/>
  <c r="L41" i="9" s="1"/>
  <c r="J42" i="9"/>
  <c r="L42" i="9" s="1"/>
  <c r="J43" i="9"/>
  <c r="L43" i="9" s="1"/>
  <c r="J44" i="9"/>
  <c r="L44" i="9" s="1"/>
  <c r="J45" i="9"/>
  <c r="L45" i="9" s="1"/>
  <c r="M45" i="9" s="1"/>
  <c r="O45" i="9" s="1"/>
  <c r="J46" i="9"/>
  <c r="L46" i="9" s="1"/>
  <c r="M46" i="9" s="1"/>
  <c r="O46" i="9" s="1"/>
  <c r="J47" i="9"/>
  <c r="L47" i="9" s="1"/>
  <c r="M47" i="9" s="1"/>
  <c r="O47" i="9" s="1"/>
  <c r="J48" i="9"/>
  <c r="L48" i="9" s="1"/>
  <c r="M48" i="9" s="1"/>
  <c r="J49" i="9"/>
  <c r="L49" i="9" s="1"/>
  <c r="J50" i="9"/>
  <c r="L50" i="9" s="1"/>
  <c r="J51" i="9"/>
  <c r="L51" i="9" s="1"/>
  <c r="J52" i="9"/>
  <c r="L52" i="9" s="1"/>
  <c r="M52" i="9" s="1"/>
  <c r="J53" i="9"/>
  <c r="L53" i="9" s="1"/>
  <c r="M53" i="9" s="1"/>
  <c r="O53" i="9" s="1"/>
  <c r="J54" i="9"/>
  <c r="L54" i="9" s="1"/>
  <c r="M54" i="9" s="1"/>
  <c r="O54" i="9" s="1"/>
  <c r="J15" i="9"/>
  <c r="L15" i="9" s="1"/>
  <c r="J15" i="7"/>
  <c r="M71" i="14" l="1"/>
  <c r="F29" i="1" s="1"/>
  <c r="O71" i="14"/>
  <c r="G29" i="1" s="1"/>
  <c r="L71" i="14"/>
  <c r="O15" i="12"/>
  <c r="P159" i="12"/>
  <c r="O73" i="10"/>
  <c r="N73" i="10" s="1"/>
  <c r="O48" i="10"/>
  <c r="N48" i="10" s="1"/>
  <c r="O65" i="10"/>
  <c r="N65" i="10" s="1"/>
  <c r="O80" i="10"/>
  <c r="N80" i="10" s="1"/>
  <c r="D31" i="1"/>
  <c r="O89" i="10"/>
  <c r="N89" i="10" s="1"/>
  <c r="O64" i="10"/>
  <c r="N64" i="10" s="1"/>
  <c r="O54" i="10"/>
  <c r="N54" i="10" s="1"/>
  <c r="O20" i="10"/>
  <c r="N20" i="10" s="1"/>
  <c r="N56" i="10"/>
  <c r="O61" i="10"/>
  <c r="N61" i="10" s="1"/>
  <c r="O53" i="10"/>
  <c r="N53" i="10" s="1"/>
  <c r="O27" i="10"/>
  <c r="N27" i="10" s="1"/>
  <c r="O84" i="10"/>
  <c r="N84" i="10" s="1"/>
  <c r="O76" i="10"/>
  <c r="N76" i="10" s="1"/>
  <c r="O60" i="10"/>
  <c r="N60" i="10" s="1"/>
  <c r="O52" i="10"/>
  <c r="N52" i="10" s="1"/>
  <c r="O43" i="10"/>
  <c r="N43" i="10" s="1"/>
  <c r="O33" i="10"/>
  <c r="N33" i="10" s="1"/>
  <c r="O25" i="10"/>
  <c r="N25" i="10" s="1"/>
  <c r="O58" i="10"/>
  <c r="N58" i="10" s="1"/>
  <c r="O41" i="10"/>
  <c r="N41" i="10" s="1"/>
  <c r="O32" i="10"/>
  <c r="N32" i="10" s="1"/>
  <c r="N39" i="10"/>
  <c r="N38" i="10"/>
  <c r="N30" i="10"/>
  <c r="N71" i="10"/>
  <c r="M79" i="10"/>
  <c r="M72" i="10"/>
  <c r="M18" i="10"/>
  <c r="M45" i="10"/>
  <c r="M26" i="10"/>
  <c r="M37" i="10"/>
  <c r="M66" i="10"/>
  <c r="M81" i="10"/>
  <c r="M47" i="10"/>
  <c r="M19" i="10"/>
  <c r="M46" i="10"/>
  <c r="M50" i="10"/>
  <c r="M59" i="10"/>
  <c r="M74" i="10"/>
  <c r="M67" i="10"/>
  <c r="M78" i="10"/>
  <c r="M86" i="10"/>
  <c r="M21" i="10"/>
  <c r="M28" i="10"/>
  <c r="M35" i="10"/>
  <c r="M55" i="10"/>
  <c r="M62" i="10"/>
  <c r="M69" i="10"/>
  <c r="M87" i="10"/>
  <c r="M29" i="10"/>
  <c r="M36" i="10"/>
  <c r="M44" i="10"/>
  <c r="M63" i="10"/>
  <c r="M70" i="10"/>
  <c r="M77" i="10"/>
  <c r="M85" i="10"/>
  <c r="M22" i="10"/>
  <c r="M16" i="10"/>
  <c r="M23" i="10"/>
  <c r="M42" i="10"/>
  <c r="M49" i="10"/>
  <c r="M57" i="10"/>
  <c r="M75" i="10"/>
  <c r="M82" i="10"/>
  <c r="M90" i="10"/>
  <c r="M24" i="10"/>
  <c r="M31" i="10"/>
  <c r="M34" i="10"/>
  <c r="M68" i="10"/>
  <c r="M83" i="10"/>
  <c r="L91" i="10"/>
  <c r="M15" i="10"/>
  <c r="O15" i="10" s="1"/>
  <c r="M17" i="10"/>
  <c r="O24" i="9"/>
  <c r="N24" i="9" s="1"/>
  <c r="O25" i="9"/>
  <c r="N25" i="9" s="1"/>
  <c r="O48" i="9"/>
  <c r="N48" i="9" s="1"/>
  <c r="O40" i="9"/>
  <c r="N40" i="9" s="1"/>
  <c r="O32" i="9"/>
  <c r="N32" i="9" s="1"/>
  <c r="O16" i="9"/>
  <c r="N16" i="9" s="1"/>
  <c r="N17" i="9"/>
  <c r="N18" i="9"/>
  <c r="O52" i="9"/>
  <c r="N52" i="9" s="1"/>
  <c r="O28" i="9"/>
  <c r="N28" i="9" s="1"/>
  <c r="O20" i="9"/>
  <c r="N20" i="9" s="1"/>
  <c r="O35" i="9"/>
  <c r="N35" i="9" s="1"/>
  <c r="N47" i="9"/>
  <c r="N36" i="9"/>
  <c r="N46" i="9"/>
  <c r="N30" i="9"/>
  <c r="N39" i="9"/>
  <c r="N23" i="9"/>
  <c r="N54" i="9"/>
  <c r="N53" i="9"/>
  <c r="N45" i="9"/>
  <c r="N37" i="9"/>
  <c r="N29" i="9"/>
  <c r="N21" i="9"/>
  <c r="L56" i="9"/>
  <c r="E28" i="1" s="1"/>
  <c r="M27" i="9"/>
  <c r="M34" i="9"/>
  <c r="M41" i="9"/>
  <c r="M44" i="9"/>
  <c r="M31" i="9"/>
  <c r="M38" i="9"/>
  <c r="M42" i="9"/>
  <c r="M49" i="9"/>
  <c r="M43" i="9"/>
  <c r="M50" i="9"/>
  <c r="M22" i="9"/>
  <c r="M19" i="9"/>
  <c r="M26" i="9"/>
  <c r="M33" i="9"/>
  <c r="M51" i="9"/>
  <c r="M15" i="9"/>
  <c r="O15" i="9" s="1"/>
  <c r="O10" i="14" l="1"/>
  <c r="N15" i="9"/>
  <c r="G36" i="1"/>
  <c r="P11" i="12"/>
  <c r="O17" i="10"/>
  <c r="N17" i="10" s="1"/>
  <c r="O75" i="10"/>
  <c r="N75" i="10" s="1"/>
  <c r="O77" i="10"/>
  <c r="N77" i="10" s="1"/>
  <c r="O62" i="10"/>
  <c r="N62" i="10" s="1"/>
  <c r="O74" i="10"/>
  <c r="N74" i="10" s="1"/>
  <c r="O37" i="10"/>
  <c r="N37" i="10" s="1"/>
  <c r="O90" i="10"/>
  <c r="N90" i="10" s="1"/>
  <c r="O67" i="10"/>
  <c r="N67" i="10" s="1"/>
  <c r="O70" i="10"/>
  <c r="N70" i="10" s="1"/>
  <c r="O22" i="10"/>
  <c r="N22" i="10" s="1"/>
  <c r="O81" i="10"/>
  <c r="N81" i="10" s="1"/>
  <c r="O69" i="10"/>
  <c r="N69" i="10" s="1"/>
  <c r="O83" i="10"/>
  <c r="N83" i="10" s="1"/>
  <c r="O45" i="10"/>
  <c r="N45" i="10" s="1"/>
  <c r="O85" i="10"/>
  <c r="N85" i="10" s="1"/>
  <c r="O66" i="10"/>
  <c r="N66" i="10" s="1"/>
  <c r="O59" i="10"/>
  <c r="N59" i="10" s="1"/>
  <c r="O50" i="10"/>
  <c r="N50" i="10" s="1"/>
  <c r="O34" i="10"/>
  <c r="N34" i="10" s="1"/>
  <c r="O44" i="10"/>
  <c r="N44" i="10" s="1"/>
  <c r="O46" i="10"/>
  <c r="N46" i="10" s="1"/>
  <c r="O18" i="10"/>
  <c r="N18" i="10" s="1"/>
  <c r="O78" i="10"/>
  <c r="N78" i="10" s="1"/>
  <c r="O55" i="10"/>
  <c r="N55" i="10" s="1"/>
  <c r="O68" i="10"/>
  <c r="N68" i="10" s="1"/>
  <c r="O49" i="10"/>
  <c r="N49" i="10" s="1"/>
  <c r="O35" i="10"/>
  <c r="N35" i="10" s="1"/>
  <c r="O28" i="10"/>
  <c r="N28" i="10" s="1"/>
  <c r="O31" i="10"/>
  <c r="N31" i="10" s="1"/>
  <c r="O36" i="10"/>
  <c r="N36" i="10" s="1"/>
  <c r="O21" i="10"/>
  <c r="N21" i="10" s="1"/>
  <c r="O19" i="10"/>
  <c r="N19" i="10" s="1"/>
  <c r="O72" i="10"/>
  <c r="N72" i="10" s="1"/>
  <c r="O87" i="10"/>
  <c r="N87" i="10" s="1"/>
  <c r="O82" i="10"/>
  <c r="N82" i="10" s="1"/>
  <c r="E29" i="1"/>
  <c r="E30" i="1"/>
  <c r="O57" i="10"/>
  <c r="N57" i="10" s="1"/>
  <c r="O26" i="10"/>
  <c r="N26" i="10" s="1"/>
  <c r="O63" i="10"/>
  <c r="N63" i="10" s="1"/>
  <c r="O42" i="10"/>
  <c r="N42" i="10" s="1"/>
  <c r="O23" i="10"/>
  <c r="N23" i="10" s="1"/>
  <c r="O24" i="10"/>
  <c r="N24" i="10" s="1"/>
  <c r="O16" i="10"/>
  <c r="N16" i="10" s="1"/>
  <c r="O29" i="10"/>
  <c r="N29" i="10" s="1"/>
  <c r="O86" i="10"/>
  <c r="N86" i="10" s="1"/>
  <c r="O47" i="10"/>
  <c r="N47" i="10" s="1"/>
  <c r="O79" i="10"/>
  <c r="N79" i="10" s="1"/>
  <c r="M91" i="10"/>
  <c r="F30" i="1" s="1"/>
  <c r="O34" i="9"/>
  <c r="N34" i="9" s="1"/>
  <c r="O26" i="9"/>
  <c r="N26" i="9" s="1"/>
  <c r="O22" i="9"/>
  <c r="N22" i="9" s="1"/>
  <c r="O31" i="9"/>
  <c r="N31" i="9" s="1"/>
  <c r="O44" i="9"/>
  <c r="N44" i="9" s="1"/>
  <c r="O41" i="9"/>
  <c r="N41" i="9" s="1"/>
  <c r="O50" i="9"/>
  <c r="N50" i="9" s="1"/>
  <c r="O43" i="9"/>
  <c r="N43" i="9" s="1"/>
  <c r="O27" i="9"/>
  <c r="N27" i="9" s="1"/>
  <c r="O49" i="9"/>
  <c r="N49" i="9" s="1"/>
  <c r="O42" i="9"/>
  <c r="N42" i="9" s="1"/>
  <c r="O19" i="9"/>
  <c r="N19" i="9" s="1"/>
  <c r="O51" i="9"/>
  <c r="N51" i="9" s="1"/>
  <c r="O33" i="9"/>
  <c r="N33" i="9" s="1"/>
  <c r="O38" i="9"/>
  <c r="N38" i="9" s="1"/>
  <c r="M56" i="9"/>
  <c r="F28" i="1" s="1"/>
  <c r="O56" i="9" l="1"/>
  <c r="F31" i="1"/>
  <c r="E31" i="1"/>
  <c r="O91" i="10"/>
  <c r="N15" i="10"/>
  <c r="G30" i="1" l="1"/>
  <c r="O11" i="10"/>
  <c r="G28" i="1"/>
  <c r="O11" i="9"/>
  <c r="G31" i="1" l="1"/>
  <c r="O12" i="7"/>
  <c r="J53" i="7"/>
  <c r="L53" i="7" s="1"/>
  <c r="J54" i="7"/>
  <c r="L54" i="7" s="1"/>
  <c r="J55" i="7"/>
  <c r="L55" i="7" s="1"/>
  <c r="J56" i="7"/>
  <c r="L56" i="7" s="1"/>
  <c r="J57" i="7"/>
  <c r="L57" i="7" s="1"/>
  <c r="J58" i="7"/>
  <c r="L58" i="7" s="1"/>
  <c r="J59" i="7"/>
  <c r="L59" i="7" s="1"/>
  <c r="J60" i="7"/>
  <c r="L60" i="7" s="1"/>
  <c r="J61" i="7"/>
  <c r="L61" i="7" s="1"/>
  <c r="J62" i="7"/>
  <c r="L62" i="7" s="1"/>
  <c r="J63" i="7"/>
  <c r="L63" i="7" s="1"/>
  <c r="J64" i="7"/>
  <c r="L64" i="7" s="1"/>
  <c r="J65" i="7"/>
  <c r="L65" i="7" s="1"/>
  <c r="J66" i="7"/>
  <c r="L66" i="7" s="1"/>
  <c r="J67" i="7"/>
  <c r="L67" i="7" s="1"/>
  <c r="J68" i="7"/>
  <c r="L68" i="7" s="1"/>
  <c r="J69" i="7"/>
  <c r="L69" i="7" s="1"/>
  <c r="J70" i="7"/>
  <c r="L70" i="7" s="1"/>
  <c r="J71" i="7"/>
  <c r="L71" i="7" s="1"/>
  <c r="J72" i="7"/>
  <c r="L72" i="7" s="1"/>
  <c r="J73" i="7"/>
  <c r="L73" i="7" s="1"/>
  <c r="J74" i="7"/>
  <c r="L74" i="7" s="1"/>
  <c r="J75" i="7"/>
  <c r="L75" i="7" s="1"/>
  <c r="J76" i="7"/>
  <c r="L76" i="7" s="1"/>
  <c r="J77" i="7"/>
  <c r="L77" i="7" s="1"/>
  <c r="J78" i="7"/>
  <c r="L78" i="7" s="1"/>
  <c r="J79" i="7"/>
  <c r="L79" i="7" s="1"/>
  <c r="J80" i="7"/>
  <c r="L80" i="7" s="1"/>
  <c r="J81" i="7"/>
  <c r="L81" i="7" s="1"/>
  <c r="J82" i="7"/>
  <c r="L82" i="7" s="1"/>
  <c r="J83" i="7"/>
  <c r="L83" i="7" s="1"/>
  <c r="J84" i="7"/>
  <c r="L84" i="7" s="1"/>
  <c r="J85" i="7"/>
  <c r="L85" i="7" s="1"/>
  <c r="J86" i="7"/>
  <c r="L86" i="7" s="1"/>
  <c r="J87" i="7"/>
  <c r="L87" i="7" s="1"/>
  <c r="J88" i="7"/>
  <c r="L88" i="7" s="1"/>
  <c r="J89" i="7"/>
  <c r="L89" i="7" s="1"/>
  <c r="J90" i="7"/>
  <c r="L90" i="7" s="1"/>
  <c r="J91" i="7"/>
  <c r="L91" i="7" s="1"/>
  <c r="J92" i="7"/>
  <c r="L92" i="7" s="1"/>
  <c r="J93" i="7"/>
  <c r="J94" i="7"/>
  <c r="L94" i="7" s="1"/>
  <c r="J95" i="7"/>
  <c r="L95" i="7" s="1"/>
  <c r="J96" i="7"/>
  <c r="L96" i="7" s="1"/>
  <c r="J97" i="7"/>
  <c r="L97" i="7" s="1"/>
  <c r="J98" i="7"/>
  <c r="L98" i="7" s="1"/>
  <c r="J99" i="7"/>
  <c r="L99" i="7" s="1"/>
  <c r="J100" i="7"/>
  <c r="L100" i="7" s="1"/>
  <c r="J101" i="7"/>
  <c r="L101" i="7" s="1"/>
  <c r="J102" i="7"/>
  <c r="L102" i="7" s="1"/>
  <c r="J103" i="7"/>
  <c r="L103" i="7" s="1"/>
  <c r="J104" i="7"/>
  <c r="L104" i="7" s="1"/>
  <c r="J105" i="7"/>
  <c r="L105" i="7" s="1"/>
  <c r="J106" i="7"/>
  <c r="L106" i="7" s="1"/>
  <c r="J107" i="7"/>
  <c r="L107" i="7" s="1"/>
  <c r="J108" i="7"/>
  <c r="L108" i="7" s="1"/>
  <c r="J109" i="7"/>
  <c r="J110" i="7"/>
  <c r="L110" i="7" s="1"/>
  <c r="J111" i="7"/>
  <c r="L111" i="7" s="1"/>
  <c r="J112" i="7"/>
  <c r="L112" i="7" s="1"/>
  <c r="J113" i="7"/>
  <c r="L113" i="7" s="1"/>
  <c r="J114" i="7"/>
  <c r="L114" i="7" s="1"/>
  <c r="J115" i="7"/>
  <c r="L115" i="7" s="1"/>
  <c r="J116" i="7"/>
  <c r="L116" i="7" s="1"/>
  <c r="J117" i="7"/>
  <c r="J118" i="7"/>
  <c r="L118" i="7" s="1"/>
  <c r="J119" i="7"/>
  <c r="L119" i="7" s="1"/>
  <c r="J120" i="7"/>
  <c r="L120" i="7" s="1"/>
  <c r="J121" i="7"/>
  <c r="L121" i="7" s="1"/>
  <c r="J122" i="7"/>
  <c r="L122" i="7" s="1"/>
  <c r="J123" i="7"/>
  <c r="L123" i="7" s="1"/>
  <c r="J124" i="7"/>
  <c r="L124" i="7" s="1"/>
  <c r="J125" i="7"/>
  <c r="L125" i="7" s="1"/>
  <c r="J126" i="7"/>
  <c r="L126" i="7" s="1"/>
  <c r="J127" i="7"/>
  <c r="L127" i="7" s="1"/>
  <c r="J128" i="7"/>
  <c r="L128" i="7" s="1"/>
  <c r="J129" i="7"/>
  <c r="L129" i="7" s="1"/>
  <c r="J130" i="7"/>
  <c r="L130" i="7" s="1"/>
  <c r="J131" i="7"/>
  <c r="L131" i="7" s="1"/>
  <c r="J132" i="7"/>
  <c r="L132" i="7" s="1"/>
  <c r="J133" i="7"/>
  <c r="L133" i="7" s="1"/>
  <c r="J134" i="7"/>
  <c r="L134" i="7" s="1"/>
  <c r="J135" i="7"/>
  <c r="L135" i="7" s="1"/>
  <c r="J136" i="7"/>
  <c r="L136" i="7" s="1"/>
  <c r="J137" i="7"/>
  <c r="L137" i="7" s="1"/>
  <c r="J138" i="7"/>
  <c r="L138" i="7" s="1"/>
  <c r="J139" i="7"/>
  <c r="L139" i="7" s="1"/>
  <c r="J140" i="7"/>
  <c r="L140" i="7" s="1"/>
  <c r="J141" i="7"/>
  <c r="L141" i="7" s="1"/>
  <c r="J142" i="7"/>
  <c r="L142" i="7" s="1"/>
  <c r="J143" i="7"/>
  <c r="L143" i="7" s="1"/>
  <c r="J144" i="7"/>
  <c r="L144" i="7" s="1"/>
  <c r="J145" i="7"/>
  <c r="L145" i="7" s="1"/>
  <c r="J146" i="7"/>
  <c r="L146" i="7" s="1"/>
  <c r="J147" i="7"/>
  <c r="L147" i="7" s="1"/>
  <c r="J148" i="7"/>
  <c r="L148" i="7" s="1"/>
  <c r="J149" i="7"/>
  <c r="L149" i="7" s="1"/>
  <c r="J150" i="7"/>
  <c r="L150" i="7" s="1"/>
  <c r="J151" i="7"/>
  <c r="L151" i="7" s="1"/>
  <c r="J152" i="7"/>
  <c r="L152" i="7" s="1"/>
  <c r="J153" i="7"/>
  <c r="L153" i="7" s="1"/>
  <c r="J154" i="7"/>
  <c r="L154" i="7" s="1"/>
  <c r="J155" i="7"/>
  <c r="L155" i="7" s="1"/>
  <c r="J156" i="7"/>
  <c r="L156" i="7" s="1"/>
  <c r="J158" i="7"/>
  <c r="L158" i="7" s="1"/>
  <c r="J159" i="7"/>
  <c r="L159" i="7" s="1"/>
  <c r="J160" i="7"/>
  <c r="L160" i="7" s="1"/>
  <c r="J161" i="7"/>
  <c r="L161" i="7" s="1"/>
  <c r="J162" i="7"/>
  <c r="L162" i="7" s="1"/>
  <c r="J163" i="7"/>
  <c r="L163" i="7" s="1"/>
  <c r="J164" i="7"/>
  <c r="L164" i="7" s="1"/>
  <c r="J165" i="7"/>
  <c r="L165" i="7" s="1"/>
  <c r="J166" i="7"/>
  <c r="L166" i="7" s="1"/>
  <c r="J167" i="7"/>
  <c r="L167" i="7" s="1"/>
  <c r="J168" i="7"/>
  <c r="L168" i="7" s="1"/>
  <c r="J169" i="7"/>
  <c r="L169" i="7" s="1"/>
  <c r="J170" i="7"/>
  <c r="L170" i="7" s="1"/>
  <c r="J171" i="7"/>
  <c r="L171" i="7" s="1"/>
  <c r="J172" i="7"/>
  <c r="L172" i="7" s="1"/>
  <c r="J173" i="7"/>
  <c r="L173" i="7" s="1"/>
  <c r="J174" i="7"/>
  <c r="L174" i="7" s="1"/>
  <c r="J175" i="7"/>
  <c r="L175" i="7" s="1"/>
  <c r="J27" i="7"/>
  <c r="L27" i="7" s="1"/>
  <c r="J28" i="7"/>
  <c r="L28" i="7" s="1"/>
  <c r="J29" i="7"/>
  <c r="L29" i="7" s="1"/>
  <c r="J30" i="7"/>
  <c r="L30" i="7" s="1"/>
  <c r="J31" i="7"/>
  <c r="L31" i="7" s="1"/>
  <c r="J32" i="7"/>
  <c r="L32" i="7" s="1"/>
  <c r="J33" i="7"/>
  <c r="L33" i="7" s="1"/>
  <c r="J34" i="7"/>
  <c r="L34" i="7" s="1"/>
  <c r="J35" i="7"/>
  <c r="L35" i="7" s="1"/>
  <c r="J36" i="7"/>
  <c r="L36" i="7" s="1"/>
  <c r="J37" i="7"/>
  <c r="L37" i="7" s="1"/>
  <c r="J38" i="7"/>
  <c r="L38" i="7" s="1"/>
  <c r="J39" i="7"/>
  <c r="L39" i="7" s="1"/>
  <c r="J40" i="7"/>
  <c r="L40" i="7" s="1"/>
  <c r="J41" i="7"/>
  <c r="L41" i="7" s="1"/>
  <c r="J42" i="7"/>
  <c r="L42" i="7" s="1"/>
  <c r="J44" i="7"/>
  <c r="L44" i="7" s="1"/>
  <c r="J45" i="7"/>
  <c r="L45" i="7" s="1"/>
  <c r="J46" i="7"/>
  <c r="L46" i="7" s="1"/>
  <c r="J47" i="7"/>
  <c r="L47" i="7" s="1"/>
  <c r="J48" i="7"/>
  <c r="L48" i="7" s="1"/>
  <c r="J49" i="7"/>
  <c r="L49" i="7" s="1"/>
  <c r="J51" i="7"/>
  <c r="L51" i="7" s="1"/>
  <c r="J52" i="7"/>
  <c r="L52" i="7" s="1"/>
  <c r="J16" i="7"/>
  <c r="L16" i="7" s="1"/>
  <c r="J17" i="7"/>
  <c r="L17" i="7" s="1"/>
  <c r="J18" i="7"/>
  <c r="L18" i="7" s="1"/>
  <c r="J19" i="7"/>
  <c r="L19" i="7" s="1"/>
  <c r="J20" i="7"/>
  <c r="L20" i="7" s="1"/>
  <c r="J21" i="7"/>
  <c r="L21" i="7" s="1"/>
  <c r="J22" i="7"/>
  <c r="L22" i="7" s="1"/>
  <c r="J24" i="7"/>
  <c r="L24" i="7" s="1"/>
  <c r="J25" i="7"/>
  <c r="L25" i="7" s="1"/>
  <c r="M25" i="7" s="1"/>
  <c r="O25" i="7" s="1"/>
  <c r="J26" i="7"/>
  <c r="L26" i="7" s="1"/>
  <c r="L15" i="7"/>
  <c r="J15" i="8"/>
  <c r="L15" i="8" s="1"/>
  <c r="O46" i="4"/>
  <c r="O62" i="4"/>
  <c r="J16" i="8"/>
  <c r="L16" i="8" s="1"/>
  <c r="M16" i="8" s="1"/>
  <c r="O16" i="8" s="1"/>
  <c r="J17" i="8"/>
  <c r="L17" i="8" s="1"/>
  <c r="J18" i="8"/>
  <c r="L18" i="8" s="1"/>
  <c r="J19" i="8"/>
  <c r="L19" i="8" s="1"/>
  <c r="M19" i="8" s="1"/>
  <c r="O19" i="8" s="1"/>
  <c r="J20" i="8"/>
  <c r="L20" i="8" s="1"/>
  <c r="J21" i="8"/>
  <c r="L21" i="8" s="1"/>
  <c r="J22" i="8"/>
  <c r="L22" i="8" s="1"/>
  <c r="J23" i="8"/>
  <c r="L23" i="8" s="1"/>
  <c r="M23" i="8" s="1"/>
  <c r="O23" i="8" s="1"/>
  <c r="J24" i="8"/>
  <c r="L24" i="8" s="1"/>
  <c r="J27" i="8"/>
  <c r="L27" i="8" s="1"/>
  <c r="J28" i="8"/>
  <c r="L28" i="8" s="1"/>
  <c r="M28" i="8" s="1"/>
  <c r="O28" i="8" s="1"/>
  <c r="J29" i="8"/>
  <c r="L29" i="8" s="1"/>
  <c r="J30" i="8"/>
  <c r="L30" i="8" s="1"/>
  <c r="M30" i="8" s="1"/>
  <c r="O30" i="8" s="1"/>
  <c r="J31" i="8"/>
  <c r="L31" i="8" s="1"/>
  <c r="J32" i="8"/>
  <c r="L32" i="8" s="1"/>
  <c r="M32" i="8" s="1"/>
  <c r="J33" i="8"/>
  <c r="L33" i="8" s="1"/>
  <c r="M33" i="8" s="1"/>
  <c r="J34" i="8"/>
  <c r="L34" i="8" s="1"/>
  <c r="J35" i="8"/>
  <c r="L35" i="8" s="1"/>
  <c r="M35" i="8" s="1"/>
  <c r="O35" i="8" s="1"/>
  <c r="J36" i="8"/>
  <c r="L36" i="8" s="1"/>
  <c r="J37" i="8"/>
  <c r="L37" i="8" s="1"/>
  <c r="J38" i="8"/>
  <c r="L38" i="8" s="1"/>
  <c r="J39" i="8"/>
  <c r="L39" i="8" s="1"/>
  <c r="J40" i="8"/>
  <c r="L40" i="8" s="1"/>
  <c r="M40" i="8" s="1"/>
  <c r="O40" i="8" s="1"/>
  <c r="J41" i="8"/>
  <c r="L41" i="8" s="1"/>
  <c r="J42" i="8"/>
  <c r="L42" i="8" s="1"/>
  <c r="J43" i="8"/>
  <c r="L43" i="8" s="1"/>
  <c r="M43" i="8" s="1"/>
  <c r="O43" i="8" s="1"/>
  <c r="J44" i="8"/>
  <c r="L44" i="8" s="1"/>
  <c r="J45" i="8"/>
  <c r="L45" i="8" s="1"/>
  <c r="J46" i="8"/>
  <c r="L46" i="8" s="1"/>
  <c r="M46" i="8" s="1"/>
  <c r="O46" i="8" s="1"/>
  <c r="J47" i="8"/>
  <c r="L47" i="8" s="1"/>
  <c r="M47" i="8" s="1"/>
  <c r="O47" i="8" s="1"/>
  <c r="J48" i="8"/>
  <c r="L48" i="8" s="1"/>
  <c r="H50" i="8"/>
  <c r="D21" i="1" s="1"/>
  <c r="H176" i="7"/>
  <c r="D22" i="1" s="1"/>
  <c r="L117" i="7"/>
  <c r="L109" i="7"/>
  <c r="L93" i="7"/>
  <c r="N25" i="7" l="1"/>
  <c r="M159" i="7"/>
  <c r="M164" i="7"/>
  <c r="M163" i="7"/>
  <c r="M167" i="7"/>
  <c r="M169" i="7"/>
  <c r="M170" i="7"/>
  <c r="M155" i="7"/>
  <c r="M152" i="7"/>
  <c r="M149" i="7"/>
  <c r="M144" i="7"/>
  <c r="M143" i="7"/>
  <c r="M138" i="7"/>
  <c r="M137" i="7"/>
  <c r="M135" i="7"/>
  <c r="M126" i="7"/>
  <c r="M132" i="7"/>
  <c r="M112" i="7"/>
  <c r="M109" i="7"/>
  <c r="M104" i="7"/>
  <c r="M92" i="7"/>
  <c r="M89" i="7"/>
  <c r="M76" i="7"/>
  <c r="M70" i="7"/>
  <c r="M65" i="7"/>
  <c r="M63" i="7"/>
  <c r="M54" i="7"/>
  <c r="M47" i="7"/>
  <c r="M44" i="7"/>
  <c r="M46" i="7"/>
  <c r="M33" i="7"/>
  <c r="M35" i="7"/>
  <c r="M28" i="7"/>
  <c r="M18" i="7"/>
  <c r="M16" i="7"/>
  <c r="M58" i="7"/>
  <c r="M105" i="7"/>
  <c r="M158" i="7"/>
  <c r="M40" i="7"/>
  <c r="M27" i="7"/>
  <c r="L176" i="7"/>
  <c r="E22" i="1" s="1"/>
  <c r="M29" i="7"/>
  <c r="M61" i="7"/>
  <c r="M87" i="7"/>
  <c r="M90" i="7"/>
  <c r="M107" i="7"/>
  <c r="M110" i="7"/>
  <c r="M124" i="7"/>
  <c r="M131" i="7"/>
  <c r="M134" i="7"/>
  <c r="M147" i="7"/>
  <c r="M153" i="7"/>
  <c r="M81" i="7"/>
  <c r="M97" i="7"/>
  <c r="M117" i="7"/>
  <c r="M174" i="7"/>
  <c r="M22" i="7"/>
  <c r="M30" i="7"/>
  <c r="M36" i="7"/>
  <c r="M75" i="7"/>
  <c r="M91" i="7"/>
  <c r="M108" i="7"/>
  <c r="M111" i="7"/>
  <c r="M121" i="7"/>
  <c r="M168" i="7"/>
  <c r="M171" i="7"/>
  <c r="M37" i="7"/>
  <c r="M56" i="7"/>
  <c r="M82" i="7"/>
  <c r="M85" i="7"/>
  <c r="M101" i="7"/>
  <c r="M118" i="7"/>
  <c r="M125" i="7"/>
  <c r="M141" i="7"/>
  <c r="M48" i="7"/>
  <c r="M20" i="7"/>
  <c r="M31" i="7"/>
  <c r="M45" i="7"/>
  <c r="M69" i="7"/>
  <c r="M86" i="7"/>
  <c r="M102" i="7"/>
  <c r="M145" i="7"/>
  <c r="M49" i="7"/>
  <c r="M73" i="7"/>
  <c r="M123" i="7"/>
  <c r="M130" i="7"/>
  <c r="M133" i="7"/>
  <c r="M136" i="7"/>
  <c r="M156" i="7"/>
  <c r="M15" i="7"/>
  <c r="O15" i="7" s="1"/>
  <c r="M19" i="7"/>
  <c r="M93" i="7"/>
  <c r="M165" i="7"/>
  <c r="M39" i="7"/>
  <c r="M17" i="7"/>
  <c r="M24" i="7"/>
  <c r="M34" i="7"/>
  <c r="M42" i="7"/>
  <c r="M66" i="7"/>
  <c r="M71" i="7"/>
  <c r="M74" i="7"/>
  <c r="M80" i="7"/>
  <c r="M88" i="7"/>
  <c r="M94" i="7"/>
  <c r="M99" i="7"/>
  <c r="M116" i="7"/>
  <c r="M127" i="7"/>
  <c r="M150" i="7"/>
  <c r="M162" i="7"/>
  <c r="M57" i="7"/>
  <c r="M77" i="7"/>
  <c r="M113" i="7"/>
  <c r="M96" i="7"/>
  <c r="M52" i="7"/>
  <c r="M64" i="7"/>
  <c r="M72" i="7"/>
  <c r="M78" i="7"/>
  <c r="M83" i="7"/>
  <c r="M95" i="7"/>
  <c r="M114" i="7"/>
  <c r="M119" i="7"/>
  <c r="M122" i="7"/>
  <c r="M128" i="7"/>
  <c r="M139" i="7"/>
  <c r="M142" i="7"/>
  <c r="M148" i="7"/>
  <c r="M160" i="7"/>
  <c r="M166" i="7"/>
  <c r="M172" i="7"/>
  <c r="M175" i="7"/>
  <c r="M129" i="7"/>
  <c r="M60" i="7"/>
  <c r="M21" i="7"/>
  <c r="M38" i="7"/>
  <c r="M41" i="7"/>
  <c r="M53" i="7"/>
  <c r="M26" i="7"/>
  <c r="M32" i="7"/>
  <c r="M62" i="7"/>
  <c r="M67" i="7"/>
  <c r="M79" i="7"/>
  <c r="M98" i="7"/>
  <c r="M103" i="7"/>
  <c r="M106" i="7"/>
  <c r="M115" i="7"/>
  <c r="M120" i="7"/>
  <c r="M140" i="7"/>
  <c r="M146" i="7"/>
  <c r="M151" i="7"/>
  <c r="M154" i="7"/>
  <c r="M161" i="7"/>
  <c r="M173" i="7"/>
  <c r="O33" i="8"/>
  <c r="N33" i="8" s="1"/>
  <c r="N19" i="8"/>
  <c r="O32" i="8"/>
  <c r="N32" i="8" s="1"/>
  <c r="N16" i="8"/>
  <c r="N40" i="8"/>
  <c r="N43" i="8"/>
  <c r="N23" i="8"/>
  <c r="N30" i="8"/>
  <c r="N46" i="8"/>
  <c r="N47" i="8"/>
  <c r="N35" i="8"/>
  <c r="N28" i="8"/>
  <c r="M39" i="8"/>
  <c r="M20" i="8"/>
  <c r="M29" i="8"/>
  <c r="M36" i="8"/>
  <c r="M24" i="8"/>
  <c r="M37" i="8"/>
  <c r="M44" i="8"/>
  <c r="M21" i="8"/>
  <c r="M34" i="8"/>
  <c r="M41" i="8"/>
  <c r="M48" i="8"/>
  <c r="M17" i="8"/>
  <c r="M18" i="8"/>
  <c r="M27" i="8"/>
  <c r="M38" i="8"/>
  <c r="M45" i="8"/>
  <c r="M22" i="8"/>
  <c r="M31" i="8"/>
  <c r="M42" i="8"/>
  <c r="M15" i="8"/>
  <c r="O15" i="8" s="1"/>
  <c r="L50" i="8"/>
  <c r="E21" i="1" s="1"/>
  <c r="M51" i="7"/>
  <c r="M55" i="7"/>
  <c r="M59" i="7"/>
  <c r="M68" i="7"/>
  <c r="M84" i="7"/>
  <c r="M100" i="7"/>
  <c r="O161" i="7" l="1"/>
  <c r="N161" i="7" s="1"/>
  <c r="O103" i="7"/>
  <c r="N103" i="7" s="1"/>
  <c r="O41" i="7"/>
  <c r="N41" i="7" s="1"/>
  <c r="O160" i="7"/>
  <c r="N160" i="7" s="1"/>
  <c r="O95" i="7"/>
  <c r="N95" i="7" s="1"/>
  <c r="O77" i="7"/>
  <c r="N77" i="7" s="1"/>
  <c r="O88" i="7"/>
  <c r="N88" i="7" s="1"/>
  <c r="O17" i="7"/>
  <c r="N17" i="7" s="1"/>
  <c r="O133" i="7"/>
  <c r="N133" i="7" s="1"/>
  <c r="O69" i="7"/>
  <c r="N69" i="7" s="1"/>
  <c r="O101" i="7"/>
  <c r="N101" i="7" s="1"/>
  <c r="O111" i="7"/>
  <c r="N111" i="7" s="1"/>
  <c r="O117" i="7"/>
  <c r="N117" i="7" s="1"/>
  <c r="O110" i="7"/>
  <c r="N110" i="7" s="1"/>
  <c r="O40" i="7"/>
  <c r="N40" i="7" s="1"/>
  <c r="O33" i="7"/>
  <c r="N33" i="7" s="1"/>
  <c r="O76" i="7"/>
  <c r="N76" i="7" s="1"/>
  <c r="O135" i="7"/>
  <c r="N135" i="7" s="1"/>
  <c r="O170" i="7"/>
  <c r="N170" i="7" s="1"/>
  <c r="O154" i="7"/>
  <c r="N154" i="7" s="1"/>
  <c r="O45" i="7"/>
  <c r="N45" i="7" s="1"/>
  <c r="O107" i="7"/>
  <c r="N107" i="7" s="1"/>
  <c r="O89" i="7"/>
  <c r="N89" i="7" s="1"/>
  <c r="O137" i="7"/>
  <c r="N137" i="7" s="1"/>
  <c r="O169" i="7"/>
  <c r="N169" i="7" s="1"/>
  <c r="O130" i="7"/>
  <c r="N130" i="7" s="1"/>
  <c r="O79" i="7"/>
  <c r="N79" i="7" s="1"/>
  <c r="O31" i="7"/>
  <c r="N31" i="7" s="1"/>
  <c r="O91" i="7"/>
  <c r="N91" i="7" s="1"/>
  <c r="O44" i="7"/>
  <c r="N44" i="7" s="1"/>
  <c r="O92" i="7"/>
  <c r="N92" i="7" s="1"/>
  <c r="O138" i="7"/>
  <c r="N138" i="7" s="1"/>
  <c r="O167" i="7"/>
  <c r="N167" i="7" s="1"/>
  <c r="O57" i="7"/>
  <c r="N57" i="7" s="1"/>
  <c r="O85" i="7"/>
  <c r="N85" i="7" s="1"/>
  <c r="O123" i="7"/>
  <c r="N123" i="7" s="1"/>
  <c r="O60" i="7"/>
  <c r="N60" i="7" s="1"/>
  <c r="O73" i="7"/>
  <c r="N73" i="7" s="1"/>
  <c r="O75" i="7"/>
  <c r="N75" i="7" s="1"/>
  <c r="O58" i="7"/>
  <c r="N58" i="7" s="1"/>
  <c r="O47" i="7"/>
  <c r="N47" i="7" s="1"/>
  <c r="O104" i="7"/>
  <c r="N104" i="7" s="1"/>
  <c r="O143" i="7"/>
  <c r="N143" i="7" s="1"/>
  <c r="O163" i="7"/>
  <c r="N163" i="7" s="1"/>
  <c r="O83" i="7"/>
  <c r="N83" i="7" s="1"/>
  <c r="O39" i="7"/>
  <c r="N39" i="7" s="1"/>
  <c r="O108" i="7"/>
  <c r="N108" i="7" s="1"/>
  <c r="O151" i="7"/>
  <c r="N151" i="7" s="1"/>
  <c r="O162" i="7"/>
  <c r="N162" i="7" s="1"/>
  <c r="O81" i="7"/>
  <c r="N81" i="7" s="1"/>
  <c r="O59" i="7"/>
  <c r="N59" i="7" s="1"/>
  <c r="O67" i="7"/>
  <c r="N67" i="7" s="1"/>
  <c r="O150" i="7"/>
  <c r="N150" i="7" s="1"/>
  <c r="O20" i="7"/>
  <c r="N20" i="7" s="1"/>
  <c r="O62" i="7"/>
  <c r="N62" i="7" s="1"/>
  <c r="O127" i="7"/>
  <c r="N127" i="7" s="1"/>
  <c r="O49" i="7"/>
  <c r="N49" i="7" s="1"/>
  <c r="O48" i="7"/>
  <c r="N48" i="7" s="1"/>
  <c r="O37" i="7"/>
  <c r="N37" i="7" s="1"/>
  <c r="O36" i="7"/>
  <c r="N36" i="7" s="1"/>
  <c r="O147" i="7"/>
  <c r="N147" i="7" s="1"/>
  <c r="O61" i="7"/>
  <c r="N61" i="7" s="1"/>
  <c r="O16" i="7"/>
  <c r="O54" i="7"/>
  <c r="N54" i="7" s="1"/>
  <c r="O109" i="7"/>
  <c r="N109" i="7" s="1"/>
  <c r="O144" i="7"/>
  <c r="N144" i="7" s="1"/>
  <c r="O164" i="7"/>
  <c r="N164" i="7" s="1"/>
  <c r="O38" i="7"/>
  <c r="N38" i="7" s="1"/>
  <c r="O46" i="7"/>
  <c r="N46" i="7" s="1"/>
  <c r="O68" i="7"/>
  <c r="N68" i="7" s="1"/>
  <c r="O21" i="7"/>
  <c r="N21" i="7" s="1"/>
  <c r="O74" i="7"/>
  <c r="N74" i="7" s="1"/>
  <c r="O165" i="7"/>
  <c r="N165" i="7" s="1"/>
  <c r="O82" i="7"/>
  <c r="N82" i="7" s="1"/>
  <c r="O146" i="7"/>
  <c r="N146" i="7" s="1"/>
  <c r="O71" i="7"/>
  <c r="N71" i="7" s="1"/>
  <c r="O153" i="7"/>
  <c r="N153" i="7" s="1"/>
  <c r="O140" i="7"/>
  <c r="N140" i="7" s="1"/>
  <c r="O64" i="7"/>
  <c r="N64" i="7" s="1"/>
  <c r="O32" i="7"/>
  <c r="N32" i="7" s="1"/>
  <c r="O175" i="7"/>
  <c r="N175" i="7" s="1"/>
  <c r="O122" i="7"/>
  <c r="N122" i="7" s="1"/>
  <c r="O52" i="7"/>
  <c r="N52" i="7" s="1"/>
  <c r="O116" i="7"/>
  <c r="N116" i="7" s="1"/>
  <c r="O42" i="7"/>
  <c r="N42" i="7" s="1"/>
  <c r="O145" i="7"/>
  <c r="N145" i="7" s="1"/>
  <c r="O141" i="7"/>
  <c r="N141" i="7" s="1"/>
  <c r="O171" i="7"/>
  <c r="N171" i="7" s="1"/>
  <c r="O30" i="7"/>
  <c r="N30" i="7" s="1"/>
  <c r="O134" i="7"/>
  <c r="N134" i="7" s="1"/>
  <c r="O29" i="7"/>
  <c r="N29" i="7" s="1"/>
  <c r="O18" i="7"/>
  <c r="N18" i="7" s="1"/>
  <c r="O63" i="7"/>
  <c r="N63" i="7" s="1"/>
  <c r="O112" i="7"/>
  <c r="N112" i="7" s="1"/>
  <c r="O149" i="7"/>
  <c r="N149" i="7" s="1"/>
  <c r="O159" i="7"/>
  <c r="N159" i="7" s="1"/>
  <c r="O84" i="7"/>
  <c r="N84" i="7" s="1"/>
  <c r="O148" i="7"/>
  <c r="N148" i="7" s="1"/>
  <c r="O158" i="7"/>
  <c r="N158" i="7" s="1"/>
  <c r="O142" i="7"/>
  <c r="N142" i="7" s="1"/>
  <c r="O105" i="7"/>
  <c r="N105" i="7" s="1"/>
  <c r="O139" i="7"/>
  <c r="N139" i="7" s="1"/>
  <c r="O93" i="7"/>
  <c r="N93" i="7" s="1"/>
  <c r="O56" i="7"/>
  <c r="N56" i="7" s="1"/>
  <c r="O129" i="7"/>
  <c r="N129" i="7" s="1"/>
  <c r="O19" i="7"/>
  <c r="N19" i="7" s="1"/>
  <c r="O120" i="7"/>
  <c r="N120" i="7" s="1"/>
  <c r="O119" i="7"/>
  <c r="N119" i="7" s="1"/>
  <c r="O28" i="7"/>
  <c r="N28" i="7" s="1"/>
  <c r="O65" i="7"/>
  <c r="N65" i="7" s="1"/>
  <c r="O132" i="7"/>
  <c r="N132" i="7" s="1"/>
  <c r="O152" i="7"/>
  <c r="N152" i="7" s="1"/>
  <c r="O100" i="7"/>
  <c r="N100" i="7" s="1"/>
  <c r="O98" i="7"/>
  <c r="N98" i="7" s="1"/>
  <c r="O80" i="7"/>
  <c r="N80" i="7" s="1"/>
  <c r="O97" i="7"/>
  <c r="N97" i="7" s="1"/>
  <c r="O78" i="7"/>
  <c r="N78" i="7" s="1"/>
  <c r="O90" i="7"/>
  <c r="N90" i="7" s="1"/>
  <c r="O72" i="7"/>
  <c r="N72" i="7" s="1"/>
  <c r="O87" i="7"/>
  <c r="N87" i="7" s="1"/>
  <c r="O55" i="7"/>
  <c r="N55" i="7" s="1"/>
  <c r="O128" i="7"/>
  <c r="N128" i="7" s="1"/>
  <c r="O66" i="7"/>
  <c r="N66" i="7" s="1"/>
  <c r="O51" i="7"/>
  <c r="N51" i="7" s="1"/>
  <c r="O115" i="7"/>
  <c r="N115" i="7" s="1"/>
  <c r="O26" i="7"/>
  <c r="N26" i="7" s="1"/>
  <c r="O172" i="7"/>
  <c r="N172" i="7" s="1"/>
  <c r="O96" i="7"/>
  <c r="N96" i="7" s="1"/>
  <c r="O99" i="7"/>
  <c r="N99" i="7" s="1"/>
  <c r="O34" i="7"/>
  <c r="N34" i="7" s="1"/>
  <c r="O156" i="7"/>
  <c r="N156" i="7" s="1"/>
  <c r="O102" i="7"/>
  <c r="N102" i="7" s="1"/>
  <c r="O125" i="7"/>
  <c r="N125" i="7" s="1"/>
  <c r="O168" i="7"/>
  <c r="N168" i="7" s="1"/>
  <c r="O22" i="7"/>
  <c r="N22" i="7" s="1"/>
  <c r="O131" i="7"/>
  <c r="N131" i="7" s="1"/>
  <c r="O173" i="7"/>
  <c r="N173" i="7" s="1"/>
  <c r="O106" i="7"/>
  <c r="N106" i="7" s="1"/>
  <c r="O53" i="7"/>
  <c r="N53" i="7" s="1"/>
  <c r="O166" i="7"/>
  <c r="N166" i="7" s="1"/>
  <c r="O114" i="7"/>
  <c r="N114" i="7" s="1"/>
  <c r="O113" i="7"/>
  <c r="N113" i="7" s="1"/>
  <c r="O94" i="7"/>
  <c r="N94" i="7" s="1"/>
  <c r="O24" i="7"/>
  <c r="N24" i="7" s="1"/>
  <c r="O136" i="7"/>
  <c r="N136" i="7" s="1"/>
  <c r="O86" i="7"/>
  <c r="N86" i="7" s="1"/>
  <c r="O118" i="7"/>
  <c r="N118" i="7" s="1"/>
  <c r="O121" i="7"/>
  <c r="N121" i="7" s="1"/>
  <c r="O174" i="7"/>
  <c r="N174" i="7" s="1"/>
  <c r="O124" i="7"/>
  <c r="N124" i="7" s="1"/>
  <c r="O27" i="7"/>
  <c r="N27" i="7" s="1"/>
  <c r="O35" i="7"/>
  <c r="N35" i="7" s="1"/>
  <c r="O70" i="7"/>
  <c r="N70" i="7" s="1"/>
  <c r="O126" i="7"/>
  <c r="N126" i="7" s="1"/>
  <c r="O155" i="7"/>
  <c r="N155" i="7" s="1"/>
  <c r="O20" i="8"/>
  <c r="N20" i="8" s="1"/>
  <c r="O21" i="8"/>
  <c r="N21" i="8" s="1"/>
  <c r="O41" i="8"/>
  <c r="N41" i="8" s="1"/>
  <c r="O22" i="8"/>
  <c r="N22" i="8" s="1"/>
  <c r="O39" i="8"/>
  <c r="N39" i="8" s="1"/>
  <c r="O45" i="8"/>
  <c r="N45" i="8" s="1"/>
  <c r="O44" i="8"/>
  <c r="N44" i="8" s="1"/>
  <c r="O37" i="8"/>
  <c r="N37" i="8" s="1"/>
  <c r="O31" i="8"/>
  <c r="N31" i="8" s="1"/>
  <c r="O34" i="8"/>
  <c r="N34" i="8" s="1"/>
  <c r="O38" i="8"/>
  <c r="N38" i="8" s="1"/>
  <c r="O27" i="8"/>
  <c r="N27" i="8" s="1"/>
  <c r="O18" i="8"/>
  <c r="N18" i="8" s="1"/>
  <c r="O24" i="8"/>
  <c r="N24" i="8" s="1"/>
  <c r="O17" i="8"/>
  <c r="N17" i="8" s="1"/>
  <c r="O36" i="8"/>
  <c r="N36" i="8" s="1"/>
  <c r="O42" i="8"/>
  <c r="N42" i="8" s="1"/>
  <c r="O48" i="8"/>
  <c r="N48" i="8" s="1"/>
  <c r="O29" i="8"/>
  <c r="N29" i="8" s="1"/>
  <c r="M50" i="8"/>
  <c r="F21" i="1" s="1"/>
  <c r="N15" i="7"/>
  <c r="M176" i="7"/>
  <c r="F22" i="1" s="1"/>
  <c r="O176" i="7" l="1"/>
  <c r="N16" i="7"/>
  <c r="O50" i="8"/>
  <c r="O11" i="8" s="1"/>
  <c r="N15" i="8"/>
  <c r="G22" i="1" l="1"/>
  <c r="O11" i="7"/>
  <c r="G21" i="1"/>
  <c r="J16" i="6" l="1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4" i="6"/>
  <c r="J35" i="6"/>
  <c r="J36" i="6"/>
  <c r="J37" i="6"/>
  <c r="J38" i="6"/>
  <c r="J39" i="6"/>
  <c r="J40" i="6"/>
  <c r="J41" i="6"/>
  <c r="J15" i="6"/>
  <c r="L15" i="6" s="1"/>
  <c r="H43" i="6" l="1"/>
  <c r="D20" i="1" s="1"/>
  <c r="D23" i="1" s="1"/>
  <c r="L41" i="6"/>
  <c r="L40" i="6"/>
  <c r="L39" i="6"/>
  <c r="L38" i="6"/>
  <c r="L37" i="6"/>
  <c r="L36" i="6"/>
  <c r="L35" i="6"/>
  <c r="L34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6" i="6"/>
  <c r="O12" i="6"/>
  <c r="M19" i="6" l="1"/>
  <c r="M23" i="6"/>
  <c r="M25" i="6"/>
  <c r="M30" i="6"/>
  <c r="M39" i="6"/>
  <c r="M26" i="6"/>
  <c r="M20" i="6"/>
  <c r="M31" i="6"/>
  <c r="M36" i="6"/>
  <c r="M40" i="6"/>
  <c r="M16" i="6"/>
  <c r="M21" i="6"/>
  <c r="M28" i="6"/>
  <c r="M32" i="6"/>
  <c r="M41" i="6"/>
  <c r="M18" i="6"/>
  <c r="M34" i="6"/>
  <c r="M38" i="6"/>
  <c r="M24" i="6"/>
  <c r="M27" i="6"/>
  <c r="M22" i="6"/>
  <c r="M29" i="6"/>
  <c r="M37" i="6"/>
  <c r="M35" i="6"/>
  <c r="M15" i="6"/>
  <c r="O15" i="6" s="1"/>
  <c r="N15" i="6" s="1"/>
  <c r="L43" i="6"/>
  <c r="E20" i="1" s="1"/>
  <c r="E23" i="1" s="1"/>
  <c r="O35" i="6" l="1"/>
  <c r="N35" i="6" s="1"/>
  <c r="O18" i="6"/>
  <c r="N18" i="6" s="1"/>
  <c r="O31" i="6"/>
  <c r="N31" i="6" s="1"/>
  <c r="O37" i="6"/>
  <c r="N37" i="6" s="1"/>
  <c r="O20" i="6"/>
  <c r="N20" i="6" s="1"/>
  <c r="O29" i="6"/>
  <c r="N29" i="6" s="1"/>
  <c r="O32" i="6"/>
  <c r="N32" i="6" s="1"/>
  <c r="O26" i="6"/>
  <c r="N26" i="6" s="1"/>
  <c r="O22" i="6"/>
  <c r="N22" i="6" s="1"/>
  <c r="O28" i="6"/>
  <c r="N28" i="6" s="1"/>
  <c r="O39" i="6"/>
  <c r="N39" i="6" s="1"/>
  <c r="O27" i="6"/>
  <c r="N27" i="6" s="1"/>
  <c r="O21" i="6"/>
  <c r="N21" i="6" s="1"/>
  <c r="O30" i="6"/>
  <c r="N30" i="6" s="1"/>
  <c r="O24" i="6"/>
  <c r="N24" i="6" s="1"/>
  <c r="O16" i="6"/>
  <c r="N16" i="6" s="1"/>
  <c r="O25" i="6"/>
  <c r="N25" i="6" s="1"/>
  <c r="O38" i="6"/>
  <c r="N38" i="6" s="1"/>
  <c r="O40" i="6"/>
  <c r="N40" i="6" s="1"/>
  <c r="O23" i="6"/>
  <c r="N23" i="6" s="1"/>
  <c r="O41" i="6"/>
  <c r="N41" i="6" s="1"/>
  <c r="O34" i="6"/>
  <c r="N34" i="6" s="1"/>
  <c r="O36" i="6"/>
  <c r="N36" i="6" s="1"/>
  <c r="O19" i="6"/>
  <c r="N19" i="6" s="1"/>
  <c r="M43" i="6"/>
  <c r="F20" i="1" s="1"/>
  <c r="F23" i="1" s="1"/>
  <c r="H35" i="5" l="1"/>
  <c r="D14" i="1" s="1"/>
  <c r="J34" i="5"/>
  <c r="L34" i="5" s="1"/>
  <c r="M34" i="5" s="1"/>
  <c r="O34" i="5" s="1"/>
  <c r="J33" i="5"/>
  <c r="L33" i="5" s="1"/>
  <c r="M33" i="5" s="1"/>
  <c r="O33" i="5" s="1"/>
  <c r="J32" i="5"/>
  <c r="L32" i="5" s="1"/>
  <c r="M32" i="5" s="1"/>
  <c r="O32" i="5" s="1"/>
  <c r="J31" i="5"/>
  <c r="J30" i="5"/>
  <c r="J29" i="5"/>
  <c r="J28" i="5"/>
  <c r="J27" i="5"/>
  <c r="J26" i="5"/>
  <c r="J25" i="5"/>
  <c r="J24" i="5"/>
  <c r="J22" i="5"/>
  <c r="J21" i="5"/>
  <c r="J20" i="5"/>
  <c r="J19" i="5"/>
  <c r="J18" i="5"/>
  <c r="J17" i="5"/>
  <c r="J16" i="5"/>
  <c r="J15" i="5"/>
  <c r="N32" i="5" l="1"/>
  <c r="N33" i="5"/>
  <c r="N34" i="5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7" i="4"/>
  <c r="J48" i="4"/>
  <c r="J49" i="4"/>
  <c r="J50" i="4"/>
  <c r="J51" i="4"/>
  <c r="J52" i="4"/>
  <c r="L52" i="4" s="1"/>
  <c r="M52" i="4" s="1"/>
  <c r="O52" i="4" s="1"/>
  <c r="N52" i="4" s="1"/>
  <c r="J53" i="4"/>
  <c r="J55" i="4"/>
  <c r="J56" i="4"/>
  <c r="J57" i="4"/>
  <c r="J58" i="4"/>
  <c r="J59" i="4"/>
  <c r="J60" i="4"/>
  <c r="J61" i="4"/>
  <c r="J15" i="4"/>
  <c r="L15" i="4" s="1"/>
  <c r="J15" i="3" l="1"/>
  <c r="L31" i="5" l="1"/>
  <c r="L30" i="5"/>
  <c r="L29" i="5"/>
  <c r="L28" i="5"/>
  <c r="L27" i="5"/>
  <c r="L26" i="5"/>
  <c r="L25" i="5"/>
  <c r="L24" i="5"/>
  <c r="L22" i="5"/>
  <c r="L21" i="5"/>
  <c r="L20" i="5"/>
  <c r="L19" i="5"/>
  <c r="L18" i="5"/>
  <c r="L17" i="5"/>
  <c r="L16" i="5"/>
  <c r="L15" i="5"/>
  <c r="L35" i="5" l="1"/>
  <c r="E14" i="1" s="1"/>
  <c r="M27" i="5"/>
  <c r="M16" i="5"/>
  <c r="M21" i="5"/>
  <c r="M25" i="5"/>
  <c r="M29" i="5"/>
  <c r="M15" i="5"/>
  <c r="M26" i="5"/>
  <c r="M24" i="5"/>
  <c r="M28" i="5"/>
  <c r="M20" i="5"/>
  <c r="M30" i="5"/>
  <c r="M17" i="5"/>
  <c r="M18" i="5"/>
  <c r="M31" i="5"/>
  <c r="M19" i="5"/>
  <c r="M22" i="5"/>
  <c r="L61" i="4"/>
  <c r="L60" i="4"/>
  <c r="L59" i="4"/>
  <c r="L58" i="4"/>
  <c r="L57" i="4"/>
  <c r="L56" i="4"/>
  <c r="L55" i="4"/>
  <c r="H53" i="4"/>
  <c r="L51" i="4"/>
  <c r="L50" i="4"/>
  <c r="M50" i="4" s="1"/>
  <c r="L49" i="4"/>
  <c r="L48" i="4"/>
  <c r="M48" i="4" s="1"/>
  <c r="L47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O48" i="4" l="1"/>
  <c r="N48" i="4" s="1"/>
  <c r="O50" i="4"/>
  <c r="N50" i="4" s="1"/>
  <c r="O18" i="5"/>
  <c r="N18" i="5" s="1"/>
  <c r="O17" i="5"/>
  <c r="N17" i="5" s="1"/>
  <c r="O20" i="5"/>
  <c r="N20" i="5" s="1"/>
  <c r="O19" i="5"/>
  <c r="N19" i="5" s="1"/>
  <c r="O31" i="5"/>
  <c r="N31" i="5" s="1"/>
  <c r="O29" i="5"/>
  <c r="N29" i="5" s="1"/>
  <c r="O25" i="5"/>
  <c r="N25" i="5" s="1"/>
  <c r="O21" i="5"/>
  <c r="N21" i="5" s="1"/>
  <c r="O28" i="5"/>
  <c r="N28" i="5" s="1"/>
  <c r="O27" i="5"/>
  <c r="N27" i="5" s="1"/>
  <c r="O26" i="5"/>
  <c r="N26" i="5" s="1"/>
  <c r="O30" i="5"/>
  <c r="N30" i="5" s="1"/>
  <c r="O16" i="5"/>
  <c r="N16" i="5" s="1"/>
  <c r="O22" i="5"/>
  <c r="N22" i="5" s="1"/>
  <c r="O24" i="5"/>
  <c r="N24" i="5" s="1"/>
  <c r="M35" i="5"/>
  <c r="F14" i="1" s="1"/>
  <c r="O15" i="5"/>
  <c r="M34" i="4"/>
  <c r="M35" i="4"/>
  <c r="M33" i="4"/>
  <c r="M30" i="4"/>
  <c r="M28" i="4"/>
  <c r="M26" i="4"/>
  <c r="M23" i="4"/>
  <c r="M22" i="4"/>
  <c r="M21" i="4"/>
  <c r="M16" i="4"/>
  <c r="O16" i="4" s="1"/>
  <c r="N16" i="4" s="1"/>
  <c r="L53" i="4"/>
  <c r="M40" i="4"/>
  <c r="M57" i="4"/>
  <c r="M41" i="4"/>
  <c r="M51" i="4"/>
  <c r="M42" i="4"/>
  <c r="M47" i="4"/>
  <c r="M18" i="4"/>
  <c r="M19" i="4"/>
  <c r="M37" i="4"/>
  <c r="M44" i="4"/>
  <c r="M59" i="4"/>
  <c r="M49" i="4"/>
  <c r="M56" i="4"/>
  <c r="M20" i="4"/>
  <c r="M27" i="4"/>
  <c r="M45" i="4"/>
  <c r="M17" i="4"/>
  <c r="O17" i="4" s="1"/>
  <c r="M24" i="4"/>
  <c r="M31" i="4"/>
  <c r="M60" i="4"/>
  <c r="M38" i="4"/>
  <c r="M25" i="4"/>
  <c r="M32" i="4"/>
  <c r="M39" i="4"/>
  <c r="M58" i="4"/>
  <c r="M61" i="4"/>
  <c r="M29" i="4"/>
  <c r="M36" i="4"/>
  <c r="M43" i="4"/>
  <c r="M55" i="4"/>
  <c r="M15" i="4"/>
  <c r="H63" i="4"/>
  <c r="D13" i="1" s="1"/>
  <c r="O27" i="4" l="1"/>
  <c r="N27" i="4" s="1"/>
  <c r="O32" i="4"/>
  <c r="N32" i="4" s="1"/>
  <c r="O55" i="4"/>
  <c r="N55" i="4" s="1"/>
  <c r="O43" i="4"/>
  <c r="N43" i="4" s="1"/>
  <c r="O39" i="4"/>
  <c r="N39" i="4" s="1"/>
  <c r="O19" i="4"/>
  <c r="N19" i="4" s="1"/>
  <c r="O25" i="4"/>
  <c r="N25" i="4" s="1"/>
  <c r="O21" i="4"/>
  <c r="N21" i="4" s="1"/>
  <c r="O34" i="4"/>
  <c r="N34" i="4" s="1"/>
  <c r="O38" i="4"/>
  <c r="N38" i="4" s="1"/>
  <c r="O22" i="4"/>
  <c r="N22" i="4" s="1"/>
  <c r="O36" i="4"/>
  <c r="N36" i="4" s="1"/>
  <c r="O60" i="4"/>
  <c r="N60" i="4" s="1"/>
  <c r="O49" i="4"/>
  <c r="N49" i="4" s="1"/>
  <c r="O51" i="4"/>
  <c r="N51" i="4" s="1"/>
  <c r="O23" i="4"/>
  <c r="N23" i="4" s="1"/>
  <c r="O45" i="4"/>
  <c r="N45" i="4" s="1"/>
  <c r="O35" i="4"/>
  <c r="N35" i="4" s="1"/>
  <c r="O20" i="4"/>
  <c r="N20" i="4" s="1"/>
  <c r="O56" i="4"/>
  <c r="N56" i="4" s="1"/>
  <c r="O42" i="4"/>
  <c r="N42" i="4" s="1"/>
  <c r="O29" i="4"/>
  <c r="N29" i="4" s="1"/>
  <c r="O31" i="4"/>
  <c r="N31" i="4" s="1"/>
  <c r="O59" i="4"/>
  <c r="N59" i="4" s="1"/>
  <c r="O41" i="4"/>
  <c r="N41" i="4" s="1"/>
  <c r="O26" i="4"/>
  <c r="N26" i="4" s="1"/>
  <c r="O61" i="4"/>
  <c r="N61" i="4" s="1"/>
  <c r="O24" i="4"/>
  <c r="N24" i="4" s="1"/>
  <c r="O44" i="4"/>
  <c r="N44" i="4" s="1"/>
  <c r="O57" i="4"/>
  <c r="N57" i="4" s="1"/>
  <c r="O28" i="4"/>
  <c r="N28" i="4" s="1"/>
  <c r="O33" i="4"/>
  <c r="N33" i="4" s="1"/>
  <c r="O15" i="4"/>
  <c r="N15" i="4" s="1"/>
  <c r="O18" i="4"/>
  <c r="N18" i="4" s="1"/>
  <c r="O47" i="4"/>
  <c r="N47" i="4" s="1"/>
  <c r="O58" i="4"/>
  <c r="N58" i="4" s="1"/>
  <c r="O37" i="4"/>
  <c r="N37" i="4" s="1"/>
  <c r="O40" i="4"/>
  <c r="N40" i="4" s="1"/>
  <c r="O30" i="4"/>
  <c r="N30" i="4" s="1"/>
  <c r="N17" i="4"/>
  <c r="O35" i="5"/>
  <c r="O11" i="5" s="1"/>
  <c r="M53" i="4"/>
  <c r="N15" i="5"/>
  <c r="O53" i="4" l="1"/>
  <c r="G14" i="1"/>
  <c r="N53" i="4" l="1"/>
  <c r="J16" i="3"/>
  <c r="J17" i="3"/>
  <c r="J18" i="3"/>
  <c r="J19" i="3"/>
  <c r="J20" i="3"/>
  <c r="J21" i="3"/>
  <c r="J22" i="3"/>
  <c r="J23" i="3"/>
  <c r="J24" i="3"/>
  <c r="J25" i="3"/>
  <c r="J26" i="3"/>
  <c r="J27" i="3"/>
  <c r="J15" i="2"/>
  <c r="L15" i="2" s="1"/>
  <c r="J16" i="2" l="1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1" i="2"/>
  <c r="J32" i="2"/>
  <c r="J33" i="2"/>
  <c r="J34" i="2"/>
  <c r="J35" i="2"/>
  <c r="J36" i="2"/>
  <c r="J37" i="2"/>
  <c r="J38" i="2"/>
  <c r="J39" i="2"/>
  <c r="J40" i="2"/>
  <c r="L40" i="2" s="1"/>
  <c r="M40" i="2" s="1"/>
  <c r="O40" i="2" l="1"/>
  <c r="N40" i="2" s="1"/>
  <c r="H41" i="2" l="1"/>
  <c r="C11" i="1" l="1"/>
  <c r="H28" i="3"/>
  <c r="D12" i="1" s="1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O12" i="3"/>
  <c r="M23" i="3" l="1"/>
  <c r="M27" i="3"/>
  <c r="M16" i="3"/>
  <c r="M20" i="3"/>
  <c r="M21" i="3"/>
  <c r="M17" i="3"/>
  <c r="M24" i="3"/>
  <c r="M25" i="3"/>
  <c r="M18" i="3"/>
  <c r="M22" i="3"/>
  <c r="M26" i="3"/>
  <c r="M19" i="3"/>
  <c r="M15" i="3"/>
  <c r="O15" i="3" s="1"/>
  <c r="L28" i="3"/>
  <c r="E12" i="1" s="1"/>
  <c r="O24" i="3" l="1"/>
  <c r="N24" i="3" s="1"/>
  <c r="O25" i="3"/>
  <c r="N25" i="3" s="1"/>
  <c r="O17" i="3"/>
  <c r="N17" i="3" s="1"/>
  <c r="O21" i="3"/>
  <c r="N21" i="3" s="1"/>
  <c r="O19" i="3"/>
  <c r="N19" i="3" s="1"/>
  <c r="O20" i="3"/>
  <c r="N20" i="3" s="1"/>
  <c r="O26" i="3"/>
  <c r="N26" i="3" s="1"/>
  <c r="O16" i="3"/>
  <c r="N16" i="3" s="1"/>
  <c r="O22" i="3"/>
  <c r="N22" i="3" s="1"/>
  <c r="O27" i="3"/>
  <c r="N27" i="3" s="1"/>
  <c r="O18" i="3"/>
  <c r="N18" i="3" s="1"/>
  <c r="O23" i="3"/>
  <c r="N23" i="3" s="1"/>
  <c r="M28" i="3"/>
  <c r="F12" i="1" s="1"/>
  <c r="O28" i="3" l="1"/>
  <c r="O11" i="3" s="1"/>
  <c r="N15" i="3"/>
  <c r="G12" i="1" l="1"/>
  <c r="J19" i="1"/>
  <c r="J54" i="4" s="1"/>
  <c r="L54" i="4" s="1"/>
  <c r="D11" i="1"/>
  <c r="D15" i="1" s="1"/>
  <c r="L39" i="2"/>
  <c r="L38" i="2"/>
  <c r="L37" i="2"/>
  <c r="L36" i="2"/>
  <c r="L35" i="2"/>
  <c r="L34" i="2"/>
  <c r="L33" i="2"/>
  <c r="L32" i="2"/>
  <c r="L31" i="2"/>
  <c r="L29" i="2"/>
  <c r="L28" i="2"/>
  <c r="L27" i="2"/>
  <c r="L26" i="2"/>
  <c r="L25" i="2"/>
  <c r="M25" i="2" s="1"/>
  <c r="O25" i="2" s="1"/>
  <c r="L24" i="2"/>
  <c r="L23" i="2"/>
  <c r="L22" i="2"/>
  <c r="L21" i="2"/>
  <c r="L20" i="2"/>
  <c r="L19" i="2"/>
  <c r="L18" i="2"/>
  <c r="L17" i="2"/>
  <c r="L16" i="2"/>
  <c r="M16" i="2" l="1"/>
  <c r="M54" i="4"/>
  <c r="L63" i="4"/>
  <c r="E13" i="1" s="1"/>
  <c r="M21" i="2"/>
  <c r="N25" i="2"/>
  <c r="M38" i="2"/>
  <c r="M18" i="2"/>
  <c r="M19" i="2"/>
  <c r="M27" i="2"/>
  <c r="M24" i="2"/>
  <c r="M22" i="2"/>
  <c r="M26" i="2"/>
  <c r="M31" i="2"/>
  <c r="M35" i="2"/>
  <c r="M33" i="2"/>
  <c r="M32" i="2"/>
  <c r="M39" i="2"/>
  <c r="M17" i="2"/>
  <c r="M28" i="2"/>
  <c r="M36" i="2"/>
  <c r="M20" i="2"/>
  <c r="M23" i="2"/>
  <c r="M29" i="2"/>
  <c r="M34" i="2"/>
  <c r="M37" i="2"/>
  <c r="L41" i="2"/>
  <c r="O54" i="4" l="1"/>
  <c r="O63" i="4" s="1"/>
  <c r="M63" i="4"/>
  <c r="F13" i="1" s="1"/>
  <c r="O33" i="2"/>
  <c r="N33" i="2" s="1"/>
  <c r="O29" i="2"/>
  <c r="N29" i="2" s="1"/>
  <c r="O23" i="2"/>
  <c r="N23" i="2" s="1"/>
  <c r="O20" i="2"/>
  <c r="N20" i="2" s="1"/>
  <c r="O38" i="2"/>
  <c r="N38" i="2" s="1"/>
  <c r="O26" i="2"/>
  <c r="N26" i="2" s="1"/>
  <c r="O28" i="2"/>
  <c r="N28" i="2" s="1"/>
  <c r="O21" i="2"/>
  <c r="N21" i="2" s="1"/>
  <c r="O19" i="2"/>
  <c r="N19" i="2" s="1"/>
  <c r="O35" i="2"/>
  <c r="N35" i="2" s="1"/>
  <c r="O18" i="2"/>
  <c r="N18" i="2" s="1"/>
  <c r="O31" i="2"/>
  <c r="N31" i="2" s="1"/>
  <c r="O36" i="2"/>
  <c r="N36" i="2" s="1"/>
  <c r="O22" i="2"/>
  <c r="N22" i="2" s="1"/>
  <c r="O17" i="2"/>
  <c r="N17" i="2" s="1"/>
  <c r="O24" i="2"/>
  <c r="N24" i="2" s="1"/>
  <c r="O37" i="2"/>
  <c r="N37" i="2" s="1"/>
  <c r="O39" i="2"/>
  <c r="N39" i="2" s="1"/>
  <c r="O16" i="2"/>
  <c r="N16" i="2" s="1"/>
  <c r="O34" i="2"/>
  <c r="N34" i="2" s="1"/>
  <c r="O32" i="2"/>
  <c r="N32" i="2" s="1"/>
  <c r="O27" i="2"/>
  <c r="N27" i="2" s="1"/>
  <c r="M15" i="2"/>
  <c r="G13" i="1" l="1"/>
  <c r="O11" i="4"/>
  <c r="M41" i="2"/>
  <c r="F11" i="1" s="1"/>
  <c r="O15" i="2"/>
  <c r="O41" i="2" s="1"/>
  <c r="N54" i="4"/>
  <c r="E11" i="1"/>
  <c r="E15" i="1" s="1"/>
  <c r="F15" i="1" l="1"/>
  <c r="G11" i="1"/>
  <c r="G15" i="1" s="1"/>
  <c r="O11" i="2"/>
  <c r="N15" i="2"/>
  <c r="O43" i="6" l="1"/>
  <c r="G20" i="1" l="1"/>
  <c r="G23" i="1" s="1"/>
  <c r="O11" i="6"/>
  <c r="N15" i="13"/>
  <c r="N23" i="13"/>
  <c r="N16" i="13"/>
  <c r="N27" i="13"/>
  <c r="N26" i="13"/>
  <c r="N20" i="13"/>
  <c r="N24" i="13"/>
  <c r="N28" i="13"/>
  <c r="N19" i="13"/>
  <c r="N18" i="13"/>
  <c r="N21" i="13"/>
  <c r="N22" i="13"/>
  <c r="N17" i="13"/>
  <c r="N30" i="13"/>
  <c r="N31" i="13"/>
  <c r="G37" i="1"/>
  <c r="G41" i="1" s="1"/>
  <c r="N29" i="13"/>
  <c r="N25" i="13"/>
  <c r="O11" i="13" l="1"/>
</calcChain>
</file>

<file path=xl/sharedStrings.xml><?xml version="1.0" encoding="utf-8"?>
<sst xmlns="http://schemas.openxmlformats.org/spreadsheetml/2006/main" count="4831" uniqueCount="1140">
  <si>
    <t>Kreis Lippe</t>
  </si>
  <si>
    <t>Los 1</t>
  </si>
  <si>
    <t>Objekt</t>
  </si>
  <si>
    <t>32107 Bad Salzuflen</t>
  </si>
  <si>
    <t>Louis-Uekermann-Wag 2</t>
  </si>
  <si>
    <t>1.1</t>
  </si>
  <si>
    <t>SVS</t>
  </si>
  <si>
    <t>Produktivstunden</t>
  </si>
  <si>
    <t>Jahreswerte</t>
  </si>
  <si>
    <t>Angebotswert netto</t>
  </si>
  <si>
    <t>Ausschreibung Unterhaltsreinigung</t>
  </si>
  <si>
    <t xml:space="preserve">Reinigungfläche </t>
  </si>
  <si>
    <t>1.2</t>
  </si>
  <si>
    <t xml:space="preserve">Kalkulatorischer Stundenverrechnungssatz: </t>
  </si>
  <si>
    <t>EP Reinigungsfläche:</t>
  </si>
  <si>
    <t>zu reinigende Räume:</t>
  </si>
  <si>
    <t>Pos.</t>
  </si>
  <si>
    <t>Bereich</t>
  </si>
  <si>
    <t>Etage</t>
  </si>
  <si>
    <t>R-Nr.</t>
  </si>
  <si>
    <t xml:space="preserve">Raumart </t>
  </si>
  <si>
    <t>Bodenbelag</t>
  </si>
  <si>
    <t>LV</t>
  </si>
  <si>
    <t>Fläche
(m²)</t>
  </si>
  <si>
    <t xml:space="preserve">Intervall
</t>
  </si>
  <si>
    <t>Intervall
(Jahr)</t>
  </si>
  <si>
    <t>h / Jahr</t>
  </si>
  <si>
    <t>EP-RG 
(€)</t>
  </si>
  <si>
    <t>GP-Jahr
(€)</t>
  </si>
  <si>
    <t>EG</t>
  </si>
  <si>
    <t>001.1</t>
  </si>
  <si>
    <t>Zulassungshalle</t>
  </si>
  <si>
    <t>Textil</t>
  </si>
  <si>
    <t>001.2</t>
  </si>
  <si>
    <t>Wartebereich</t>
  </si>
  <si>
    <t>Fliesen</t>
  </si>
  <si>
    <t>EG / Keller</t>
  </si>
  <si>
    <t>002</t>
  </si>
  <si>
    <t>MA-Eingang / Kellertreppe</t>
  </si>
  <si>
    <t>003</t>
  </si>
  <si>
    <t>Personal-WC Damen</t>
  </si>
  <si>
    <t>004</t>
  </si>
  <si>
    <t>Personal-WC Herren / PuMi</t>
  </si>
  <si>
    <t>005</t>
  </si>
  <si>
    <t>Büro / Aufenthalt</t>
  </si>
  <si>
    <t>PVC</t>
  </si>
  <si>
    <t>C1</t>
  </si>
  <si>
    <t>006</t>
  </si>
  <si>
    <t xml:space="preserve">Flur </t>
  </si>
  <si>
    <t>007</t>
  </si>
  <si>
    <t>Sozialraum</t>
  </si>
  <si>
    <t>008</t>
  </si>
  <si>
    <t>Teeküche</t>
  </si>
  <si>
    <t>009</t>
  </si>
  <si>
    <t>Büro Leitung</t>
  </si>
  <si>
    <t>017</t>
  </si>
  <si>
    <t>Kassenraum</t>
  </si>
  <si>
    <t>018</t>
  </si>
  <si>
    <t>Vorprüfung</t>
  </si>
  <si>
    <t>019</t>
  </si>
  <si>
    <t>Eingang</t>
  </si>
  <si>
    <t>020</t>
  </si>
  <si>
    <t>Besucher-WC Herren</t>
  </si>
  <si>
    <t>021</t>
  </si>
  <si>
    <t>Besucher-WC Damen</t>
  </si>
  <si>
    <t>022</t>
  </si>
  <si>
    <t>Schildermacher</t>
  </si>
  <si>
    <t>ohne</t>
  </si>
  <si>
    <t>Podest MA-Eingang</t>
  </si>
  <si>
    <t>Podest Eingang</t>
  </si>
  <si>
    <t>Keller</t>
  </si>
  <si>
    <t>U.001</t>
  </si>
  <si>
    <t>Flur</t>
  </si>
  <si>
    <t>U.002</t>
  </si>
  <si>
    <t>Archiv</t>
  </si>
  <si>
    <t>U.003</t>
  </si>
  <si>
    <t>U.004</t>
  </si>
  <si>
    <t>Anschlüsse</t>
  </si>
  <si>
    <t>U.005</t>
  </si>
  <si>
    <t>Heizung</t>
  </si>
  <si>
    <t>U.006</t>
  </si>
  <si>
    <t>U.007</t>
  </si>
  <si>
    <t>GS</t>
  </si>
  <si>
    <t>Gesamtsumme</t>
  </si>
  <si>
    <t>Intervalle</t>
  </si>
  <si>
    <t>Woche</t>
  </si>
  <si>
    <t>V</t>
  </si>
  <si>
    <t>Tage p.a</t>
  </si>
  <si>
    <t>S</t>
  </si>
  <si>
    <t>Intervall:</t>
  </si>
  <si>
    <t>1. OG</t>
  </si>
  <si>
    <t>1.01</t>
  </si>
  <si>
    <t>Server</t>
  </si>
  <si>
    <t>Teppich</t>
  </si>
  <si>
    <t>D</t>
  </si>
  <si>
    <t>1.02</t>
  </si>
  <si>
    <t>Abstellraum</t>
  </si>
  <si>
    <t>Linoleum</t>
  </si>
  <si>
    <t>1.03</t>
  </si>
  <si>
    <t>Sekretariat</t>
  </si>
  <si>
    <t>1.04</t>
  </si>
  <si>
    <t>1.05</t>
  </si>
  <si>
    <t>WC 1 (Kunden)</t>
  </si>
  <si>
    <t>1.06</t>
  </si>
  <si>
    <t>Küche</t>
  </si>
  <si>
    <t>1.07</t>
  </si>
  <si>
    <t>WC 2 (MA)</t>
  </si>
  <si>
    <t>1.08</t>
  </si>
  <si>
    <t>1.09</t>
  </si>
  <si>
    <t>Beratungsraum 1</t>
  </si>
  <si>
    <t>1.10</t>
  </si>
  <si>
    <t>Beratungsraum 2</t>
  </si>
  <si>
    <t>1.11</t>
  </si>
  <si>
    <t>Beratungsraum 3</t>
  </si>
  <si>
    <t>1.12</t>
  </si>
  <si>
    <t>Bibliothek</t>
  </si>
  <si>
    <t>1.13</t>
  </si>
  <si>
    <t>Multifunktionsraum</t>
  </si>
  <si>
    <t>C2</t>
  </si>
  <si>
    <t>Lange Str. 69b</t>
  </si>
  <si>
    <t>1.3</t>
  </si>
  <si>
    <t>1.4</t>
  </si>
  <si>
    <t>32791 Lage</t>
  </si>
  <si>
    <t>gesamt</t>
  </si>
  <si>
    <t>Los 2</t>
  </si>
  <si>
    <t>Pflaster, Grünflächen</t>
  </si>
  <si>
    <t>B1</t>
  </si>
  <si>
    <t>B2</t>
  </si>
  <si>
    <t>Regio Oerlinghausen</t>
  </si>
  <si>
    <t>GesZ Oerlinghausen</t>
  </si>
  <si>
    <t>2.1</t>
  </si>
  <si>
    <t>2.2</t>
  </si>
  <si>
    <t>WALK DT</t>
  </si>
  <si>
    <t>2.3</t>
  </si>
  <si>
    <t>Braunenbrucher Weg 18</t>
  </si>
  <si>
    <t>2. OG links</t>
  </si>
  <si>
    <t>2. OG</t>
  </si>
  <si>
    <t>Flur, 2.05</t>
  </si>
  <si>
    <t>117</t>
  </si>
  <si>
    <t>Besprechung 2.01</t>
  </si>
  <si>
    <t>Archiv, 2.07</t>
  </si>
  <si>
    <t>WC, 2.06</t>
  </si>
  <si>
    <t xml:space="preserve">Fliesen </t>
  </si>
  <si>
    <t>Küche, ohne</t>
  </si>
  <si>
    <t>Büro 5, 209</t>
  </si>
  <si>
    <t>Büro 4, 2.08</t>
  </si>
  <si>
    <t>Büro 3, 2.04</t>
  </si>
  <si>
    <t>Büro 2, 2.03</t>
  </si>
  <si>
    <t>Büro 1, 2.02</t>
  </si>
  <si>
    <t>2. OG rechts</t>
  </si>
  <si>
    <t>Büro 1, 2.10</t>
  </si>
  <si>
    <t>Büro 2, 2.11</t>
  </si>
  <si>
    <t>Büro 3, 2.12</t>
  </si>
  <si>
    <t>Büro 4, 2.13</t>
  </si>
  <si>
    <t>Büro 5, 2.14</t>
  </si>
  <si>
    <t>Büro 6, 2.15</t>
  </si>
  <si>
    <t>Büro 7, 2.16</t>
  </si>
  <si>
    <t>Büro 8, 2.17</t>
  </si>
  <si>
    <t>Büro 9, 2.18</t>
  </si>
  <si>
    <t>Büro 10, 2.19</t>
  </si>
  <si>
    <t>Büro 11, 2.20</t>
  </si>
  <si>
    <t>Besprechung (Büro) 2.21</t>
  </si>
  <si>
    <t>Anmeldung</t>
  </si>
  <si>
    <t>Flur, 2.26</t>
  </si>
  <si>
    <t>WC-H, 2.23</t>
  </si>
  <si>
    <t>Garderobe, 2.24</t>
  </si>
  <si>
    <t>WC-D, 2.23</t>
  </si>
  <si>
    <t>Küche, 2.25</t>
  </si>
  <si>
    <t>EDV, 2.27</t>
  </si>
  <si>
    <t>Balkon</t>
  </si>
  <si>
    <t>Holz</t>
  </si>
  <si>
    <t>DG links</t>
  </si>
  <si>
    <t>DG</t>
  </si>
  <si>
    <t>Flur, 3.06</t>
  </si>
  <si>
    <t>Teppiich</t>
  </si>
  <si>
    <t>PuMi, 3.07</t>
  </si>
  <si>
    <t>KR</t>
  </si>
  <si>
    <t>Büro 5, 3.05</t>
  </si>
  <si>
    <t>Büro 4, 3.04</t>
  </si>
  <si>
    <t>Büro 3, 3.03</t>
  </si>
  <si>
    <t>Büro 2, 3.02</t>
  </si>
  <si>
    <t>Büro 1, 3.01</t>
  </si>
  <si>
    <t>DG Mitte</t>
  </si>
  <si>
    <t>Wartezimmer, 3.08</t>
  </si>
  <si>
    <t>DG rechts</t>
  </si>
  <si>
    <t>Abstellraum, 3.17</t>
  </si>
  <si>
    <t>Büro 1, 3.10</t>
  </si>
  <si>
    <t>Büro 2, 3.11</t>
  </si>
  <si>
    <t>WC-D (MA) 3.12</t>
  </si>
  <si>
    <t>WC-H (Gäste) 3.12</t>
  </si>
  <si>
    <t>Besprechung, 3.13</t>
  </si>
  <si>
    <t>Büro 3, 3.14</t>
  </si>
  <si>
    <t>Büro 4, 3.15</t>
  </si>
  <si>
    <t>33813 Oerlinghausen</t>
  </si>
  <si>
    <t>Regionalbüro Oerlinghausen</t>
  </si>
  <si>
    <t>01</t>
  </si>
  <si>
    <t>01b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</si>
  <si>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</si>
  <si>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</si>
  <si>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</si>
  <si>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</si>
  <si>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</si>
  <si>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</si>
  <si>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</si>
  <si>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</si>
  <si>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</si>
  <si>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</si>
  <si>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</si>
  <si>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</si>
  <si>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</si>
  <si>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</si>
  <si>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</si>
  <si>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</si>
  <si>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</si>
  <si>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</si>
  <si>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MFR 2</t>
  </si>
  <si>
    <t>Stuhllager</t>
  </si>
  <si>
    <t>Lager Bürobedarf</t>
  </si>
  <si>
    <t>PIZ (Empfang Warten)</t>
  </si>
  <si>
    <t>Büro 3</t>
  </si>
  <si>
    <t>PuMi</t>
  </si>
  <si>
    <t>Meeting-Point (Flur)</t>
  </si>
  <si>
    <t>Besprechung</t>
  </si>
  <si>
    <t>Flur 2</t>
  </si>
  <si>
    <t>Büro 2</t>
  </si>
  <si>
    <t>Büro 1</t>
  </si>
  <si>
    <t>WC-Gast</t>
  </si>
  <si>
    <t>Schau-WC mit Dusche</t>
  </si>
  <si>
    <t>MA-WC Herren</t>
  </si>
  <si>
    <t>MA-WC Damen</t>
  </si>
  <si>
    <t>MFR 1</t>
  </si>
  <si>
    <t>Nadelfilz</t>
  </si>
  <si>
    <t>Detmold</t>
  </si>
  <si>
    <t>Nadelfilz, Lino.</t>
  </si>
  <si>
    <t>Mülltonnen</t>
  </si>
  <si>
    <t>Hofstr. 3</t>
  </si>
  <si>
    <t>32756 Detmold</t>
  </si>
  <si>
    <t>UG</t>
  </si>
  <si>
    <t>Eingang, Treppenhaus</t>
  </si>
  <si>
    <t>Aufzug (Kabine)</t>
  </si>
  <si>
    <t>E3</t>
  </si>
  <si>
    <t>Heizung, Technik</t>
  </si>
  <si>
    <t>unbekannt</t>
  </si>
  <si>
    <t>23</t>
  </si>
  <si>
    <t>WC barrierefrei</t>
  </si>
  <si>
    <t>Entree, Warten</t>
  </si>
  <si>
    <t xml:space="preserve">PVC </t>
  </si>
  <si>
    <t>21</t>
  </si>
  <si>
    <t>WC-Herren</t>
  </si>
  <si>
    <t>22</t>
  </si>
  <si>
    <t>WC-Damen</t>
  </si>
  <si>
    <t>Abstellen, Drucker</t>
  </si>
  <si>
    <t>Büro 4</t>
  </si>
  <si>
    <t>20</t>
  </si>
  <si>
    <t>Pause, Küche</t>
  </si>
  <si>
    <t>Gruppenraum</t>
  </si>
  <si>
    <t>Stühle</t>
  </si>
  <si>
    <t>OG</t>
  </si>
  <si>
    <t>Treppenhaus</t>
  </si>
  <si>
    <t>Abstellen, PuMi</t>
  </si>
  <si>
    <t>25</t>
  </si>
  <si>
    <t>Büro SpDi</t>
  </si>
  <si>
    <t>27</t>
  </si>
  <si>
    <t>WC</t>
  </si>
  <si>
    <t>26</t>
  </si>
  <si>
    <t>Warten, Flur</t>
  </si>
  <si>
    <t>28</t>
  </si>
  <si>
    <t>Technik, Abstellen, Lager</t>
  </si>
  <si>
    <t>29</t>
  </si>
  <si>
    <t>Kindertherapie mit Küche</t>
  </si>
  <si>
    <t>30</t>
  </si>
  <si>
    <t>31</t>
  </si>
  <si>
    <t>32</t>
  </si>
  <si>
    <t>Grotenburg 52</t>
  </si>
  <si>
    <t>32760 Detmold</t>
  </si>
  <si>
    <t>A3</t>
  </si>
  <si>
    <t>A3.00</t>
  </si>
  <si>
    <t>Lino</t>
  </si>
  <si>
    <t>A3.05</t>
  </si>
  <si>
    <t>Büro</t>
  </si>
  <si>
    <t>A3.04</t>
  </si>
  <si>
    <t>A3.06</t>
  </si>
  <si>
    <t>A3.07</t>
  </si>
  <si>
    <t>A3.08</t>
  </si>
  <si>
    <t>A3.10</t>
  </si>
  <si>
    <t>A3.09</t>
  </si>
  <si>
    <t>A3.11</t>
  </si>
  <si>
    <t>PuMi-Raum</t>
  </si>
  <si>
    <t>A3.12</t>
  </si>
  <si>
    <t>A3.13</t>
  </si>
  <si>
    <t>A3.14</t>
  </si>
  <si>
    <t>A3.15</t>
  </si>
  <si>
    <t>Lager</t>
  </si>
  <si>
    <t>A3.16</t>
  </si>
  <si>
    <t>A3.17a</t>
  </si>
  <si>
    <t>A3.17b</t>
  </si>
  <si>
    <t>A3.17c</t>
  </si>
  <si>
    <t>A3.18</t>
  </si>
  <si>
    <t>A3.19</t>
  </si>
  <si>
    <t>A3.21</t>
  </si>
  <si>
    <t>A3.21a</t>
  </si>
  <si>
    <t>A3.22</t>
  </si>
  <si>
    <t>A3.23</t>
  </si>
  <si>
    <t>A3.24</t>
  </si>
  <si>
    <t>A3.25</t>
  </si>
  <si>
    <t>A3.26</t>
  </si>
  <si>
    <t>A3.27</t>
  </si>
  <si>
    <t>A3.28</t>
  </si>
  <si>
    <t>A3.29</t>
  </si>
  <si>
    <t>A3.32</t>
  </si>
  <si>
    <t>A3.33</t>
  </si>
  <si>
    <t>A3.35a</t>
  </si>
  <si>
    <t>A3.37</t>
  </si>
  <si>
    <t>A.39a</t>
  </si>
  <si>
    <t>A3.39,
A3.41</t>
  </si>
  <si>
    <t>D3</t>
  </si>
  <si>
    <t>D3.01</t>
  </si>
  <si>
    <t>D3.03</t>
  </si>
  <si>
    <t>D3.04a</t>
  </si>
  <si>
    <t>D3.05</t>
  </si>
  <si>
    <t>D3.06</t>
  </si>
  <si>
    <t>D3.07</t>
  </si>
  <si>
    <t>D3.08</t>
  </si>
  <si>
    <t>D3.09</t>
  </si>
  <si>
    <t>D3.10</t>
  </si>
  <si>
    <t>D3.11</t>
  </si>
  <si>
    <t>D3.12</t>
  </si>
  <si>
    <t>D3.13</t>
  </si>
  <si>
    <t>D3.14</t>
  </si>
  <si>
    <t>D3.15</t>
  </si>
  <si>
    <t>D3.16</t>
  </si>
  <si>
    <t>D3.17</t>
  </si>
  <si>
    <t>D3.18a</t>
  </si>
  <si>
    <t>D3.18b</t>
  </si>
  <si>
    <t>D3.21</t>
  </si>
  <si>
    <t>D3.23</t>
  </si>
  <si>
    <t>D3.22</t>
  </si>
  <si>
    <t>D3.24</t>
  </si>
  <si>
    <t>D3.25</t>
  </si>
  <si>
    <t>D3.26</t>
  </si>
  <si>
    <t>D3.28</t>
  </si>
  <si>
    <t>D3.30</t>
  </si>
  <si>
    <t>D3.32</t>
  </si>
  <si>
    <t>E3.01,
E3.02</t>
  </si>
  <si>
    <t>E3.02b</t>
  </si>
  <si>
    <t>E3.02e</t>
  </si>
  <si>
    <t>E3.04</t>
  </si>
  <si>
    <t>E3.05</t>
  </si>
  <si>
    <t>E3.06</t>
  </si>
  <si>
    <t>E3.08</t>
  </si>
  <si>
    <t>E3.09</t>
  </si>
  <si>
    <t>E3.10</t>
  </si>
  <si>
    <t>E3.11</t>
  </si>
  <si>
    <t>E3.12</t>
  </si>
  <si>
    <t>E3.13</t>
  </si>
  <si>
    <t>E3.14</t>
  </si>
  <si>
    <t>E3.15</t>
  </si>
  <si>
    <t>E3.16</t>
  </si>
  <si>
    <t>E3.18</t>
  </si>
  <si>
    <t>E3.19</t>
  </si>
  <si>
    <t>E3.20</t>
  </si>
  <si>
    <t>E3.21</t>
  </si>
  <si>
    <t>E3.22</t>
  </si>
  <si>
    <t>E3.24</t>
  </si>
  <si>
    <t>E3.25</t>
  </si>
  <si>
    <t>E3.27</t>
  </si>
  <si>
    <t>E3.28</t>
  </si>
  <si>
    <t>E3.29</t>
  </si>
  <si>
    <t>E3.30
E3.32</t>
  </si>
  <si>
    <t>E3.31</t>
  </si>
  <si>
    <t>E3.33</t>
  </si>
  <si>
    <t>E3.34</t>
  </si>
  <si>
    <t>E3.36</t>
  </si>
  <si>
    <t>E3.38</t>
  </si>
  <si>
    <t>F3</t>
  </si>
  <si>
    <t>F3.01</t>
  </si>
  <si>
    <t>Behinderten-WC</t>
  </si>
  <si>
    <t>F3.01,
F3.02</t>
  </si>
  <si>
    <t>F3.03</t>
  </si>
  <si>
    <t>F3.04</t>
  </si>
  <si>
    <t>F3.05</t>
  </si>
  <si>
    <t>F3.06</t>
  </si>
  <si>
    <t>F3.07</t>
  </si>
  <si>
    <t>F3.08</t>
  </si>
  <si>
    <t>F3.09</t>
  </si>
  <si>
    <t>F3.10a</t>
  </si>
  <si>
    <t>F3.10b</t>
  </si>
  <si>
    <t>F3.10d</t>
  </si>
  <si>
    <t>F3.11</t>
  </si>
  <si>
    <t>F3.12</t>
  </si>
  <si>
    <t>F3.13</t>
  </si>
  <si>
    <t>F3.14</t>
  </si>
  <si>
    <t>F3.15</t>
  </si>
  <si>
    <t>F3.16</t>
  </si>
  <si>
    <t>F3.17</t>
  </si>
  <si>
    <t>F3.18</t>
  </si>
  <si>
    <t>F3.19</t>
  </si>
  <si>
    <t>F3.20</t>
  </si>
  <si>
    <t>F3.21</t>
  </si>
  <si>
    <t>F3.22</t>
  </si>
  <si>
    <t>F3.23</t>
  </si>
  <si>
    <t>F3.23a</t>
  </si>
  <si>
    <t>Damen WC</t>
  </si>
  <si>
    <t>B2.22</t>
  </si>
  <si>
    <t>B2.20</t>
  </si>
  <si>
    <t>B2.19</t>
  </si>
  <si>
    <t>B2.17</t>
  </si>
  <si>
    <t>B2.16</t>
  </si>
  <si>
    <t>B2.15</t>
  </si>
  <si>
    <t>B2.14</t>
  </si>
  <si>
    <t>B2.13</t>
  </si>
  <si>
    <t>B2.12</t>
  </si>
  <si>
    <t>B2.11</t>
  </si>
  <si>
    <t>B2.10</t>
  </si>
  <si>
    <t>B2.09</t>
  </si>
  <si>
    <t>B2.08</t>
  </si>
  <si>
    <t>B2.07</t>
  </si>
  <si>
    <t>B2.06</t>
  </si>
  <si>
    <t>B2.05</t>
  </si>
  <si>
    <t>B2.04</t>
  </si>
  <si>
    <t>B2.02</t>
  </si>
  <si>
    <t>C2.01</t>
  </si>
  <si>
    <t>C2.02</t>
  </si>
  <si>
    <t>WC Herren</t>
  </si>
  <si>
    <t>C2.05</t>
  </si>
  <si>
    <t>C2.06</t>
  </si>
  <si>
    <t>Warteraum</t>
  </si>
  <si>
    <t>C2.07,
C2.09</t>
  </si>
  <si>
    <t>C2.08</t>
  </si>
  <si>
    <t>C2.11,
C13</t>
  </si>
  <si>
    <t>C2.10</t>
  </si>
  <si>
    <t>C2.12
C2.14</t>
  </si>
  <si>
    <t>C2.15,
C2.17</t>
  </si>
  <si>
    <t>C2.16</t>
  </si>
  <si>
    <t>C2.18</t>
  </si>
  <si>
    <t>C2.19</t>
  </si>
  <si>
    <t>C2.20</t>
  </si>
  <si>
    <t>C2.21</t>
  </si>
  <si>
    <t>C2.23</t>
  </si>
  <si>
    <t>C2.26</t>
  </si>
  <si>
    <t>C2.25
C2.27</t>
  </si>
  <si>
    <t>C2.28
C2.30</t>
  </si>
  <si>
    <t>C2.29
C2.31</t>
  </si>
  <si>
    <t>C2.32</t>
  </si>
  <si>
    <t>001</t>
  </si>
  <si>
    <t>Touristinfo (TI)</t>
  </si>
  <si>
    <t>Lager Naturpark</t>
  </si>
  <si>
    <t>Technik Nahwärmeübergabe</t>
  </si>
  <si>
    <t>Technik ELT</t>
  </si>
  <si>
    <t>Lager LV</t>
  </si>
  <si>
    <t>Backoffice</t>
  </si>
  <si>
    <t>013</t>
  </si>
  <si>
    <t>Treppenhaus mit MA-Eingang</t>
  </si>
  <si>
    <t>012</t>
  </si>
  <si>
    <t>Aufzug</t>
  </si>
  <si>
    <t>011</t>
  </si>
  <si>
    <t>Aufzug - Technik</t>
  </si>
  <si>
    <t>010</t>
  </si>
  <si>
    <t>Putzmittel</t>
  </si>
  <si>
    <t>WC barrierfrei</t>
  </si>
  <si>
    <t>112</t>
  </si>
  <si>
    <t>Büro LTM</t>
  </si>
  <si>
    <t>111</t>
  </si>
  <si>
    <t>110</t>
  </si>
  <si>
    <t>109</t>
  </si>
  <si>
    <t>108</t>
  </si>
  <si>
    <t>107</t>
  </si>
  <si>
    <t>115</t>
  </si>
  <si>
    <t>114</t>
  </si>
  <si>
    <t>113</t>
  </si>
  <si>
    <t>116</t>
  </si>
  <si>
    <t>Garderobe</t>
  </si>
  <si>
    <t>106</t>
  </si>
  <si>
    <t>Büro NP</t>
  </si>
  <si>
    <t>105</t>
  </si>
  <si>
    <t>104</t>
  </si>
  <si>
    <t>103</t>
  </si>
  <si>
    <t>102</t>
  </si>
  <si>
    <t>101</t>
  </si>
  <si>
    <t>100</t>
  </si>
  <si>
    <t>Besprechungsraum</t>
  </si>
  <si>
    <t>Flur Treppenhaus</t>
  </si>
  <si>
    <t>1.45</t>
  </si>
  <si>
    <t>WC Damen</t>
  </si>
  <si>
    <t>1.47</t>
  </si>
  <si>
    <t>Büro Praktikanten</t>
  </si>
  <si>
    <t>Los 3</t>
  </si>
  <si>
    <t>Lemgo</t>
  </si>
  <si>
    <t>EZB Lemgo</t>
  </si>
  <si>
    <t>3.1</t>
  </si>
  <si>
    <t>3.2</t>
  </si>
  <si>
    <t>3.OG</t>
  </si>
  <si>
    <t>32657 Lemgo</t>
  </si>
  <si>
    <t>Papenstr. 4</t>
  </si>
  <si>
    <t>1.2.1</t>
  </si>
  <si>
    <t>1.2.11</t>
  </si>
  <si>
    <t>1.2.12</t>
  </si>
  <si>
    <t>1.2.17</t>
  </si>
  <si>
    <t>Aufzugskabine</t>
  </si>
  <si>
    <t>1.2.10</t>
  </si>
  <si>
    <t>Personal-Beh.  WC</t>
  </si>
  <si>
    <t>1.2.8 + 9</t>
  </si>
  <si>
    <t>Personalraum, Teeküche</t>
  </si>
  <si>
    <t>1.2.7</t>
  </si>
  <si>
    <t>1.2.13</t>
  </si>
  <si>
    <t>Abstellraum-Anbau</t>
  </si>
  <si>
    <t>1.2.16</t>
  </si>
  <si>
    <t>Flur-Anbau</t>
  </si>
  <si>
    <t>1.2.15</t>
  </si>
  <si>
    <t>Aktionsraum-Anbau</t>
  </si>
  <si>
    <t>1.2.14</t>
  </si>
  <si>
    <t>Jugendraum-Anbau</t>
  </si>
  <si>
    <t>1.2.5</t>
  </si>
  <si>
    <t>1.2.4</t>
  </si>
  <si>
    <t>Verwaltung (Backoffice)</t>
  </si>
  <si>
    <t>1.2.3</t>
  </si>
  <si>
    <t>1.2.2</t>
  </si>
  <si>
    <t>Wartezimmer</t>
  </si>
  <si>
    <t>1.3.1</t>
  </si>
  <si>
    <t>1.3.2</t>
  </si>
  <si>
    <t>Feinsteinzeug</t>
  </si>
  <si>
    <t>1.3.10</t>
  </si>
  <si>
    <t>1.3.5</t>
  </si>
  <si>
    <t>1.3.6</t>
  </si>
  <si>
    <t>Beratung 4</t>
  </si>
  <si>
    <t>1.3.7</t>
  </si>
  <si>
    <t>Beratung 3</t>
  </si>
  <si>
    <t>1.3.8</t>
  </si>
  <si>
    <t>Beratung 2</t>
  </si>
  <si>
    <t>1.3.9</t>
  </si>
  <si>
    <t>Beratung 1</t>
  </si>
  <si>
    <t>1.3.3</t>
  </si>
  <si>
    <t>Testothek</t>
  </si>
  <si>
    <t>1.4.1</t>
  </si>
  <si>
    <t>1.4.2</t>
  </si>
  <si>
    <t>1.4.10</t>
  </si>
  <si>
    <t>1.4.5</t>
  </si>
  <si>
    <t>Beratung 5</t>
  </si>
  <si>
    <t>1.4.6</t>
  </si>
  <si>
    <t>1.4.7</t>
  </si>
  <si>
    <t>1.4.8</t>
  </si>
  <si>
    <t>1.4.9</t>
  </si>
  <si>
    <t>1.4.3</t>
  </si>
  <si>
    <t>1.5.1</t>
  </si>
  <si>
    <t>1.5.7</t>
  </si>
  <si>
    <t>Flur mit Vorraum Aufzug</t>
  </si>
  <si>
    <t>1.5.2</t>
  </si>
  <si>
    <t>WC mit Vorraum</t>
  </si>
  <si>
    <t xml:space="preserve">Teeküche </t>
  </si>
  <si>
    <t>1.5.4</t>
  </si>
  <si>
    <t>1.5.5</t>
  </si>
  <si>
    <t>1.5.6</t>
  </si>
  <si>
    <t>Spielzimmer</t>
  </si>
  <si>
    <t>GA Lemgo, KLL</t>
  </si>
  <si>
    <t>3.3</t>
  </si>
  <si>
    <t>GA Lemgo, Medicum</t>
  </si>
  <si>
    <t>Rintelner Str. 83-85</t>
  </si>
  <si>
    <t>KLL Ostflügel</t>
  </si>
  <si>
    <t>Konferenzraum</t>
  </si>
  <si>
    <t>Fluchtbalkon</t>
  </si>
  <si>
    <t>138a</t>
  </si>
  <si>
    <t>Doppelbüro</t>
  </si>
  <si>
    <t>Flur 1</t>
  </si>
  <si>
    <t>149a</t>
  </si>
  <si>
    <t>Balkon Konferenzraum</t>
  </si>
  <si>
    <t>Teeküche, dazu Kopierer/Schredder</t>
  </si>
  <si>
    <t xml:space="preserve">Linoleum / PVC </t>
  </si>
  <si>
    <t>Besprechungsraum, Büro</t>
  </si>
  <si>
    <t>Archiv, Lager</t>
  </si>
  <si>
    <t>KLL Westflügel</t>
  </si>
  <si>
    <t>202</t>
  </si>
  <si>
    <t>202a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</si>
  <si>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</si>
  <si>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</si>
  <si>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</si>
  <si>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</si>
  <si>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</si>
  <si>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</si>
  <si>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</si>
  <si>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</si>
  <si>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</si>
  <si>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</si>
  <si>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PuMI</t>
  </si>
  <si>
    <t>Medicum</t>
  </si>
  <si>
    <t>Flur, 2x Treppenhaus
-Absatz</t>
  </si>
  <si>
    <t>3. OG</t>
  </si>
  <si>
    <t>3.01</t>
  </si>
  <si>
    <t>Empfang</t>
  </si>
  <si>
    <t>3.02</t>
  </si>
  <si>
    <t>Info</t>
  </si>
  <si>
    <t>3.03</t>
  </si>
  <si>
    <t>Arzthelferin AA 01</t>
  </si>
  <si>
    <t>3.04</t>
  </si>
  <si>
    <t>U 01</t>
  </si>
  <si>
    <t>3.05</t>
  </si>
  <si>
    <t>U 02</t>
  </si>
  <si>
    <t>3.06</t>
  </si>
  <si>
    <t>Arzthelferin AA 02</t>
  </si>
  <si>
    <t>3.07</t>
  </si>
  <si>
    <t>U 03</t>
  </si>
  <si>
    <t>3.08</t>
  </si>
  <si>
    <t>U 04</t>
  </si>
  <si>
    <t>3.09</t>
  </si>
  <si>
    <t>Arzthelferin AA 03</t>
  </si>
  <si>
    <t>3.10</t>
  </si>
  <si>
    <t>Arzthelferin AA 04</t>
  </si>
  <si>
    <t>3.11</t>
  </si>
  <si>
    <t>U 05</t>
  </si>
  <si>
    <t>3.12</t>
  </si>
  <si>
    <t>U 06</t>
  </si>
  <si>
    <t>3.13</t>
  </si>
  <si>
    <t>Büro 01</t>
  </si>
  <si>
    <t>3.14</t>
  </si>
  <si>
    <t>Büro 02</t>
  </si>
  <si>
    <t>3.15</t>
  </si>
  <si>
    <t>Büro 03</t>
  </si>
  <si>
    <t>3.16</t>
  </si>
  <si>
    <t>Büro 04</t>
  </si>
  <si>
    <t>3.17</t>
  </si>
  <si>
    <t>Verwaltung 01</t>
  </si>
  <si>
    <t>3.18</t>
  </si>
  <si>
    <t>Verwaltung 02</t>
  </si>
  <si>
    <t>3.19</t>
  </si>
  <si>
    <t>Technik</t>
  </si>
  <si>
    <t>3.20</t>
  </si>
  <si>
    <t>Personal-WC-Herren</t>
  </si>
  <si>
    <t>3.21</t>
  </si>
  <si>
    <t>Beh.-WC</t>
  </si>
  <si>
    <t>3.22</t>
  </si>
  <si>
    <t>Personal-WC-Damen</t>
  </si>
  <si>
    <t>3.23</t>
  </si>
  <si>
    <t>Kasse und Kopierer</t>
  </si>
  <si>
    <t>3.24</t>
  </si>
  <si>
    <t>Labor/Impfen</t>
  </si>
  <si>
    <t>3.25</t>
  </si>
  <si>
    <t>3.26</t>
  </si>
  <si>
    <t>Sehtest</t>
  </si>
  <si>
    <t>3.27</t>
  </si>
  <si>
    <t>PT-Raum</t>
  </si>
  <si>
    <t>3.28</t>
  </si>
  <si>
    <t>3.29</t>
  </si>
  <si>
    <t>Warten 01</t>
  </si>
  <si>
    <t>3.30</t>
  </si>
  <si>
    <t>Seminarraum</t>
  </si>
  <si>
    <t>3.31</t>
  </si>
  <si>
    <t>Warten 02</t>
  </si>
  <si>
    <t>3.32</t>
  </si>
  <si>
    <t>Arzthelferin JA 01</t>
  </si>
  <si>
    <t>3.33</t>
  </si>
  <si>
    <t>3.34</t>
  </si>
  <si>
    <t>Arzthelferin JA 02</t>
  </si>
  <si>
    <t>3.35</t>
  </si>
  <si>
    <t>3.36</t>
  </si>
  <si>
    <t>Zahnarzt</t>
  </si>
  <si>
    <t>3.37</t>
  </si>
  <si>
    <t>Arzthelferin JA 03</t>
  </si>
  <si>
    <t>3.38</t>
  </si>
  <si>
    <t>3.39</t>
  </si>
  <si>
    <t>Zahnarzthelferin + U</t>
  </si>
  <si>
    <t>3.40</t>
  </si>
  <si>
    <t>3.41</t>
  </si>
  <si>
    <t>3.42</t>
  </si>
  <si>
    <t>Arzthelferin JA 04</t>
  </si>
  <si>
    <t>3.43</t>
  </si>
  <si>
    <t>Arzthelferin JA 05</t>
  </si>
  <si>
    <t>3.44</t>
  </si>
  <si>
    <t>Arzthelferin JA 06</t>
  </si>
  <si>
    <t>3.45</t>
  </si>
  <si>
    <t>3.46</t>
  </si>
  <si>
    <t>3.48</t>
  </si>
  <si>
    <t>3.49</t>
  </si>
  <si>
    <t>3.50</t>
  </si>
  <si>
    <t>Sehtest Kinder</t>
  </si>
  <si>
    <t>3.51</t>
  </si>
  <si>
    <t>Patienten WC-Damen</t>
  </si>
  <si>
    <t>3.52</t>
  </si>
  <si>
    <t>Kinder-WC</t>
  </si>
  <si>
    <t>3.53</t>
  </si>
  <si>
    <t>Patienten WC-Herren</t>
  </si>
  <si>
    <t>Flur 3</t>
  </si>
  <si>
    <t>Flur 4</t>
  </si>
  <si>
    <t>Lager 01</t>
  </si>
  <si>
    <t>Los 4</t>
  </si>
  <si>
    <t>4.1</t>
  </si>
  <si>
    <t>4.2</t>
  </si>
  <si>
    <t>4.3</t>
  </si>
  <si>
    <t>DLZ Blomberg</t>
  </si>
  <si>
    <t>InnoZ Dörentrup</t>
  </si>
  <si>
    <t>Regio HBM</t>
  </si>
  <si>
    <t>4.4</t>
  </si>
  <si>
    <t>4.5</t>
  </si>
  <si>
    <t>STVA Barntrup</t>
  </si>
  <si>
    <t>GesZ Lügde</t>
  </si>
  <si>
    <t>Erläuterungen und Hinweise</t>
  </si>
  <si>
    <t>Kunststoff</t>
  </si>
  <si>
    <t>Gemeinschaftsflächen</t>
  </si>
  <si>
    <t xml:space="preserve"> EG</t>
  </si>
  <si>
    <t>Bürgerinformation</t>
  </si>
  <si>
    <t xml:space="preserve">EG </t>
  </si>
  <si>
    <t>Sachbearbeiter RB</t>
  </si>
  <si>
    <t>gr. Besprechungsraum</t>
  </si>
  <si>
    <t>Verkehrsfläche</t>
  </si>
  <si>
    <t>Treppe</t>
  </si>
  <si>
    <t>Technikfläche</t>
  </si>
  <si>
    <t>HAR</t>
  </si>
  <si>
    <t>Kautschuk</t>
  </si>
  <si>
    <t>Besucher WC beh.</t>
  </si>
  <si>
    <t>Besucher WC Damen</t>
  </si>
  <si>
    <t>Vorraum Besucher WC D</t>
  </si>
  <si>
    <t>Besucher WC Herren</t>
  </si>
  <si>
    <t>Vorraum Besucher WC H</t>
  </si>
  <si>
    <t>Aufzugsschacht</t>
  </si>
  <si>
    <t>beschichtet Kunststoffdispersion</t>
  </si>
  <si>
    <t>Polizei Dir GE (Wache)</t>
  </si>
  <si>
    <t>Waffenraum</t>
  </si>
  <si>
    <t>Sozialraum mit Küchenzeile</t>
  </si>
  <si>
    <t>Blutentnahme/Schreibraum</t>
  </si>
  <si>
    <t>DGL Raum</t>
  </si>
  <si>
    <t>Wachraum</t>
  </si>
  <si>
    <t>Dusche Damen</t>
  </si>
  <si>
    <t>Umkleide Damen</t>
  </si>
  <si>
    <t>Schleuse mit  Wartebereich</t>
  </si>
  <si>
    <t>Kopierer/Technik</t>
  </si>
  <si>
    <t>Dusche Herren</t>
  </si>
  <si>
    <t>Leiter PW</t>
  </si>
  <si>
    <t>Polizei Dir. K</t>
  </si>
  <si>
    <t>Vorraum WC Damen</t>
  </si>
  <si>
    <t>Vorraum WC Herren</t>
  </si>
  <si>
    <t>Asservate</t>
  </si>
  <si>
    <t>Technikraum</t>
  </si>
  <si>
    <t>Sachbearbeiter</t>
  </si>
  <si>
    <t>RB</t>
  </si>
  <si>
    <t>Aktenlager</t>
  </si>
  <si>
    <t>125</t>
  </si>
  <si>
    <t>124</t>
  </si>
  <si>
    <t>Aktenraum</t>
  </si>
  <si>
    <t>Regionalbüro Organisationseinheit 3</t>
  </si>
  <si>
    <t>123</t>
  </si>
  <si>
    <t>122</t>
  </si>
  <si>
    <t>Sachbearbeiter Puffer</t>
  </si>
  <si>
    <t>121</t>
  </si>
  <si>
    <t>Abstell</t>
  </si>
  <si>
    <t>119</t>
  </si>
  <si>
    <t>Regionalbüro Organisationseinheit 2</t>
  </si>
  <si>
    <t>120</t>
  </si>
  <si>
    <t>118</t>
  </si>
  <si>
    <t>Innenhof</t>
  </si>
  <si>
    <t>Betonplatten</t>
  </si>
  <si>
    <t>Regionalbüro Übergreifend</t>
  </si>
  <si>
    <t>Pumi</t>
  </si>
  <si>
    <t>Regionalbüro Organisationseinheit 1</t>
  </si>
  <si>
    <t>Kopierer</t>
  </si>
  <si>
    <t>Jobcenter Übergreifend</t>
  </si>
  <si>
    <t xml:space="preserve"> OG</t>
  </si>
  <si>
    <t>Empfangszone/Warten</t>
  </si>
  <si>
    <t>Jobcenter Organisationseinheit  2</t>
  </si>
  <si>
    <t>201</t>
  </si>
  <si>
    <t>200</t>
  </si>
  <si>
    <t>Ombud/Personal/Leitung</t>
  </si>
  <si>
    <t>Bundesagentur für Arbeit</t>
  </si>
  <si>
    <t>Server BA</t>
  </si>
  <si>
    <t>244</t>
  </si>
  <si>
    <t>Sachbearbeiter BA</t>
  </si>
  <si>
    <t>243</t>
  </si>
  <si>
    <t>241</t>
  </si>
  <si>
    <t>240</t>
  </si>
  <si>
    <t>237</t>
  </si>
  <si>
    <t>235</t>
  </si>
  <si>
    <t>234</t>
  </si>
  <si>
    <t>233</t>
  </si>
  <si>
    <t>232</t>
  </si>
  <si>
    <t>231</t>
  </si>
  <si>
    <t>Sachbearbeiter AV</t>
  </si>
  <si>
    <t>229</t>
  </si>
  <si>
    <t>228</t>
  </si>
  <si>
    <t>227</t>
  </si>
  <si>
    <t>226</t>
  </si>
  <si>
    <t>224</t>
  </si>
  <si>
    <t>Sachbearbeiter U25/Ü25/AGS</t>
  </si>
  <si>
    <t>223</t>
  </si>
  <si>
    <t>Post/Kopier/Lager</t>
  </si>
  <si>
    <t>220</t>
  </si>
  <si>
    <t>221</t>
  </si>
  <si>
    <t>219</t>
  </si>
  <si>
    <t>218</t>
  </si>
  <si>
    <t>Behinderten WC</t>
  </si>
  <si>
    <t>Jobcenter Organisationseinheit  1</t>
  </si>
  <si>
    <t>Kautschuk/Fliesen</t>
  </si>
  <si>
    <t>Teeküche/Sozialraum</t>
  </si>
  <si>
    <t>Besprechung/Sozialraum</t>
  </si>
  <si>
    <t>Leitung WiHi</t>
  </si>
  <si>
    <t>Triebwerksraum Aufzug</t>
  </si>
  <si>
    <t>Dach</t>
  </si>
  <si>
    <t>Lüftung</t>
  </si>
  <si>
    <t>NSHV</t>
  </si>
  <si>
    <t>Altakten</t>
  </si>
  <si>
    <t>32825 Blomberg</t>
  </si>
  <si>
    <t>Bahnhofstr. 35</t>
  </si>
  <si>
    <t>32694 Dörentrup-Wendlinghausen</t>
  </si>
  <si>
    <t>32825 Horn-Bad Meinberg</t>
  </si>
  <si>
    <t>Legende:</t>
  </si>
  <si>
    <t>Pos.:</t>
  </si>
  <si>
    <t>Position</t>
  </si>
  <si>
    <t>h:</t>
  </si>
  <si>
    <t>Stunden</t>
  </si>
  <si>
    <t>Raumnummer</t>
  </si>
  <si>
    <t>EP-RG:</t>
  </si>
  <si>
    <t>Einheitspreis pro Reinigung</t>
  </si>
  <si>
    <t xml:space="preserve">LV: </t>
  </si>
  <si>
    <t>Leistungsverzeichnis</t>
  </si>
  <si>
    <t>GP-Jahr:</t>
  </si>
  <si>
    <t>Gesamtpreis pro Jahr</t>
  </si>
  <si>
    <t>KR:</t>
  </si>
  <si>
    <t>0.01</t>
  </si>
  <si>
    <t>offene Bürofläche</t>
  </si>
  <si>
    <t>Beton beschichtet</t>
  </si>
  <si>
    <t>0.02</t>
  </si>
  <si>
    <t>0.03</t>
  </si>
  <si>
    <t>0.04</t>
  </si>
  <si>
    <t>0.05</t>
  </si>
  <si>
    <t>0.06</t>
  </si>
  <si>
    <t>1.00</t>
  </si>
  <si>
    <t>Flur/Zentraler Besprechungsbereich</t>
  </si>
  <si>
    <t>Büro 5</t>
  </si>
  <si>
    <t>Büro 6</t>
  </si>
  <si>
    <t>Büro 7</t>
  </si>
  <si>
    <t>Büro 8</t>
  </si>
  <si>
    <t>Büro 9</t>
  </si>
  <si>
    <t>32683 Barntrup</t>
  </si>
  <si>
    <t>Alverdisser Str. 28</t>
  </si>
  <si>
    <t>32676 Lügde</t>
  </si>
  <si>
    <t>Vordere Str. 22</t>
  </si>
  <si>
    <t>Schalterhalle</t>
  </si>
  <si>
    <t>3</t>
  </si>
  <si>
    <t>3/1</t>
  </si>
  <si>
    <t>Kunden-WC Herren</t>
  </si>
  <si>
    <t>3/2</t>
  </si>
  <si>
    <t>Kunden-WC Damen</t>
  </si>
  <si>
    <t>3/3</t>
  </si>
  <si>
    <t>Kunden-WC Behinderte</t>
  </si>
  <si>
    <t>4</t>
  </si>
  <si>
    <t>5</t>
  </si>
  <si>
    <t>6</t>
  </si>
  <si>
    <t>Serverraum</t>
  </si>
  <si>
    <t>7</t>
  </si>
  <si>
    <t>Tresorraum</t>
  </si>
  <si>
    <t>8</t>
  </si>
  <si>
    <t>Flur MA</t>
  </si>
  <si>
    <t>9</t>
  </si>
  <si>
    <t>Aufenthaltsraum</t>
  </si>
  <si>
    <t>Hartboden</t>
  </si>
  <si>
    <t>Haustechnik</t>
  </si>
  <si>
    <t>Stein/ Estrich</t>
  </si>
  <si>
    <t>Käfig für Mülltonnen</t>
  </si>
  <si>
    <t>Empfang/Flur</t>
  </si>
  <si>
    <t>Küche/Aufenthalt</t>
  </si>
  <si>
    <t>Abstell/Lager</t>
  </si>
  <si>
    <t xml:space="preserve">WC </t>
  </si>
  <si>
    <t>Windfang</t>
  </si>
  <si>
    <t>Raucherecke</t>
  </si>
  <si>
    <t>Pflaster</t>
  </si>
  <si>
    <t>Der Käfig ist quartalsweise auszuräumen und zu fegen.</t>
  </si>
  <si>
    <t xml:space="preserve">zu Pos. 26: </t>
  </si>
  <si>
    <t>entfällt</t>
  </si>
  <si>
    <t>Mülltonnen bereitstellen</t>
  </si>
  <si>
    <t>Einzelpreis für Sonderaufträge auf Abruf</t>
  </si>
  <si>
    <t>Fußboden textile Bodenbeläge: Fleckentfernung</t>
  </si>
  <si>
    <t>Fußboden Linoleum: Fleckentfernung</t>
  </si>
  <si>
    <t>Stuhlreinigung: Fleckenentfernung auf Polstern</t>
  </si>
  <si>
    <t>Glas- u. Rahmenreinigung</t>
  </si>
  <si>
    <t>Aus- und Einräumen von Mobiliar</t>
  </si>
  <si>
    <t>Teppichbodenreinigung (Sprühextraktion)</t>
  </si>
  <si>
    <t>Glas- und Rahmengrundreinigung</t>
  </si>
  <si>
    <t>Innenglasreinigung (Trennwände, Oberlichter etc.)</t>
  </si>
  <si>
    <t>Bauschlussreinigung (nach Umbauarbeiten)</t>
  </si>
  <si>
    <t>Sonnenschutz reinigen</t>
  </si>
  <si>
    <t>Kreis Lippe, gebäudeübergreifend</t>
  </si>
  <si>
    <t>1. Stundenverrechnungssätze (Mo. - Sa. in der Zeit von 05.00 - 22.00 Uhr)</t>
  </si>
  <si>
    <t>2. Sonderreinigung auf Quadratmeterbasis (Mo. - Sa. in der Zeit von 05.00 - 22.00 Uhr)</t>
  </si>
  <si>
    <t>beschichtete Wände: Entfernung von Verschmutzungen</t>
  </si>
  <si>
    <t>Laminat</t>
  </si>
  <si>
    <t>11b</t>
  </si>
  <si>
    <t>83a</t>
  </si>
  <si>
    <t>83b</t>
  </si>
  <si>
    <t>beschichtet
Kunststoffdispersion</t>
  </si>
  <si>
    <t>Regio</t>
  </si>
  <si>
    <t>Material  / Instandhaltung</t>
  </si>
  <si>
    <t>Steine</t>
  </si>
  <si>
    <t>Vorraum</t>
  </si>
  <si>
    <t>Leopoldstaler Str. 15</t>
  </si>
  <si>
    <t>WC MA</t>
  </si>
  <si>
    <t>WC Kunden</t>
  </si>
  <si>
    <t>Plan-Nr.</t>
  </si>
  <si>
    <t>0.08</t>
  </si>
  <si>
    <t>0.07</t>
  </si>
  <si>
    <t>Raum-Nr.</t>
  </si>
  <si>
    <t>0.07a</t>
  </si>
  <si>
    <t>0.08a</t>
  </si>
  <si>
    <t>0.09</t>
  </si>
  <si>
    <t>0.11</t>
  </si>
  <si>
    <t>0.10</t>
  </si>
  <si>
    <t>0.12</t>
  </si>
  <si>
    <t>0.13</t>
  </si>
  <si>
    <t>0.14</t>
  </si>
  <si>
    <t>0.15</t>
  </si>
  <si>
    <t>0.16</t>
  </si>
  <si>
    <t>0.17</t>
  </si>
  <si>
    <t>0.18</t>
  </si>
  <si>
    <t>0.19</t>
  </si>
  <si>
    <t>0.20</t>
  </si>
  <si>
    <t>0.21</t>
  </si>
  <si>
    <t>0.22</t>
  </si>
  <si>
    <t>0.23</t>
  </si>
  <si>
    <t>0.24</t>
  </si>
  <si>
    <t>0.25</t>
  </si>
  <si>
    <t>0.26</t>
  </si>
  <si>
    <t>0.27</t>
  </si>
  <si>
    <t>0.27a</t>
  </si>
  <si>
    <t>0.28</t>
  </si>
  <si>
    <t>0.28a</t>
  </si>
  <si>
    <t>0.29</t>
  </si>
  <si>
    <t>0.30</t>
  </si>
  <si>
    <t>0.31</t>
  </si>
  <si>
    <t>0.32</t>
  </si>
  <si>
    <t>0.33</t>
  </si>
  <si>
    <t>0.34</t>
  </si>
  <si>
    <t>0.35</t>
  </si>
  <si>
    <t>0.37</t>
  </si>
  <si>
    <t>0.38</t>
  </si>
  <si>
    <t>0.39</t>
  </si>
  <si>
    <t>0.40</t>
  </si>
  <si>
    <t>0.41</t>
  </si>
  <si>
    <t>0.42</t>
  </si>
  <si>
    <t>2.06</t>
  </si>
  <si>
    <t>2.07</t>
  </si>
  <si>
    <t>1.61</t>
  </si>
  <si>
    <t>1.14</t>
  </si>
  <si>
    <t>1.15</t>
  </si>
  <si>
    <t>238</t>
  </si>
  <si>
    <t>1.16</t>
  </si>
  <si>
    <t>1.19</t>
  </si>
  <si>
    <t>1.17</t>
  </si>
  <si>
    <t>1.18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</si>
  <si>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</si>
  <si>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</si>
  <si>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</si>
  <si>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</si>
  <si>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</si>
  <si>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</si>
  <si>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</si>
  <si>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</si>
  <si>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</si>
  <si>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</si>
  <si>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</si>
  <si>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</si>
  <si>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1.33</t>
  </si>
  <si>
    <t>1.32</t>
  </si>
  <si>
    <t>1.62</t>
  </si>
  <si>
    <t>1.59</t>
  </si>
  <si>
    <t>1.35</t>
  </si>
  <si>
    <t>1.34</t>
  </si>
  <si>
    <t>1.36</t>
  </si>
  <si>
    <t>1.46</t>
  </si>
  <si>
    <t>1.37</t>
  </si>
  <si>
    <t>1.38</t>
  </si>
  <si>
    <t>1.48</t>
  </si>
  <si>
    <t>1.39</t>
  </si>
  <si>
    <t>1.56</t>
  </si>
  <si>
    <t>1.52</t>
  </si>
  <si>
    <t>1.40</t>
  </si>
  <si>
    <t>1.60</t>
  </si>
  <si>
    <t>1.41</t>
  </si>
  <si>
    <t>1.42</t>
  </si>
  <si>
    <t>1.43</t>
  </si>
  <si>
    <t>1.44</t>
  </si>
  <si>
    <t>1.55</t>
  </si>
  <si>
    <t>1.49</t>
  </si>
  <si>
    <t>1.50</t>
  </si>
  <si>
    <t>1.51</t>
  </si>
  <si>
    <t>1.53</t>
  </si>
  <si>
    <t>1.54</t>
  </si>
  <si>
    <t>1.57</t>
  </si>
  <si>
    <t>1.58</t>
  </si>
  <si>
    <t>1a</t>
  </si>
  <si>
    <t>032a</t>
  </si>
  <si>
    <t>0.36</t>
  </si>
  <si>
    <t>0.68</t>
  </si>
  <si>
    <t>0.69</t>
  </si>
  <si>
    <t>0.67</t>
  </si>
  <si>
    <t>0.66</t>
  </si>
  <si>
    <t>0.65</t>
  </si>
  <si>
    <t>0.64</t>
  </si>
  <si>
    <t>0.62</t>
  </si>
  <si>
    <t>0.57</t>
  </si>
  <si>
    <t>0.70</t>
  </si>
  <si>
    <t>0.58</t>
  </si>
  <si>
    <t>0.60</t>
  </si>
  <si>
    <t>0.43</t>
  </si>
  <si>
    <t>0.44</t>
  </si>
  <si>
    <t>0.45</t>
  </si>
  <si>
    <t>0.46</t>
  </si>
  <si>
    <t>0.47</t>
  </si>
  <si>
    <t>0.48</t>
  </si>
  <si>
    <t>0.50</t>
  </si>
  <si>
    <t>0.50a</t>
  </si>
  <si>
    <t>0.51</t>
  </si>
  <si>
    <t>0.51a</t>
  </si>
  <si>
    <t>0.52</t>
  </si>
  <si>
    <t>0.49</t>
  </si>
  <si>
    <t>0.53</t>
  </si>
  <si>
    <t>0.54</t>
  </si>
  <si>
    <t>0.56</t>
  </si>
  <si>
    <t>0.61</t>
  </si>
  <si>
    <t>2.01</t>
  </si>
  <si>
    <t>2.02</t>
  </si>
  <si>
    <t>2.03</t>
  </si>
  <si>
    <t>2.04</t>
  </si>
  <si>
    <t>2.08</t>
  </si>
  <si>
    <t>Treppe zum DG</t>
  </si>
  <si>
    <t>BD Blomberg</t>
  </si>
  <si>
    <t>Sozialraum/Notfallspinde Azubi</t>
  </si>
  <si>
    <t>Müll zum Sammelplatz bringen</t>
  </si>
  <si>
    <t>Leitung RB</t>
  </si>
  <si>
    <t>Reginalbüro</t>
  </si>
  <si>
    <t>Sachbearbeiter FGA</t>
  </si>
  <si>
    <t>Sachbearbeiter ZE</t>
  </si>
  <si>
    <t>Sachbearbeiter MuI</t>
  </si>
  <si>
    <t>Leitung MuI</t>
  </si>
  <si>
    <t>Sachbearbeiter WiHi</t>
  </si>
  <si>
    <t>229a</t>
  </si>
  <si>
    <t>Regionalbüro</t>
  </si>
  <si>
    <t>Carport</t>
  </si>
  <si>
    <t>A</t>
  </si>
  <si>
    <t>E</t>
  </si>
  <si>
    <r>
      <t>Leistung
(m</t>
    </r>
    <r>
      <rPr>
        <b/>
        <vertAlign val="superscript"/>
        <sz val="9"/>
        <rFont val="Trebuchet MS"/>
        <family val="2"/>
      </rPr>
      <t>2</t>
    </r>
    <r>
      <rPr>
        <b/>
        <sz val="9"/>
        <rFont val="Trebuchet MS"/>
        <family val="2"/>
      </rPr>
      <t>/h)</t>
    </r>
  </si>
  <si>
    <r>
      <t>Reinigungs-
fläche (m</t>
    </r>
    <r>
      <rPr>
        <b/>
        <vertAlign val="superscript"/>
        <sz val="9"/>
        <rFont val="Trebuchet MS"/>
        <family val="2"/>
      </rPr>
      <t>2</t>
    </r>
    <r>
      <rPr>
        <b/>
        <sz val="9"/>
        <rFont val="Trebuchet MS"/>
        <family val="2"/>
      </rPr>
      <t>)</t>
    </r>
  </si>
  <si>
    <t>Flur beim Kunden-WC</t>
  </si>
  <si>
    <t>Kopierraum Durchgangsraum</t>
  </si>
  <si>
    <t>Umkleide Herren</t>
  </si>
  <si>
    <t>Schulungsraum</t>
  </si>
  <si>
    <t xml:space="preserve">Kunststoff </t>
  </si>
  <si>
    <t>S:</t>
  </si>
  <si>
    <t>Sonderreinigung</t>
  </si>
  <si>
    <t>Druckerraum</t>
  </si>
  <si>
    <t xml:space="preserve">Linoleum </t>
  </si>
  <si>
    <t>Los 1.1</t>
  </si>
  <si>
    <t>Zwischen dem Sozialtrakt und dem überdachten Bereich vor dem Haupteingang befindet sich eine Mischfläche,</t>
  </si>
  <si>
    <t>welche 1x die Woche von Müll zu befreien ist.</t>
  </si>
  <si>
    <t>Die Bedienung der Alarmanlage ist durch die Reinigungskräfte erforderlich.</t>
  </si>
  <si>
    <t>Los 1.2</t>
  </si>
  <si>
    <t>Straßenverkehrsamt Bad Salzuflen</t>
  </si>
  <si>
    <t>Erziehungsberatung Lage</t>
  </si>
  <si>
    <t>Los 1.3</t>
  </si>
  <si>
    <t>zu Pos. 30:</t>
  </si>
  <si>
    <t>zu Pos. 48:</t>
  </si>
  <si>
    <t>Los 1.4</t>
  </si>
  <si>
    <t>Raumart mit
Grundriß-Nr.</t>
  </si>
  <si>
    <t>Gesundheitszentrum Oerlinghausen</t>
  </si>
  <si>
    <t>Detmolder Str. 8</t>
  </si>
  <si>
    <t>Abweichung Reinigungsintervall</t>
  </si>
  <si>
    <t>Keine Reinigung</t>
  </si>
  <si>
    <t>LOS 2.1</t>
  </si>
  <si>
    <t>Erziehungsberatung Detmold</t>
  </si>
  <si>
    <t xml:space="preserve">zu Pos.28: </t>
  </si>
  <si>
    <t>Die Mülltonnen sind gemäß Abfuhrplan der Stadt Detmold herauszustellen und wieder einzuholen</t>
  </si>
  <si>
    <t>Eingangsbereich vor Gebäude</t>
  </si>
  <si>
    <t>Los 2.2</t>
  </si>
  <si>
    <t>Wanderkompetenzzentrum Detmold</t>
  </si>
  <si>
    <t>Los 2.3</t>
  </si>
  <si>
    <t>Außenstelle Braunenbrucher Weg</t>
  </si>
  <si>
    <t>Los 3.3</t>
  </si>
  <si>
    <t>Gesundheitsamt Lemgo, Klinikum Lippe Lemgo</t>
  </si>
  <si>
    <t>zu Pos. 69, 106 133:</t>
  </si>
  <si>
    <t>Fluchtbalkons müssen gefegt werden</t>
  </si>
  <si>
    <t>Los 3.2</t>
  </si>
  <si>
    <t>Gesundheitsamt Lemgo, Medicum</t>
  </si>
  <si>
    <t>Feinsteinzeug/ Lino</t>
  </si>
  <si>
    <t>Los 3.1</t>
  </si>
  <si>
    <t>Erziehungsberatung Lemgo</t>
  </si>
  <si>
    <t>Los 4.1</t>
  </si>
  <si>
    <t>Dienstleistungszentrum Dörentrup</t>
  </si>
  <si>
    <t>Los 4.2</t>
  </si>
  <si>
    <t>Innovationzentrum Dörentrup</t>
  </si>
  <si>
    <t>Am Energiepark 2</t>
  </si>
  <si>
    <t>zu Pos. 18:</t>
  </si>
  <si>
    <t>Die Mülltonnen sind gemäß Abfuhrplan der Gemeinde bereitstellen und einholen</t>
  </si>
  <si>
    <t>Los 4.3</t>
  </si>
  <si>
    <t>Regionalbüro Horn-Bad Meinberg</t>
  </si>
  <si>
    <t>zu Pos.18:</t>
  </si>
  <si>
    <t>Los 4.4</t>
  </si>
  <si>
    <t>Straßenverkehrsamt Barntrup</t>
  </si>
  <si>
    <t>Neben-Eingang MA</t>
  </si>
  <si>
    <t>Los 4.5</t>
  </si>
  <si>
    <t>Gesundheitszentrum Lügde</t>
  </si>
  <si>
    <t>zu Pos. 10:</t>
  </si>
  <si>
    <t>zu Pos. 11:</t>
  </si>
  <si>
    <t>Lippe  - West</t>
  </si>
  <si>
    <t>Lippe - Ost</t>
  </si>
  <si>
    <t>STVA Bad Salzuflen</t>
  </si>
  <si>
    <t xml:space="preserve">Rathausplatz 5 </t>
  </si>
  <si>
    <t>Mit Hochdruckreiniger von Ablagerungen befreien</t>
  </si>
  <si>
    <t>Einmal wöchentlich sind bei Bedarf die Spinnweben an den Sensoren der Alarmanlage zu entfernen.</t>
  </si>
  <si>
    <t xml:space="preserve">Müllbehälter vom Postweg gemäß Abfuhrplan der Stadt (aktuell am Montag) </t>
  </si>
  <si>
    <t xml:space="preserve">Der Behälter für die Zigarettenreste vor dem Haupeingang müssen 1x die Woche geleert werden. </t>
  </si>
  <si>
    <t>an die Rathausstraße stellen (ev. Sonntags rausstellen) und später wiederbringen.</t>
  </si>
  <si>
    <t>Die Raucherecke muss 1x im Monat gefegt werden.</t>
  </si>
  <si>
    <t xml:space="preserve"> € /pro Stunde</t>
  </si>
  <si>
    <t xml:space="preserve">In den Preisen sind Material- und Maschinenkosten, An- und Abfahrt, sowie sonstige Nebenkosten enthalten. </t>
  </si>
  <si>
    <t>Alle Preise verstehen sich zzgl. 19 % gesetzl. Mehrwertsteuer.</t>
  </si>
  <si>
    <t>Flur (mit Vorraum Aufzug/Kabine)</t>
  </si>
  <si>
    <t>Flur (mit Vorraum)</t>
  </si>
  <si>
    <t xml:space="preserve">Büro Schulpsychologie </t>
  </si>
  <si>
    <t>Aufstellung der Rechnung nach Bereichen: Jobcenter, Polizei, Reginalbüro JA, Agentur für Arbeit und Allgemeinflächen.</t>
  </si>
  <si>
    <t xml:space="preserve">zu Pos. 87 und 88: </t>
  </si>
  <si>
    <t>Die Belieferung mit WC-Verbrauchsmaterial (Toilettenpapier, Hygienebeutel, Flüssigseife, Desinfektionsmittel, Papiertücher usw.) ist erforderlich.</t>
  </si>
  <si>
    <t>Reinigung Dienstag und Freitag wäre wünschenswert.</t>
  </si>
  <si>
    <t>€/h</t>
  </si>
  <si>
    <t>Untersuchungsräume, Warteräume, Labor</t>
  </si>
  <si>
    <t>Technikräume, Archive, Lagerräume, Abstellräume, Kopier- und Kassenräume</t>
  </si>
  <si>
    <t>Sanitärräume, WC's</t>
  </si>
  <si>
    <t>Sanitärräume, WC's, Duschen, Umkleideräume</t>
  </si>
  <si>
    <t>Sozialräume, Teeküchen, Pausenräume, Meetingpoints, Warteräume</t>
  </si>
  <si>
    <t>Büros, Schulungsräume</t>
  </si>
  <si>
    <t>Verkehrsflächen</t>
  </si>
  <si>
    <t>m²/h</t>
  </si>
  <si>
    <t xml:space="preserve">Reinigungsgruppe </t>
  </si>
  <si>
    <t>Die Mülltonnen gemäß Abfuhrplan der Stadt bereitstellen und einholen.</t>
  </si>
  <si>
    <t>Die Belieferung mit WC-Verbrauchsmaterial (Toillettenpapier, Hygienebeutel, Flüssigseife, Desinfektionsmittel, Papiertücher usw.) ist erforderlich.</t>
  </si>
  <si>
    <t>Das Gebäude ist mit Spendern von TORK ausgestattet.</t>
  </si>
  <si>
    <t>Linoleum/ Teppich</t>
  </si>
  <si>
    <t xml:space="preserve"> € /je m²</t>
  </si>
  <si>
    <t>Im Rahmen der Unterhaltsreinigung</t>
  </si>
  <si>
    <t>Grundreinigung nach Leistungverzeichnis GrR</t>
  </si>
  <si>
    <t>Berechnung gemäß anliegender Unterlage</t>
  </si>
  <si>
    <t>"Berechnung Jahresfaktoren"</t>
  </si>
  <si>
    <t>Grundfläche in m²</t>
  </si>
  <si>
    <t>EZB Detmold</t>
  </si>
  <si>
    <t>EZB Lage</t>
  </si>
  <si>
    <t>Kalkulatorischer Stundensatz - zu übernehmen aus der Aufschlüsselung</t>
  </si>
  <si>
    <t>der kalkulatorischen Stundenverechnungssätze je 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</si>
</sst>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]_-;\-* #,##0.00\ [$€]_-;_-* &quot;-&quot;??\ [$€]_-;_-@_-"/>
    <numFmt numFmtId="165" formatCode="_-* #,##0.00\ _€_-;\-* #,##0.00\ _€_-;_-* &quot;-&quot;??\ _€_-;_-@_-"/>
    <numFmt numFmtId="166" formatCode="_-* #,##0.0000\ [$€-40A]_-;\-* #,##0.0000\ [$€-40A]_-;_-* &quot;-&quot;????\ [$€-40A]_-;_-@_-"/>
    <numFmt numFmtId="167" formatCode="_([$€-2]* #,##0.00_);_([$€-2]* \(#,##0.00\);_([$€-2]* &quot;-&quot;??_)"/>
    <numFmt numFmtId="168" formatCode="_(&quot;$&quot;* #,##0.00_);_(&quot;$&quot;* \(#,##0.00\);_(&quot;$&quot;* &quot;-&quot;??_);_(@_)"/>
    <numFmt numFmtId="169" formatCode="#,##0.00\ &quot;€&quot;"/>
    <numFmt numFmtId="170" formatCode="0.000"/>
    <numFmt numFmtId="171" formatCode="#,##0.000\ &quot;€&quot;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theme="1"/>
      <name val="Arial"/>
      <family val="2"/>
    </font>
    <font>
      <sz val="11"/>
      <color indexed="8"/>
      <name val="Calibri"/>
      <family val="2"/>
      <charset val="1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indexed="12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sz val="11"/>
      <color theme="1"/>
      <name val="Gotham Medium"/>
      <family val="2"/>
    </font>
    <font>
      <b/>
      <sz val="10"/>
      <color rgb="FF3F3F3F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color rgb="FF000000"/>
      <name val="Calibri"/>
      <family val="2"/>
      <scheme val="minor"/>
    </font>
    <font>
      <sz val="10"/>
      <name val="Helv"/>
      <family val="2"/>
    </font>
    <font>
      <sz val="10"/>
      <color rgb="FFFF0000"/>
      <name val="Arial"/>
      <family val="2"/>
    </font>
    <font>
      <sz val="11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14"/>
      <color theme="1"/>
      <name val="Trebuchet MS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sz val="10"/>
      <name val="Trebuchet MS"/>
      <family val="2"/>
    </font>
    <font>
      <sz val="8"/>
      <color theme="0"/>
      <name val="Trebuchet MS"/>
      <family val="2"/>
    </font>
    <font>
      <b/>
      <sz val="9"/>
      <name val="Trebuchet MS"/>
      <family val="2"/>
    </font>
    <font>
      <b/>
      <sz val="12"/>
      <name val="Trebuchet MS"/>
      <family val="2"/>
    </font>
    <font>
      <b/>
      <sz val="9"/>
      <color theme="1"/>
      <name val="Trebuchet MS"/>
      <family val="2"/>
    </font>
    <font>
      <b/>
      <vertAlign val="superscript"/>
      <sz val="9"/>
      <name val="Trebuchet MS"/>
      <family val="2"/>
    </font>
    <font>
      <sz val="9"/>
      <color theme="1"/>
      <name val="Trebuchet MS"/>
      <family val="2"/>
    </font>
    <font>
      <sz val="12"/>
      <color theme="0"/>
      <name val="Trebuchet MS"/>
      <family val="2"/>
    </font>
    <font>
      <b/>
      <sz val="8"/>
      <color theme="0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48118533890809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 style="thin">
        <color theme="0" tint="-0.24994659260841701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36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4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6" fillId="3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11" borderId="20" applyNumberFormat="0" applyFont="0" applyAlignment="0" applyProtection="0"/>
    <xf numFmtId="0" fontId="1" fillId="11" borderId="20" applyNumberFormat="0" applyFont="0" applyAlignment="0" applyProtection="0"/>
    <xf numFmtId="0" fontId="2" fillId="0" borderId="0"/>
    <xf numFmtId="0" fontId="2" fillId="0" borderId="0"/>
    <xf numFmtId="167" fontId="2" fillId="0" borderId="0"/>
    <xf numFmtId="166" fontId="2" fillId="0" borderId="0"/>
    <xf numFmtId="0" fontId="1" fillId="0" borderId="0"/>
    <xf numFmtId="0" fontId="2" fillId="0" borderId="0"/>
    <xf numFmtId="165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0" fontId="2" fillId="0" borderId="0"/>
    <xf numFmtId="0" fontId="8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5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6" applyNumberFormat="0" applyAlignment="0" applyProtection="0"/>
    <xf numFmtId="0" fontId="13" fillId="10" borderId="19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0" borderId="0" applyNumberFormat="0" applyFill="0" applyBorder="0" applyProtection="0">
      <alignment horizontal="left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8" borderId="16" applyNumberFormat="0" applyAlignment="0" applyProtection="0"/>
    <xf numFmtId="0" fontId="25" fillId="0" borderId="18" applyNumberFormat="0" applyFill="0" applyAlignment="0" applyProtection="0"/>
    <xf numFmtId="0" fontId="26" fillId="7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8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1" fillId="0" borderId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7" fillId="0" borderId="0">
      <alignment vertical="top"/>
    </xf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11" borderId="20" applyNumberFormat="0" applyFont="0" applyAlignment="0" applyProtection="0"/>
    <xf numFmtId="0" fontId="29" fillId="9" borderId="17" applyNumberFormat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1" fillId="0" borderId="22">
      <alignment horizontal="center"/>
    </xf>
    <xf numFmtId="4" fontId="5" fillId="37" borderId="23" applyNumberFormat="0" applyProtection="0">
      <alignment vertical="center"/>
    </xf>
    <xf numFmtId="4" fontId="5" fillId="38" borderId="23" applyNumberFormat="0" applyProtection="0">
      <alignment horizontal="left" vertical="center" indent="1"/>
    </xf>
    <xf numFmtId="4" fontId="5" fillId="39" borderId="23" applyNumberFormat="0" applyProtection="0">
      <alignment horizontal="left" vertical="center" indent="1"/>
    </xf>
    <xf numFmtId="4" fontId="5" fillId="0" borderId="23" applyNumberFormat="0" applyProtection="0">
      <alignment horizontal="right" vertical="center"/>
    </xf>
    <xf numFmtId="4" fontId="5" fillId="39" borderId="23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4" applyNumberFormat="0" applyFill="0" applyProtection="0">
      <alignment vertical="top" wrapText="1"/>
    </xf>
    <xf numFmtId="49" fontId="2" fillId="0" borderId="0" applyFont="0" applyFill="0" applyBorder="0" applyAlignment="0" applyProtection="0">
      <protection locked="0"/>
    </xf>
    <xf numFmtId="0" fontId="9" fillId="0" borderId="21" applyNumberFormat="0" applyFill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0" fontId="2" fillId="0" borderId="0" applyFont="0" applyFill="0" applyBorder="0" applyAlignment="0" applyProtection="0"/>
    <xf numFmtId="0" fontId="1" fillId="0" borderId="0"/>
    <xf numFmtId="166" fontId="2" fillId="0" borderId="0"/>
    <xf numFmtId="0" fontId="1" fillId="0" borderId="0"/>
    <xf numFmtId="0" fontId="2" fillId="0" borderId="0"/>
    <xf numFmtId="167" fontId="2" fillId="0" borderId="0"/>
    <xf numFmtId="0" fontId="32" fillId="0" borderId="0"/>
    <xf numFmtId="0" fontId="2" fillId="0" borderId="0"/>
    <xf numFmtId="164" fontId="2" fillId="0" borderId="0" applyFont="0" applyFill="0" applyBorder="0" applyAlignment="0" applyProtection="0"/>
    <xf numFmtId="4" fontId="5" fillId="39" borderId="32" applyNumberFormat="0" applyProtection="0">
      <alignment horizontal="left" vertical="center" indent="1"/>
    </xf>
    <xf numFmtId="4" fontId="5" fillId="39" borderId="32" applyNumberFormat="0" applyProtection="0">
      <alignment horizontal="left" vertical="center" indent="1"/>
    </xf>
    <xf numFmtId="4" fontId="5" fillId="0" borderId="32" applyNumberFormat="0" applyProtection="0">
      <alignment horizontal="right" vertical="center"/>
    </xf>
    <xf numFmtId="4" fontId="5" fillId="38" borderId="32" applyNumberFormat="0" applyProtection="0">
      <alignment horizontal="left" vertical="center" indent="1"/>
    </xf>
    <xf numFmtId="4" fontId="5" fillId="37" borderId="32" applyNumberFormat="0" applyProtection="0">
      <alignment vertical="center"/>
    </xf>
    <xf numFmtId="44" fontId="2" fillId="0" borderId="0" applyFont="0" applyFill="0" applyBorder="0" applyAlignment="0" applyProtection="0"/>
    <xf numFmtId="0" fontId="2" fillId="0" borderId="24" applyNumberFormat="0" applyFill="0" applyProtection="0">
      <alignment vertical="top" wrapText="1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" fontId="5" fillId="0" borderId="40" applyNumberFormat="0" applyProtection="0">
      <alignment horizontal="right" vertical="center"/>
    </xf>
    <xf numFmtId="4" fontId="5" fillId="39" borderId="40" applyNumberFormat="0" applyProtection="0">
      <alignment horizontal="left" vertical="center" indent="1"/>
    </xf>
    <xf numFmtId="4" fontId="5" fillId="38" borderId="40" applyNumberFormat="0" applyProtection="0">
      <alignment horizontal="left" vertical="center" indent="1"/>
    </xf>
    <xf numFmtId="4" fontId="5" fillId="37" borderId="40" applyNumberFormat="0" applyProtection="0">
      <alignment vertical="center"/>
    </xf>
    <xf numFmtId="44" fontId="2" fillId="0" borderId="0" applyFont="0" applyFill="0" applyBorder="0" applyAlignment="0" applyProtection="0"/>
    <xf numFmtId="0" fontId="2" fillId="0" borderId="33" applyNumberFormat="0" applyFill="0" applyProtection="0">
      <alignment vertical="top" wrapText="1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" fontId="5" fillId="39" borderId="40" applyNumberFormat="0" applyProtection="0">
      <alignment horizontal="left" vertical="center" indent="1"/>
    </xf>
    <xf numFmtId="4" fontId="5" fillId="37" borderId="34" applyNumberFormat="0" applyProtection="0">
      <alignment vertical="center"/>
    </xf>
    <xf numFmtId="4" fontId="5" fillId="38" borderId="34" applyNumberFormat="0" applyProtection="0">
      <alignment horizontal="left" vertical="center" indent="1"/>
    </xf>
    <xf numFmtId="4" fontId="5" fillId="39" borderId="34" applyNumberFormat="0" applyProtection="0">
      <alignment horizontal="left" vertical="center" indent="1"/>
    </xf>
    <xf numFmtId="4" fontId="5" fillId="0" borderId="34" applyNumberFormat="0" applyProtection="0">
      <alignment horizontal="right" vertical="center"/>
    </xf>
    <xf numFmtId="4" fontId="5" fillId="39" borderId="34" applyNumberFormat="0" applyProtection="0">
      <alignment horizontal="left" vertical="center" indent="1"/>
    </xf>
    <xf numFmtId="0" fontId="2" fillId="0" borderId="38" applyNumberFormat="0" applyFill="0" applyProtection="0">
      <alignment vertical="top" wrapText="1"/>
    </xf>
  </cellStyleXfs>
  <cellXfs count="567">
    <xf numFmtId="0" fontId="0" fillId="0" borderId="0" xfId="0"/>
    <xf numFmtId="0" fontId="0" fillId="0" borderId="0" xfId="0" applyAlignment="1">
      <alignment horizontal="center"/>
    </xf>
    <xf numFmtId="0" fontId="2" fillId="0" borderId="0" xfId="1"/>
    <xf numFmtId="0" fontId="35" fillId="0" borderId="0" xfId="0" applyFont="1"/>
    <xf numFmtId="0" fontId="35" fillId="0" borderId="0" xfId="0" applyFont="1" applyAlignment="1">
      <alignment horizontal="center"/>
    </xf>
    <xf numFmtId="0" fontId="37" fillId="0" borderId="0" xfId="0" applyFont="1"/>
    <xf numFmtId="0" fontId="35" fillId="0" borderId="7" xfId="0" applyFont="1" applyBorder="1"/>
    <xf numFmtId="0" fontId="35" fillId="0" borderId="25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5" fillId="0" borderId="27" xfId="0" applyFont="1" applyBorder="1" applyAlignment="1"/>
    <xf numFmtId="0" fontId="35" fillId="0" borderId="6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8" fillId="0" borderId="4" xfId="0" applyFont="1" applyBorder="1" applyAlignment="1">
      <alignment horizontal="center" vertical="center"/>
    </xf>
    <xf numFmtId="0" fontId="38" fillId="0" borderId="4" xfId="0" applyFont="1" applyFill="1" applyBorder="1" applyAlignment="1">
      <alignment horizontal="center"/>
    </xf>
    <xf numFmtId="49" fontId="35" fillId="0" borderId="1" xfId="0" applyNumberFormat="1" applyFont="1" applyBorder="1" applyAlignment="1">
      <alignment horizontal="center"/>
    </xf>
    <xf numFmtId="0" fontId="35" fillId="0" borderId="1" xfId="0" applyFont="1" applyBorder="1"/>
    <xf numFmtId="169" fontId="35" fillId="0" borderId="8" xfId="0" applyNumberFormat="1" applyFont="1" applyBorder="1" applyAlignment="1">
      <alignment horizontal="center"/>
    </xf>
    <xf numFmtId="4" fontId="35" fillId="0" borderId="0" xfId="0" applyNumberFormat="1" applyFont="1" applyAlignment="1">
      <alignment horizontal="center"/>
    </xf>
    <xf numFmtId="0" fontId="39" fillId="0" borderId="4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40" fillId="0" borderId="4" xfId="0" applyFont="1" applyBorder="1" applyAlignment="1">
      <alignment horizontal="center" vertical="center"/>
    </xf>
    <xf numFmtId="2" fontId="35" fillId="0" borderId="4" xfId="0" applyNumberFormat="1" applyFont="1" applyFill="1" applyBorder="1" applyAlignment="1">
      <alignment horizontal="center" vertical="center"/>
    </xf>
    <xf numFmtId="49" fontId="35" fillId="0" borderId="6" xfId="0" applyNumberFormat="1" applyFont="1" applyBorder="1" applyAlignment="1">
      <alignment horizontal="center"/>
    </xf>
    <xf numFmtId="0" fontId="35" fillId="0" borderId="6" xfId="0" applyFont="1" applyBorder="1"/>
    <xf numFmtId="169" fontId="35" fillId="0" borderId="12" xfId="0" applyNumberFormat="1" applyFont="1" applyBorder="1" applyAlignment="1">
      <alignment horizontal="center"/>
    </xf>
    <xf numFmtId="4" fontId="35" fillId="0" borderId="7" xfId="0" applyNumberFormat="1" applyFont="1" applyBorder="1" applyAlignment="1">
      <alignment horizontal="center"/>
    </xf>
    <xf numFmtId="49" fontId="35" fillId="0" borderId="6" xfId="0" applyNumberFormat="1" applyFont="1" applyBorder="1"/>
    <xf numFmtId="0" fontId="35" fillId="0" borderId="12" xfId="0" applyFont="1" applyBorder="1" applyAlignment="1">
      <alignment horizontal="center" vertical="center"/>
    </xf>
    <xf numFmtId="49" fontId="35" fillId="0" borderId="0" xfId="0" applyNumberFormat="1" applyFont="1"/>
    <xf numFmtId="0" fontId="35" fillId="0" borderId="0" xfId="0" applyFont="1" applyAlignment="1">
      <alignment horizontal="left"/>
    </xf>
    <xf numFmtId="0" fontId="35" fillId="0" borderId="29" xfId="0" applyFont="1" applyBorder="1" applyAlignment="1">
      <alignment horizontal="center"/>
    </xf>
    <xf numFmtId="49" fontId="35" fillId="0" borderId="12" xfId="0" applyNumberFormat="1" applyFont="1" applyBorder="1" applyAlignment="1">
      <alignment horizontal="center"/>
    </xf>
    <xf numFmtId="0" fontId="35" fillId="0" borderId="24" xfId="0" applyFont="1" applyBorder="1" applyAlignment="1">
      <alignment horizontal="center"/>
    </xf>
    <xf numFmtId="49" fontId="35" fillId="0" borderId="8" xfId="0" applyNumberFormat="1" applyFont="1" applyBorder="1" applyAlignment="1">
      <alignment horizontal="center"/>
    </xf>
    <xf numFmtId="0" fontId="35" fillId="0" borderId="39" xfId="0" applyFont="1" applyBorder="1"/>
    <xf numFmtId="4" fontId="35" fillId="0" borderId="1" xfId="0" applyNumberFormat="1" applyFont="1" applyBorder="1" applyAlignment="1">
      <alignment horizontal="center"/>
    </xf>
    <xf numFmtId="0" fontId="35" fillId="0" borderId="8" xfId="0" applyFont="1" applyBorder="1"/>
    <xf numFmtId="0" fontId="35" fillId="0" borderId="12" xfId="0" applyFont="1" applyBorder="1"/>
    <xf numFmtId="4" fontId="35" fillId="0" borderId="6" xfId="0" applyNumberFormat="1" applyFont="1" applyBorder="1" applyAlignment="1">
      <alignment horizontal="center"/>
    </xf>
    <xf numFmtId="0" fontId="35" fillId="0" borderId="31" xfId="0" applyFont="1" applyBorder="1"/>
    <xf numFmtId="0" fontId="35" fillId="0" borderId="8" xfId="0" applyFont="1" applyBorder="1" applyAlignment="1">
      <alignment horizontal="center"/>
    </xf>
    <xf numFmtId="167" fontId="41" fillId="0" borderId="0" xfId="27" applyFont="1" applyBorder="1" applyAlignment="1">
      <alignment horizontal="left"/>
    </xf>
    <xf numFmtId="167" fontId="42" fillId="0" borderId="0" xfId="27" applyFont="1" applyBorder="1" applyAlignment="1">
      <alignment horizontal="left"/>
    </xf>
    <xf numFmtId="167" fontId="42" fillId="0" borderId="0" xfId="27" applyFont="1" applyBorder="1"/>
    <xf numFmtId="167" fontId="42" fillId="0" borderId="0" xfId="27" applyFont="1" applyBorder="1" applyAlignment="1">
      <alignment horizontal="center"/>
    </xf>
    <xf numFmtId="49" fontId="35" fillId="0" borderId="39" xfId="0" applyNumberFormat="1" applyFont="1" applyBorder="1" applyAlignment="1">
      <alignment horizontal="center"/>
    </xf>
    <xf numFmtId="0" fontId="35" fillId="0" borderId="41" xfId="0" applyFont="1" applyBorder="1"/>
    <xf numFmtId="169" fontId="35" fillId="0" borderId="39" xfId="0" applyNumberFormat="1" applyFont="1" applyBorder="1" applyAlignment="1">
      <alignment horizontal="center"/>
    </xf>
    <xf numFmtId="4" fontId="35" fillId="0" borderId="41" xfId="0" applyNumberFormat="1" applyFont="1" applyBorder="1" applyAlignment="1">
      <alignment horizontal="center"/>
    </xf>
    <xf numFmtId="0" fontId="42" fillId="0" borderId="0" xfId="1" applyFont="1" applyBorder="1" applyAlignment="1">
      <alignment horizontal="left"/>
    </xf>
    <xf numFmtId="0" fontId="43" fillId="0" borderId="0" xfId="32" applyFont="1"/>
    <xf numFmtId="0" fontId="42" fillId="0" borderId="0" xfId="1" applyFont="1" applyBorder="1" applyAlignment="1">
      <alignment horizontal="center"/>
    </xf>
    <xf numFmtId="49" fontId="42" fillId="0" borderId="0" xfId="1" applyNumberFormat="1" applyFont="1" applyBorder="1" applyAlignment="1">
      <alignment horizontal="left"/>
    </xf>
    <xf numFmtId="49" fontId="42" fillId="0" borderId="0" xfId="27" applyNumberFormat="1" applyFont="1" applyBorder="1"/>
    <xf numFmtId="0" fontId="42" fillId="0" borderId="0" xfId="1" applyFont="1" applyBorder="1"/>
    <xf numFmtId="4" fontId="35" fillId="0" borderId="1" xfId="0" applyNumberFormat="1" applyFont="1" applyFill="1" applyBorder="1" applyAlignment="1">
      <alignment horizontal="center"/>
    </xf>
    <xf numFmtId="4" fontId="35" fillId="0" borderId="8" xfId="0" applyNumberFormat="1" applyFont="1" applyFill="1" applyBorder="1" applyAlignment="1">
      <alignment horizontal="center"/>
    </xf>
    <xf numFmtId="0" fontId="35" fillId="0" borderId="0" xfId="0" applyFont="1" applyBorder="1"/>
    <xf numFmtId="49" fontId="35" fillId="0" borderId="25" xfId="0" applyNumberFormat="1" applyFont="1" applyBorder="1"/>
    <xf numFmtId="0" fontId="35" fillId="0" borderId="27" xfId="0" applyFont="1" applyBorder="1"/>
    <xf numFmtId="4" fontId="35" fillId="0" borderId="25" xfId="0" applyNumberFormat="1" applyFont="1" applyBorder="1" applyAlignment="1">
      <alignment horizontal="center"/>
    </xf>
    <xf numFmtId="4" fontId="35" fillId="0" borderId="0" xfId="0" applyNumberFormat="1" applyFont="1" applyFill="1" applyAlignment="1">
      <alignment horizontal="center"/>
    </xf>
    <xf numFmtId="169" fontId="35" fillId="0" borderId="8" xfId="0" applyNumberFormat="1" applyFont="1" applyFill="1" applyBorder="1" applyAlignment="1">
      <alignment horizontal="center"/>
    </xf>
    <xf numFmtId="4" fontId="35" fillId="0" borderId="12" xfId="0" applyNumberFormat="1" applyFont="1" applyFill="1" applyBorder="1" applyAlignment="1">
      <alignment horizontal="center"/>
    </xf>
    <xf numFmtId="4" fontId="35" fillId="0" borderId="7" xfId="0" applyNumberFormat="1" applyFont="1" applyFill="1" applyBorder="1" applyAlignment="1">
      <alignment horizontal="center"/>
    </xf>
    <xf numFmtId="169" fontId="35" fillId="0" borderId="12" xfId="0" applyNumberFormat="1" applyFont="1" applyFill="1" applyBorder="1" applyAlignment="1">
      <alignment horizontal="center"/>
    </xf>
    <xf numFmtId="0" fontId="35" fillId="0" borderId="0" xfId="0" applyFont="1" applyFill="1"/>
    <xf numFmtId="0" fontId="35" fillId="0" borderId="0" xfId="0" applyFont="1" applyFill="1" applyAlignment="1">
      <alignment horizontal="left"/>
    </xf>
    <xf numFmtId="0" fontId="35" fillId="0" borderId="7" xfId="0" applyFont="1" applyFill="1" applyBorder="1" applyAlignment="1">
      <alignment horizontal="center"/>
    </xf>
    <xf numFmtId="0" fontId="35" fillId="0" borderId="24" xfId="0" applyFont="1" applyFill="1" applyBorder="1" applyAlignment="1">
      <alignment horizontal="center"/>
    </xf>
    <xf numFmtId="4" fontId="35" fillId="0" borderId="0" xfId="0" applyNumberFormat="1" applyFont="1" applyFill="1" applyBorder="1" applyAlignment="1">
      <alignment horizontal="center"/>
    </xf>
    <xf numFmtId="4" fontId="35" fillId="0" borderId="6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5" fillId="0" borderId="39" xfId="0" applyFont="1" applyFill="1" applyBorder="1" applyAlignment="1">
      <alignment horizontal="center"/>
    </xf>
    <xf numFmtId="4" fontId="35" fillId="0" borderId="39" xfId="0" applyNumberFormat="1" applyFont="1" applyFill="1" applyBorder="1" applyAlignment="1">
      <alignment horizontal="center"/>
    </xf>
    <xf numFmtId="4" fontId="35" fillId="0" borderId="42" xfId="0" applyNumberFormat="1" applyFont="1" applyFill="1" applyBorder="1" applyAlignment="1">
      <alignment horizontal="center"/>
    </xf>
    <xf numFmtId="4" fontId="35" fillId="0" borderId="25" xfId="0" applyNumberFormat="1" applyFont="1" applyFill="1" applyBorder="1" applyAlignment="1">
      <alignment horizontal="center"/>
    </xf>
    <xf numFmtId="169" fontId="39" fillId="0" borderId="12" xfId="0" applyNumberFormat="1" applyFont="1" applyFill="1" applyBorder="1" applyAlignment="1">
      <alignment horizontal="center"/>
    </xf>
    <xf numFmtId="4" fontId="39" fillId="0" borderId="24" xfId="0" applyNumberFormat="1" applyFont="1" applyFill="1" applyBorder="1" applyAlignment="1">
      <alignment horizontal="center"/>
    </xf>
    <xf numFmtId="0" fontId="42" fillId="0" borderId="37" xfId="1" applyFont="1" applyBorder="1"/>
    <xf numFmtId="0" fontId="42" fillId="0" borderId="37" xfId="1" applyFont="1" applyBorder="1" applyAlignment="1">
      <alignment horizontal="center"/>
    </xf>
    <xf numFmtId="0" fontId="45" fillId="0" borderId="37" xfId="1" applyFont="1" applyBorder="1" applyAlignment="1">
      <alignment horizontal="left" vertical="center"/>
    </xf>
    <xf numFmtId="0" fontId="42" fillId="0" borderId="37" xfId="1" applyFont="1" applyBorder="1" applyAlignment="1">
      <alignment horizontal="right" vertical="center"/>
    </xf>
    <xf numFmtId="0" fontId="46" fillId="0" borderId="37" xfId="1" applyFont="1" applyBorder="1" applyAlignment="1">
      <alignment horizontal="right" vertical="center"/>
    </xf>
    <xf numFmtId="2" fontId="42" fillId="0" borderId="37" xfId="1" applyNumberFormat="1" applyFont="1" applyBorder="1" applyAlignment="1">
      <alignment horizontal="left" vertical="center"/>
    </xf>
    <xf numFmtId="44" fontId="42" fillId="0" borderId="36" xfId="3" applyNumberFormat="1" applyFont="1" applyBorder="1" applyAlignment="1">
      <alignment horizontal="right" vertical="center"/>
    </xf>
    <xf numFmtId="0" fontId="42" fillId="0" borderId="7" xfId="1" applyFont="1" applyBorder="1" applyAlignment="1">
      <alignment horizontal="left" vertical="center"/>
    </xf>
    <xf numFmtId="49" fontId="42" fillId="0" borderId="7" xfId="1" applyNumberFormat="1" applyFont="1" applyBorder="1"/>
    <xf numFmtId="0" fontId="42" fillId="0" borderId="7" xfId="1" applyFont="1" applyBorder="1" applyAlignment="1">
      <alignment horizontal="center"/>
    </xf>
    <xf numFmtId="0" fontId="42" fillId="0" borderId="37" xfId="1" applyFont="1" applyFill="1" applyBorder="1"/>
    <xf numFmtId="0" fontId="42" fillId="0" borderId="37" xfId="1" applyFont="1" applyFill="1" applyBorder="1" applyAlignment="1">
      <alignment horizontal="center"/>
    </xf>
    <xf numFmtId="0" fontId="42" fillId="0" borderId="37" xfId="1" applyFont="1" applyFill="1" applyBorder="1" applyAlignment="1">
      <alignment horizontal="right" vertical="center"/>
    </xf>
    <xf numFmtId="0" fontId="46" fillId="0" borderId="37" xfId="1" applyFont="1" applyFill="1" applyBorder="1" applyAlignment="1">
      <alignment horizontal="right" vertical="center"/>
    </xf>
    <xf numFmtId="0" fontId="42" fillId="0" borderId="36" xfId="3" applyNumberFormat="1" applyFont="1" applyBorder="1" applyAlignment="1">
      <alignment horizontal="right" vertical="center"/>
    </xf>
    <xf numFmtId="0" fontId="45" fillId="0" borderId="1" xfId="1" applyFont="1" applyBorder="1" applyAlignment="1">
      <alignment horizontal="left" vertical="top"/>
    </xf>
    <xf numFmtId="0" fontId="45" fillId="0" borderId="8" xfId="1" applyFont="1" applyBorder="1" applyAlignment="1">
      <alignment horizontal="left" vertical="top" wrapText="1"/>
    </xf>
    <xf numFmtId="49" fontId="45" fillId="0" borderId="8" xfId="1" applyNumberFormat="1" applyFont="1" applyBorder="1" applyAlignment="1">
      <alignment vertical="top" wrapText="1"/>
    </xf>
    <xf numFmtId="49" fontId="45" fillId="0" borderId="8" xfId="1" applyNumberFormat="1" applyFont="1" applyBorder="1" applyAlignment="1">
      <alignment horizontal="left" vertical="top"/>
    </xf>
    <xf numFmtId="0" fontId="45" fillId="0" borderId="8" xfId="1" applyFont="1" applyBorder="1" applyAlignment="1">
      <alignment vertical="top"/>
    </xf>
    <xf numFmtId="0" fontId="47" fillId="0" borderId="8" xfId="1" applyFont="1" applyBorder="1" applyAlignment="1">
      <alignment horizontal="left" vertical="top" wrapText="1"/>
    </xf>
    <xf numFmtId="2" fontId="45" fillId="0" borderId="8" xfId="1" applyNumberFormat="1" applyFont="1" applyBorder="1" applyAlignment="1">
      <alignment vertical="top" wrapText="1"/>
    </xf>
    <xf numFmtId="0" fontId="45" fillId="0" borderId="9" xfId="1" applyFont="1" applyBorder="1" applyAlignment="1">
      <alignment vertical="top" wrapText="1"/>
    </xf>
    <xf numFmtId="0" fontId="45" fillId="0" borderId="9" xfId="1" applyFont="1" applyBorder="1" applyAlignment="1">
      <alignment vertical="top"/>
    </xf>
    <xf numFmtId="4" fontId="45" fillId="0" borderId="9" xfId="1" applyNumberFormat="1" applyFont="1" applyBorder="1" applyAlignment="1">
      <alignment vertical="top" wrapText="1"/>
    </xf>
    <xf numFmtId="0" fontId="45" fillId="3" borderId="35" xfId="2" applyFont="1" applyFill="1" applyBorder="1" applyAlignment="1">
      <alignment horizontal="left" vertical="top"/>
    </xf>
    <xf numFmtId="49" fontId="45" fillId="3" borderId="37" xfId="2" applyNumberFormat="1" applyFont="1" applyFill="1" applyBorder="1" applyAlignment="1">
      <alignment vertical="top"/>
    </xf>
    <xf numFmtId="49" fontId="45" fillId="3" borderId="37" xfId="2" applyNumberFormat="1" applyFont="1" applyFill="1" applyBorder="1" applyAlignment="1">
      <alignment horizontal="center" vertical="top"/>
    </xf>
    <xf numFmtId="0" fontId="45" fillId="3" borderId="37" xfId="2" applyFont="1" applyFill="1" applyBorder="1" applyAlignment="1">
      <alignment vertical="top"/>
    </xf>
    <xf numFmtId="0" fontId="47" fillId="3" borderId="37" xfId="2" applyFont="1" applyFill="1" applyBorder="1" applyAlignment="1">
      <alignment horizontal="left" vertical="top" wrapText="1"/>
    </xf>
    <xf numFmtId="0" fontId="45" fillId="3" borderId="37" xfId="2" applyFont="1" applyFill="1" applyBorder="1" applyAlignment="1">
      <alignment horizontal="left" vertical="top" wrapText="1"/>
    </xf>
    <xf numFmtId="2" fontId="45" fillId="3" borderId="37" xfId="2" applyNumberFormat="1" applyFont="1" applyFill="1" applyBorder="1" applyAlignment="1">
      <alignment vertical="top" wrapText="1"/>
    </xf>
    <xf numFmtId="0" fontId="45" fillId="3" borderId="37" xfId="2" applyFont="1" applyFill="1" applyBorder="1" applyAlignment="1">
      <alignment vertical="top" wrapText="1"/>
    </xf>
    <xf numFmtId="4" fontId="45" fillId="3" borderId="36" xfId="2" applyNumberFormat="1" applyFont="1" applyFill="1" applyBorder="1" applyAlignment="1">
      <alignment vertical="top" wrapText="1"/>
    </xf>
    <xf numFmtId="2" fontId="42" fillId="0" borderId="38" xfId="32" applyNumberFormat="1" applyFont="1" applyBorder="1" applyAlignment="1">
      <alignment horizontal="left" vertical="center" wrapText="1"/>
    </xf>
    <xf numFmtId="2" fontId="42" fillId="0" borderId="38" xfId="32" applyNumberFormat="1" applyFont="1" applyBorder="1" applyAlignment="1">
      <alignment horizontal="center" vertical="center" wrapText="1"/>
    </xf>
    <xf numFmtId="0" fontId="42" fillId="0" borderId="38" xfId="32" quotePrefix="1" applyFont="1" applyBorder="1" applyAlignment="1">
      <alignment horizontal="center" vertical="center" wrapText="1"/>
    </xf>
    <xf numFmtId="2" fontId="42" fillId="40" borderId="38" xfId="32" applyNumberFormat="1" applyFont="1" applyFill="1" applyBorder="1" applyAlignment="1">
      <alignment horizontal="center" vertical="center" wrapText="1"/>
    </xf>
    <xf numFmtId="4" fontId="42" fillId="0" borderId="38" xfId="32" applyNumberFormat="1" applyFont="1" applyBorder="1" applyAlignment="1">
      <alignment horizontal="right" vertical="center" wrapText="1"/>
    </xf>
    <xf numFmtId="2" fontId="42" fillId="0" borderId="4" xfId="2" applyNumberFormat="1" applyFont="1" applyBorder="1" applyAlignment="1">
      <alignment horizontal="center" vertical="center" wrapText="1"/>
    </xf>
    <xf numFmtId="4" fontId="42" fillId="0" borderId="38" xfId="1" applyNumberFormat="1" applyFont="1" applyBorder="1" applyAlignment="1">
      <alignment vertical="center"/>
    </xf>
    <xf numFmtId="4" fontId="42" fillId="0" borderId="38" xfId="4" applyNumberFormat="1" applyFont="1" applyBorder="1" applyAlignment="1">
      <alignment vertical="center"/>
    </xf>
    <xf numFmtId="2" fontId="42" fillId="0" borderId="38" xfId="32" applyNumberFormat="1" applyFont="1" applyFill="1" applyBorder="1" applyAlignment="1">
      <alignment horizontal="center" vertical="center" wrapText="1"/>
    </xf>
    <xf numFmtId="4" fontId="42" fillId="0" borderId="38" xfId="32" applyNumberFormat="1" applyFont="1" applyFill="1" applyBorder="1" applyAlignment="1">
      <alignment horizontal="right" vertical="center" wrapText="1"/>
    </xf>
    <xf numFmtId="2" fontId="42" fillId="0" borderId="10" xfId="2" applyNumberFormat="1" applyFont="1" applyBorder="1" applyAlignment="1">
      <alignment horizontal="center" vertical="center" wrapText="1"/>
    </xf>
    <xf numFmtId="0" fontId="42" fillId="0" borderId="35" xfId="32" applyFont="1" applyBorder="1" applyAlignment="1">
      <alignment horizontal="center" vertical="center"/>
    </xf>
    <xf numFmtId="0" fontId="35" fillId="0" borderId="0" xfId="0" applyFont="1" applyAlignment="1">
      <alignment horizontal="left"/>
    </xf>
    <xf numFmtId="17" fontId="35" fillId="0" borderId="0" xfId="0" applyNumberFormat="1" applyFont="1" applyAlignment="1">
      <alignment horizontal="center"/>
    </xf>
    <xf numFmtId="0" fontId="35" fillId="0" borderId="4" xfId="0" applyFont="1" applyBorder="1" applyAlignment="1">
      <alignment horizontal="center"/>
    </xf>
    <xf numFmtId="0" fontId="44" fillId="0" borderId="0" xfId="2" applyFont="1" applyBorder="1" applyAlignment="1">
      <alignment horizontal="center" vertical="center"/>
    </xf>
    <xf numFmtId="49" fontId="42" fillId="0" borderId="0" xfId="1" applyNumberFormat="1" applyFont="1" applyBorder="1"/>
    <xf numFmtId="0" fontId="42" fillId="0" borderId="2" xfId="1" applyFont="1" applyBorder="1"/>
    <xf numFmtId="0" fontId="42" fillId="0" borderId="3" xfId="1" applyFont="1" applyBorder="1"/>
    <xf numFmtId="0" fontId="42" fillId="0" borderId="3" xfId="1" applyFont="1" applyBorder="1" applyAlignment="1">
      <alignment horizontal="center"/>
    </xf>
    <xf numFmtId="0" fontId="45" fillId="0" borderId="3" xfId="1" applyFont="1" applyBorder="1" applyAlignment="1">
      <alignment horizontal="left" vertical="center"/>
    </xf>
    <xf numFmtId="0" fontId="42" fillId="0" borderId="3" xfId="1" applyFont="1" applyBorder="1" applyAlignment="1">
      <alignment horizontal="right" vertical="center"/>
    </xf>
    <xf numFmtId="0" fontId="46" fillId="0" borderId="3" xfId="1" applyFont="1" applyBorder="1" applyAlignment="1">
      <alignment horizontal="right" vertical="center"/>
    </xf>
    <xf numFmtId="2" fontId="42" fillId="0" borderId="3" xfId="1" applyNumberFormat="1" applyFont="1" applyBorder="1" applyAlignment="1">
      <alignment horizontal="left" vertical="center"/>
    </xf>
    <xf numFmtId="44" fontId="42" fillId="0" borderId="5" xfId="3" applyNumberFormat="1" applyFont="1" applyBorder="1" applyAlignment="1">
      <alignment horizontal="right" vertical="center"/>
    </xf>
    <xf numFmtId="0" fontId="42" fillId="0" borderId="5" xfId="3" applyNumberFormat="1" applyFont="1" applyBorder="1" applyAlignment="1">
      <alignment horizontal="right" vertical="center"/>
    </xf>
    <xf numFmtId="0" fontId="45" fillId="3" borderId="2" xfId="2" applyFont="1" applyFill="1" applyBorder="1" applyAlignment="1">
      <alignment horizontal="left" vertical="top"/>
    </xf>
    <xf numFmtId="49" fontId="45" fillId="3" borderId="3" xfId="2" applyNumberFormat="1" applyFont="1" applyFill="1" applyBorder="1" applyAlignment="1">
      <alignment vertical="top"/>
    </xf>
    <xf numFmtId="49" fontId="45" fillId="3" borderId="3" xfId="2" applyNumberFormat="1" applyFont="1" applyFill="1" applyBorder="1" applyAlignment="1">
      <alignment horizontal="center" vertical="top"/>
    </xf>
    <xf numFmtId="0" fontId="45" fillId="3" borderId="3" xfId="2" applyFont="1" applyFill="1" applyBorder="1" applyAlignment="1">
      <alignment vertical="top"/>
    </xf>
    <xf numFmtId="0" fontId="47" fillId="3" borderId="3" xfId="2" applyFont="1" applyFill="1" applyBorder="1" applyAlignment="1">
      <alignment horizontal="left" vertical="top" wrapText="1"/>
    </xf>
    <xf numFmtId="0" fontId="45" fillId="3" borderId="3" xfId="2" applyFont="1" applyFill="1" applyBorder="1" applyAlignment="1">
      <alignment horizontal="left" vertical="top" wrapText="1"/>
    </xf>
    <xf numFmtId="2" fontId="45" fillId="3" borderId="3" xfId="2" applyNumberFormat="1" applyFont="1" applyFill="1" applyBorder="1" applyAlignment="1">
      <alignment vertical="top" wrapText="1"/>
    </xf>
    <xf numFmtId="0" fontId="45" fillId="3" borderId="3" xfId="2" applyFont="1" applyFill="1" applyBorder="1" applyAlignment="1">
      <alignment vertical="top" wrapText="1"/>
    </xf>
    <xf numFmtId="4" fontId="45" fillId="3" borderId="5" xfId="2" applyNumberFormat="1" applyFont="1" applyFill="1" applyBorder="1" applyAlignment="1">
      <alignment vertical="top" wrapText="1"/>
    </xf>
    <xf numFmtId="0" fontId="42" fillId="0" borderId="2" xfId="0" applyFont="1" applyBorder="1" applyAlignment="1" applyProtection="1">
      <alignment horizontal="right" vertical="center"/>
    </xf>
    <xf numFmtId="2" fontId="42" fillId="0" borderId="4" xfId="0" applyNumberFormat="1" applyFont="1" applyFill="1" applyBorder="1" applyAlignment="1" applyProtection="1">
      <alignment horizontal="left" vertical="center" wrapText="1"/>
    </xf>
    <xf numFmtId="2" fontId="42" fillId="0" borderId="4" xfId="0" applyNumberFormat="1" applyFont="1" applyFill="1" applyBorder="1" applyAlignment="1" applyProtection="1">
      <alignment horizontal="center" vertical="center" wrapText="1"/>
    </xf>
    <xf numFmtId="0" fontId="42" fillId="0" borderId="4" xfId="0" quotePrefix="1" applyNumberFormat="1" applyFont="1" applyFill="1" applyBorder="1" applyAlignment="1" applyProtection="1">
      <alignment horizontal="center" vertical="center" wrapText="1"/>
    </xf>
    <xf numFmtId="2" fontId="49" fillId="0" borderId="4" xfId="0" applyNumberFormat="1" applyFont="1" applyFill="1" applyBorder="1" applyAlignment="1" applyProtection="1">
      <alignment horizontal="center" vertical="center" wrapText="1"/>
    </xf>
    <xf numFmtId="4" fontId="42" fillId="0" borderId="4" xfId="0" applyNumberFormat="1" applyFont="1" applyFill="1" applyBorder="1" applyAlignment="1" applyProtection="1">
      <alignment horizontal="right" vertical="center" wrapText="1"/>
    </xf>
    <xf numFmtId="2" fontId="42" fillId="0" borderId="4" xfId="0" applyNumberFormat="1" applyFont="1" applyFill="1" applyBorder="1" applyAlignment="1">
      <alignment horizontal="center" vertical="center" wrapText="1"/>
    </xf>
    <xf numFmtId="4" fontId="42" fillId="0" borderId="4" xfId="1" applyNumberFormat="1" applyFont="1" applyBorder="1" applyAlignment="1">
      <alignment vertical="center"/>
    </xf>
    <xf numFmtId="4" fontId="42" fillId="0" borderId="4" xfId="4" applyNumberFormat="1" applyFont="1" applyBorder="1" applyAlignment="1">
      <alignment vertical="center"/>
    </xf>
    <xf numFmtId="2" fontId="42" fillId="0" borderId="10" xfId="2" applyNumberFormat="1" applyFont="1" applyFill="1" applyBorder="1" applyAlignment="1">
      <alignment horizontal="center" vertical="center" wrapText="1"/>
    </xf>
    <xf numFmtId="0" fontId="42" fillId="0" borderId="6" xfId="0" applyFont="1" applyBorder="1" applyAlignment="1" applyProtection="1">
      <alignment horizontal="right" vertical="center"/>
    </xf>
    <xf numFmtId="2" fontId="42" fillId="0" borderId="2" xfId="0" applyNumberFormat="1" applyFont="1" applyFill="1" applyBorder="1" applyAlignment="1" applyProtection="1">
      <alignment horizontal="left" vertical="center" wrapText="1"/>
    </xf>
    <xf numFmtId="2" fontId="42" fillId="0" borderId="12" xfId="0" applyNumberFormat="1" applyFont="1" applyFill="1" applyBorder="1" applyAlignment="1" applyProtection="1">
      <alignment horizontal="center" vertical="center" wrapText="1"/>
    </xf>
    <xf numFmtId="4" fontId="42" fillId="0" borderId="12" xfId="0" applyNumberFormat="1" applyFont="1" applyFill="1" applyBorder="1" applyAlignment="1" applyProtection="1">
      <alignment horizontal="right" vertical="center" wrapText="1"/>
    </xf>
    <xf numFmtId="2" fontId="42" fillId="0" borderId="12" xfId="0" applyNumberFormat="1" applyFont="1" applyBorder="1" applyAlignment="1">
      <alignment horizontal="center" vertical="center" wrapText="1"/>
    </xf>
    <xf numFmtId="0" fontId="45" fillId="4" borderId="11" xfId="0" applyFont="1" applyFill="1" applyBorder="1" applyAlignment="1" applyProtection="1">
      <alignment vertical="center"/>
    </xf>
    <xf numFmtId="0" fontId="45" fillId="4" borderId="11" xfId="0" applyFont="1" applyFill="1" applyBorder="1" applyAlignment="1" applyProtection="1">
      <alignment horizontal="center" vertical="center"/>
    </xf>
    <xf numFmtId="4" fontId="45" fillId="4" borderId="12" xfId="0" applyNumberFormat="1" applyFont="1" applyFill="1" applyBorder="1" applyAlignment="1" applyProtection="1">
      <alignment horizontal="right" vertical="center"/>
    </xf>
    <xf numFmtId="0" fontId="45" fillId="4" borderId="11" xfId="0" applyFont="1" applyFill="1" applyBorder="1" applyAlignment="1" applyProtection="1">
      <alignment horizontal="right" vertical="center"/>
    </xf>
    <xf numFmtId="2" fontId="42" fillId="40" borderId="4" xfId="0" applyNumberFormat="1" applyFont="1" applyFill="1" applyBorder="1" applyAlignment="1" applyProtection="1">
      <alignment horizontal="center" vertical="center" wrapText="1"/>
    </xf>
    <xf numFmtId="4" fontId="42" fillId="40" borderId="4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Alignment="1"/>
    <xf numFmtId="0" fontId="42" fillId="0" borderId="3" xfId="1" applyFont="1" applyFill="1" applyBorder="1"/>
    <xf numFmtId="0" fontId="42" fillId="0" borderId="3" xfId="1" applyFont="1" applyFill="1" applyBorder="1" applyAlignment="1">
      <alignment horizontal="center"/>
    </xf>
    <xf numFmtId="0" fontId="42" fillId="0" borderId="3" xfId="1" applyFont="1" applyFill="1" applyBorder="1" applyAlignment="1">
      <alignment horizontal="right" vertical="center"/>
    </xf>
    <xf numFmtId="0" fontId="46" fillId="0" borderId="3" xfId="1" applyFont="1" applyFill="1" applyBorder="1" applyAlignment="1">
      <alignment horizontal="right" vertical="center"/>
    </xf>
    <xf numFmtId="0" fontId="42" fillId="40" borderId="4" xfId="0" quotePrefix="1" applyNumberFormat="1" applyFont="1" applyFill="1" applyBorder="1" applyAlignment="1" applyProtection="1">
      <alignment horizontal="center" vertical="center" wrapText="1"/>
    </xf>
    <xf numFmtId="2" fontId="42" fillId="40" borderId="4" xfId="0" applyNumberFormat="1" applyFont="1" applyFill="1" applyBorder="1" applyAlignment="1" applyProtection="1">
      <alignment horizontal="left" vertical="center" wrapText="1"/>
    </xf>
    <xf numFmtId="2" fontId="42" fillId="0" borderId="4" xfId="2" applyNumberFormat="1" applyFont="1" applyFill="1" applyBorder="1" applyAlignment="1">
      <alignment horizontal="center" vertical="center" wrapText="1"/>
    </xf>
    <xf numFmtId="2" fontId="42" fillId="0" borderId="24" xfId="0" applyNumberFormat="1" applyFont="1" applyFill="1" applyBorder="1" applyAlignment="1" applyProtection="1">
      <alignment horizontal="left" vertical="center" wrapText="1"/>
    </xf>
    <xf numFmtId="2" fontId="42" fillId="0" borderId="24" xfId="0" applyNumberFormat="1" applyFont="1" applyFill="1" applyBorder="1" applyAlignment="1" applyProtection="1">
      <alignment horizontal="center" vertical="center" wrapText="1"/>
    </xf>
    <xf numFmtId="0" fontId="42" fillId="0" borderId="24" xfId="0" quotePrefix="1" applyNumberFormat="1" applyFont="1" applyFill="1" applyBorder="1" applyAlignment="1" applyProtection="1">
      <alignment horizontal="center" vertical="center" wrapText="1"/>
    </xf>
    <xf numFmtId="0" fontId="42" fillId="0" borderId="0" xfId="1" applyFont="1" applyBorder="1" applyAlignment="1">
      <alignment horizontal="right"/>
    </xf>
    <xf numFmtId="2" fontId="42" fillId="0" borderId="0" xfId="1" applyNumberFormat="1" applyFont="1" applyBorder="1"/>
    <xf numFmtId="4" fontId="42" fillId="0" borderId="0" xfId="1" applyNumberFormat="1" applyFont="1" applyBorder="1"/>
    <xf numFmtId="0" fontId="42" fillId="0" borderId="26" xfId="1" applyFont="1" applyBorder="1"/>
    <xf numFmtId="0" fontId="42" fillId="0" borderId="26" xfId="1" applyFont="1" applyBorder="1" applyAlignment="1">
      <alignment horizontal="center"/>
    </xf>
    <xf numFmtId="0" fontId="45" fillId="0" borderId="26" xfId="1" applyFont="1" applyBorder="1" applyAlignment="1">
      <alignment horizontal="left" vertical="center"/>
    </xf>
    <xf numFmtId="0" fontId="42" fillId="0" borderId="26" xfId="1" applyFont="1" applyBorder="1" applyAlignment="1">
      <alignment horizontal="right" vertical="center"/>
    </xf>
    <xf numFmtId="0" fontId="46" fillId="0" borderId="26" xfId="1" applyFont="1" applyBorder="1" applyAlignment="1">
      <alignment horizontal="right" vertical="center"/>
    </xf>
    <xf numFmtId="2" fontId="42" fillId="0" borderId="26" xfId="1" applyNumberFormat="1" applyFont="1" applyBorder="1" applyAlignment="1">
      <alignment horizontal="left" vertical="center"/>
    </xf>
    <xf numFmtId="44" fontId="42" fillId="0" borderId="27" xfId="3" applyNumberFormat="1" applyFont="1" applyBorder="1" applyAlignment="1">
      <alignment horizontal="right" vertical="center"/>
    </xf>
    <xf numFmtId="0" fontId="42" fillId="0" borderId="27" xfId="3" applyNumberFormat="1" applyFont="1" applyBorder="1" applyAlignment="1">
      <alignment horizontal="right" vertical="center"/>
    </xf>
    <xf numFmtId="0" fontId="45" fillId="0" borderId="29" xfId="1" applyFont="1" applyBorder="1" applyAlignment="1">
      <alignment vertical="top" wrapText="1"/>
    </xf>
    <xf numFmtId="0" fontId="45" fillId="0" borderId="29" xfId="1" applyFont="1" applyBorder="1" applyAlignment="1">
      <alignment vertical="top"/>
    </xf>
    <xf numFmtId="4" fontId="45" fillId="0" borderId="29" xfId="1" applyNumberFormat="1" applyFont="1" applyBorder="1" applyAlignment="1">
      <alignment vertical="top" wrapText="1"/>
    </xf>
    <xf numFmtId="4" fontId="42" fillId="0" borderId="24" xfId="0" applyNumberFormat="1" applyFont="1" applyFill="1" applyBorder="1" applyAlignment="1" applyProtection="1">
      <alignment horizontal="right" vertical="center" wrapText="1"/>
    </xf>
    <xf numFmtId="4" fontId="42" fillId="0" borderId="24" xfId="1" applyNumberFormat="1" applyFont="1" applyBorder="1" applyAlignment="1">
      <alignment vertical="center"/>
    </xf>
    <xf numFmtId="4" fontId="42" fillId="0" borderId="24" xfId="4" applyNumberFormat="1" applyFont="1" applyBorder="1" applyAlignment="1">
      <alignment vertical="center"/>
    </xf>
    <xf numFmtId="0" fontId="45" fillId="0" borderId="11" xfId="0" applyFont="1" applyFill="1" applyBorder="1" applyAlignment="1" applyProtection="1">
      <alignment horizontal="right" vertical="center"/>
    </xf>
    <xf numFmtId="4" fontId="42" fillId="0" borderId="12" xfId="1" applyNumberFormat="1" applyFont="1" applyBorder="1" applyAlignment="1">
      <alignment vertical="center"/>
    </xf>
    <xf numFmtId="0" fontId="39" fillId="0" borderId="0" xfId="0" applyFont="1" applyAlignment="1"/>
    <xf numFmtId="16" fontId="35" fillId="0" borderId="0" xfId="0" applyNumberFormat="1" applyFont="1" applyAlignment="1">
      <alignment horizontal="left"/>
    </xf>
    <xf numFmtId="0" fontId="42" fillId="0" borderId="26" xfId="1" applyFont="1" applyFill="1" applyBorder="1"/>
    <xf numFmtId="0" fontId="42" fillId="0" borderId="26" xfId="1" applyFont="1" applyFill="1" applyBorder="1" applyAlignment="1">
      <alignment horizontal="center"/>
    </xf>
    <xf numFmtId="0" fontId="42" fillId="0" borderId="26" xfId="1" applyFont="1" applyFill="1" applyBorder="1" applyAlignment="1">
      <alignment horizontal="right" vertical="center"/>
    </xf>
    <xf numFmtId="0" fontId="46" fillId="0" borderId="26" xfId="1" applyFont="1" applyFill="1" applyBorder="1" applyAlignment="1">
      <alignment horizontal="right" vertical="center"/>
    </xf>
    <xf numFmtId="2" fontId="42" fillId="40" borderId="24" xfId="0" applyNumberFormat="1" applyFont="1" applyFill="1" applyBorder="1" applyAlignment="1" applyProtection="1">
      <alignment horizontal="center" vertical="center" wrapText="1"/>
    </xf>
    <xf numFmtId="2" fontId="42" fillId="0" borderId="24" xfId="0" quotePrefix="1" applyNumberFormat="1" applyFont="1" applyFill="1" applyBorder="1" applyAlignment="1" applyProtection="1">
      <alignment horizontal="center" vertical="center" wrapText="1"/>
    </xf>
    <xf numFmtId="2" fontId="42" fillId="0" borderId="12" xfId="2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42" fillId="0" borderId="24" xfId="0" quotePrefix="1" applyNumberFormat="1" applyFont="1" applyFill="1" applyBorder="1" applyAlignment="1" applyProtection="1">
      <alignment horizontal="left" vertical="center" wrapText="1"/>
    </xf>
    <xf numFmtId="2" fontId="42" fillId="0" borderId="33" xfId="0" applyNumberFormat="1" applyFont="1" applyFill="1" applyBorder="1" applyAlignment="1" applyProtection="1">
      <alignment horizontal="left" vertical="center" wrapText="1"/>
    </xf>
    <xf numFmtId="2" fontId="42" fillId="0" borderId="33" xfId="0" applyNumberFormat="1" applyFont="1" applyFill="1" applyBorder="1" applyAlignment="1" applyProtection="1">
      <alignment horizontal="center" vertical="center" wrapText="1"/>
    </xf>
    <xf numFmtId="0" fontId="42" fillId="0" borderId="33" xfId="0" quotePrefix="1" applyNumberFormat="1" applyFont="1" applyFill="1" applyBorder="1" applyAlignment="1" applyProtection="1">
      <alignment horizontal="center" vertical="center" wrapText="1"/>
    </xf>
    <xf numFmtId="4" fontId="42" fillId="0" borderId="33" xfId="0" applyNumberFormat="1" applyFont="1" applyFill="1" applyBorder="1" applyAlignment="1" applyProtection="1">
      <alignment horizontal="right" vertical="center" wrapText="1"/>
    </xf>
    <xf numFmtId="4" fontId="42" fillId="0" borderId="33" xfId="1" applyNumberFormat="1" applyFont="1" applyBorder="1" applyAlignment="1">
      <alignment vertical="center"/>
    </xf>
    <xf numFmtId="4" fontId="42" fillId="0" borderId="33" xfId="4" applyNumberFormat="1" applyFont="1" applyBorder="1" applyAlignment="1">
      <alignment vertical="center"/>
    </xf>
    <xf numFmtId="0" fontId="45" fillId="0" borderId="33" xfId="1" applyFont="1" applyBorder="1" applyAlignment="1">
      <alignment horizontal="left" vertical="top" wrapText="1"/>
    </xf>
    <xf numFmtId="49" fontId="45" fillId="0" borderId="33" xfId="1" applyNumberFormat="1" applyFont="1" applyBorder="1" applyAlignment="1">
      <alignment vertical="top" wrapText="1"/>
    </xf>
    <xf numFmtId="49" fontId="45" fillId="0" borderId="33" xfId="1" applyNumberFormat="1" applyFont="1" applyBorder="1" applyAlignment="1">
      <alignment horizontal="left" vertical="top"/>
    </xf>
    <xf numFmtId="0" fontId="45" fillId="0" borderId="33" xfId="1" applyFont="1" applyBorder="1" applyAlignment="1">
      <alignment vertical="top"/>
    </xf>
    <xf numFmtId="0" fontId="47" fillId="0" borderId="33" xfId="1" applyFont="1" applyBorder="1" applyAlignment="1">
      <alignment horizontal="left" vertical="top" wrapText="1"/>
    </xf>
    <xf numFmtId="2" fontId="45" fillId="0" borderId="33" xfId="1" applyNumberFormat="1" applyFont="1" applyBorder="1" applyAlignment="1">
      <alignment vertical="top" wrapText="1"/>
    </xf>
    <xf numFmtId="0" fontId="45" fillId="0" borderId="33" xfId="1" applyFont="1" applyBorder="1" applyAlignment="1">
      <alignment vertical="top" wrapText="1"/>
    </xf>
    <xf numFmtId="4" fontId="45" fillId="0" borderId="33" xfId="1" applyNumberFormat="1" applyFont="1" applyBorder="1" applyAlignment="1">
      <alignment vertical="top" wrapText="1"/>
    </xf>
    <xf numFmtId="0" fontId="45" fillId="3" borderId="8" xfId="1" applyFont="1" applyFill="1" applyBorder="1" applyAlignment="1">
      <alignment horizontal="left" vertical="top" wrapText="1"/>
    </xf>
    <xf numFmtId="49" fontId="45" fillId="3" borderId="8" xfId="1" applyNumberFormat="1" applyFont="1" applyFill="1" applyBorder="1" applyAlignment="1">
      <alignment vertical="top" wrapText="1"/>
    </xf>
    <xf numFmtId="49" fontId="45" fillId="3" borderId="8" xfId="1" applyNumberFormat="1" applyFont="1" applyFill="1" applyBorder="1" applyAlignment="1">
      <alignment horizontal="left" vertical="top"/>
    </xf>
    <xf numFmtId="0" fontId="45" fillId="3" borderId="8" xfId="1" applyFont="1" applyFill="1" applyBorder="1" applyAlignment="1">
      <alignment vertical="top"/>
    </xf>
    <xf numFmtId="0" fontId="47" fillId="3" borderId="8" xfId="1" applyFont="1" applyFill="1" applyBorder="1" applyAlignment="1">
      <alignment horizontal="left" vertical="top" wrapText="1"/>
    </xf>
    <xf numFmtId="2" fontId="45" fillId="3" borderId="8" xfId="1" applyNumberFormat="1" applyFont="1" applyFill="1" applyBorder="1" applyAlignment="1">
      <alignment vertical="top" wrapText="1"/>
    </xf>
    <xf numFmtId="0" fontId="45" fillId="3" borderId="8" xfId="1" applyFont="1" applyFill="1" applyBorder="1" applyAlignment="1">
      <alignment vertical="top" wrapText="1"/>
    </xf>
    <xf numFmtId="4" fontId="45" fillId="3" borderId="8" xfId="1" applyNumberFormat="1" applyFont="1" applyFill="1" applyBorder="1" applyAlignment="1">
      <alignment vertical="top" wrapText="1"/>
    </xf>
    <xf numFmtId="2" fontId="42" fillId="40" borderId="33" xfId="0" applyNumberFormat="1" applyFont="1" applyFill="1" applyBorder="1" applyAlignment="1" applyProtection="1">
      <alignment horizontal="center" vertical="center" wrapText="1"/>
    </xf>
    <xf numFmtId="2" fontId="42" fillId="0" borderId="33" xfId="0" applyNumberFormat="1" applyFont="1" applyFill="1" applyBorder="1" applyAlignment="1">
      <alignment horizontal="center" vertical="center" wrapText="1"/>
    </xf>
    <xf numFmtId="169" fontId="42" fillId="0" borderId="36" xfId="1" applyNumberFormat="1" applyFont="1" applyBorder="1" applyAlignment="1">
      <alignment horizontal="right" vertical="center"/>
    </xf>
    <xf numFmtId="0" fontId="45" fillId="0" borderId="39" xfId="1" applyFont="1" applyBorder="1" applyAlignment="1">
      <alignment vertical="top" wrapText="1"/>
    </xf>
    <xf numFmtId="0" fontId="45" fillId="0" borderId="39" xfId="1" applyFont="1" applyBorder="1" applyAlignment="1">
      <alignment vertical="top"/>
    </xf>
    <xf numFmtId="4" fontId="45" fillId="0" borderId="39" xfId="1" applyNumberFormat="1" applyFont="1" applyBorder="1" applyAlignment="1">
      <alignment vertical="top" wrapText="1"/>
    </xf>
    <xf numFmtId="0" fontId="42" fillId="0" borderId="35" xfId="0" applyFont="1" applyBorder="1" applyAlignment="1" applyProtection="1">
      <alignment horizontal="right" vertical="center"/>
    </xf>
    <xf numFmtId="2" fontId="42" fillId="0" borderId="38" xfId="0" applyNumberFormat="1" applyFont="1" applyFill="1" applyBorder="1" applyAlignment="1" applyProtection="1">
      <alignment horizontal="left" vertical="center" wrapText="1"/>
    </xf>
    <xf numFmtId="2" fontId="42" fillId="0" borderId="38" xfId="0" applyNumberFormat="1" applyFont="1" applyFill="1" applyBorder="1" applyAlignment="1" applyProtection="1">
      <alignment horizontal="center" vertical="center" wrapText="1"/>
    </xf>
    <xf numFmtId="49" fontId="42" fillId="0" borderId="24" xfId="0" applyNumberFormat="1" applyFont="1" applyFill="1" applyBorder="1" applyAlignment="1" applyProtection="1">
      <alignment horizontal="center" vertical="center" wrapText="1"/>
    </xf>
    <xf numFmtId="0" fontId="42" fillId="0" borderId="38" xfId="0" quotePrefix="1" applyNumberFormat="1" applyFont="1" applyFill="1" applyBorder="1" applyAlignment="1" applyProtection="1">
      <alignment horizontal="center" vertical="center" wrapText="1"/>
    </xf>
    <xf numFmtId="4" fontId="42" fillId="0" borderId="38" xfId="0" applyNumberFormat="1" applyFont="1" applyFill="1" applyBorder="1" applyAlignment="1" applyProtection="1">
      <alignment horizontal="right" vertical="center" wrapText="1"/>
    </xf>
    <xf numFmtId="4" fontId="42" fillId="0" borderId="38" xfId="1" applyNumberFormat="1" applyFont="1" applyFill="1" applyBorder="1" applyAlignment="1">
      <alignment vertical="center"/>
    </xf>
    <xf numFmtId="2" fontId="42" fillId="40" borderId="38" xfId="0" applyNumberFormat="1" applyFont="1" applyFill="1" applyBorder="1" applyAlignment="1" applyProtection="1">
      <alignment horizontal="center" vertical="center" wrapText="1"/>
    </xf>
    <xf numFmtId="0" fontId="42" fillId="40" borderId="38" xfId="0" quotePrefix="1" applyNumberFormat="1" applyFont="1" applyFill="1" applyBorder="1" applyAlignment="1" applyProtection="1">
      <alignment horizontal="center" vertical="center" wrapText="1"/>
    </xf>
    <xf numFmtId="4" fontId="42" fillId="40" borderId="38" xfId="0" applyNumberFormat="1" applyFont="1" applyFill="1" applyBorder="1" applyAlignment="1" applyProtection="1">
      <alignment horizontal="right" vertical="center" wrapText="1"/>
    </xf>
    <xf numFmtId="4" fontId="42" fillId="40" borderId="24" xfId="0" applyNumberFormat="1" applyFont="1" applyFill="1" applyBorder="1" applyAlignment="1" applyProtection="1">
      <alignment horizontal="right" vertical="center" wrapText="1"/>
    </xf>
    <xf numFmtId="2" fontId="42" fillId="40" borderId="10" xfId="2" applyNumberFormat="1" applyFont="1" applyFill="1" applyBorder="1" applyAlignment="1">
      <alignment horizontal="center" vertical="center" wrapText="1"/>
    </xf>
    <xf numFmtId="0" fontId="45" fillId="4" borderId="35" xfId="0" applyFont="1" applyFill="1" applyBorder="1" applyAlignment="1" applyProtection="1">
      <alignment horizontal="left" vertical="center"/>
    </xf>
    <xf numFmtId="0" fontId="45" fillId="4" borderId="37" xfId="0" applyFont="1" applyFill="1" applyBorder="1" applyAlignment="1" applyProtection="1">
      <alignment vertical="center"/>
    </xf>
    <xf numFmtId="0" fontId="45" fillId="4" borderId="37" xfId="0" applyFont="1" applyFill="1" applyBorder="1" applyAlignment="1" applyProtection="1">
      <alignment horizontal="center" vertical="center"/>
    </xf>
    <xf numFmtId="0" fontId="45" fillId="4" borderId="36" xfId="0" applyFont="1" applyFill="1" applyBorder="1" applyAlignment="1" applyProtection="1">
      <alignment vertical="center"/>
    </xf>
    <xf numFmtId="0" fontId="44" fillId="0" borderId="0" xfId="2" applyFont="1" applyBorder="1" applyAlignment="1">
      <alignment vertical="center"/>
    </xf>
    <xf numFmtId="0" fontId="44" fillId="0" borderId="7" xfId="2" applyFont="1" applyBorder="1" applyAlignment="1">
      <alignment vertical="center"/>
    </xf>
    <xf numFmtId="2" fontId="42" fillId="0" borderId="35" xfId="0" applyNumberFormat="1" applyFont="1" applyFill="1" applyBorder="1" applyAlignment="1" applyProtection="1">
      <alignment horizontal="left" vertical="center" wrapText="1"/>
    </xf>
    <xf numFmtId="0" fontId="42" fillId="0" borderId="37" xfId="0" quotePrefix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49" fillId="0" borderId="4" xfId="0" applyFont="1" applyBorder="1"/>
    <xf numFmtId="0" fontId="49" fillId="0" borderId="4" xfId="0" applyFont="1" applyBorder="1" applyAlignment="1">
      <alignment horizontal="center"/>
    </xf>
    <xf numFmtId="0" fontId="49" fillId="0" borderId="0" xfId="0" applyFont="1"/>
    <xf numFmtId="2" fontId="49" fillId="0" borderId="4" xfId="0" applyNumberFormat="1" applyFont="1" applyFill="1" applyBorder="1" applyAlignment="1">
      <alignment horizontal="center"/>
    </xf>
    <xf numFmtId="0" fontId="0" fillId="0" borderId="0" xfId="0" applyFill="1"/>
    <xf numFmtId="2" fontId="42" fillId="42" borderId="38" xfId="0" applyNumberFormat="1" applyFont="1" applyFill="1" applyBorder="1" applyAlignment="1" applyProtection="1">
      <alignment horizontal="center" vertical="center" wrapText="1"/>
    </xf>
    <xf numFmtId="0" fontId="49" fillId="0" borderId="4" xfId="0" applyFont="1" applyFill="1" applyBorder="1"/>
    <xf numFmtId="2" fontId="42" fillId="40" borderId="33" xfId="0" applyNumberFormat="1" applyFont="1" applyFill="1" applyBorder="1" applyAlignment="1" applyProtection="1">
      <alignment horizontal="left" vertical="center" wrapText="1"/>
    </xf>
    <xf numFmtId="2" fontId="49" fillId="0" borderId="33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horizontal="left"/>
    </xf>
    <xf numFmtId="0" fontId="39" fillId="0" borderId="0" xfId="0" applyFont="1"/>
    <xf numFmtId="0" fontId="42" fillId="0" borderId="7" xfId="1" applyFont="1" applyBorder="1"/>
    <xf numFmtId="0" fontId="37" fillId="0" borderId="0" xfId="0" applyFont="1" applyAlignment="1">
      <alignment horizontal="left"/>
    </xf>
    <xf numFmtId="167" fontId="42" fillId="0" borderId="42" xfId="27" applyFont="1" applyBorder="1" applyAlignment="1">
      <alignment horizontal="left"/>
    </xf>
    <xf numFmtId="167" fontId="42" fillId="0" borderId="42" xfId="27" applyFont="1" applyBorder="1"/>
    <xf numFmtId="167" fontId="42" fillId="0" borderId="42" xfId="27" applyFont="1" applyBorder="1" applyAlignment="1">
      <alignment horizontal="center"/>
    </xf>
    <xf numFmtId="0" fontId="35" fillId="0" borderId="43" xfId="0" applyFont="1" applyBorder="1"/>
    <xf numFmtId="0" fontId="42" fillId="0" borderId="1" xfId="1" applyFont="1" applyBorder="1" applyAlignment="1">
      <alignment horizontal="left"/>
    </xf>
    <xf numFmtId="0" fontId="43" fillId="0" borderId="0" xfId="32" applyFont="1" applyBorder="1"/>
    <xf numFmtId="0" fontId="35" fillId="0" borderId="30" xfId="0" applyFont="1" applyBorder="1"/>
    <xf numFmtId="0" fontId="49" fillId="0" borderId="0" xfId="0" applyFont="1" applyBorder="1"/>
    <xf numFmtId="167" fontId="41" fillId="0" borderId="41" xfId="27" applyFont="1" applyBorder="1" applyAlignment="1">
      <alignment horizontal="left"/>
    </xf>
    <xf numFmtId="0" fontId="36" fillId="0" borderId="0" xfId="0" applyFont="1"/>
    <xf numFmtId="0" fontId="50" fillId="0" borderId="0" xfId="2" applyFont="1" applyBorder="1" applyAlignment="1">
      <alignment horizontal="center" vertical="center"/>
    </xf>
    <xf numFmtId="0" fontId="36" fillId="0" borderId="0" xfId="0" applyFont="1" applyAlignment="1"/>
    <xf numFmtId="0" fontId="37" fillId="0" borderId="0" xfId="0" applyFont="1" applyAlignment="1"/>
    <xf numFmtId="0" fontId="46" fillId="0" borderId="0" xfId="1" applyFont="1" applyBorder="1" applyAlignment="1">
      <alignment horizontal="left" vertical="center"/>
    </xf>
    <xf numFmtId="0" fontId="45" fillId="0" borderId="8" xfId="1" applyFont="1" applyBorder="1" applyAlignment="1">
      <alignment vertical="top" wrapText="1"/>
    </xf>
    <xf numFmtId="0" fontId="37" fillId="40" borderId="0" xfId="0" applyFont="1" applyFill="1"/>
    <xf numFmtId="0" fontId="35" fillId="0" borderId="27" xfId="0" applyFont="1" applyBorder="1" applyAlignment="1">
      <alignment horizontal="center"/>
    </xf>
    <xf numFmtId="0" fontId="45" fillId="0" borderId="1" xfId="1" applyFont="1" applyBorder="1" applyAlignment="1">
      <alignment horizontal="center" vertical="top"/>
    </xf>
    <xf numFmtId="0" fontId="45" fillId="3" borderId="2" xfId="2" applyFont="1" applyFill="1" applyBorder="1" applyAlignment="1">
      <alignment horizontal="center" vertical="top"/>
    </xf>
    <xf numFmtId="0" fontId="42" fillId="0" borderId="2" xfId="0" applyFont="1" applyBorder="1" applyAlignment="1" applyProtection="1">
      <alignment horizontal="center" vertical="center"/>
    </xf>
    <xf numFmtId="0" fontId="42" fillId="0" borderId="6" xfId="0" applyFont="1" applyBorder="1" applyAlignment="1" applyProtection="1">
      <alignment horizontal="center" vertical="center"/>
    </xf>
    <xf numFmtId="0" fontId="45" fillId="4" borderId="6" xfId="0" applyFont="1" applyFill="1" applyBorder="1" applyAlignment="1" applyProtection="1">
      <alignment horizontal="center" vertical="center"/>
    </xf>
    <xf numFmtId="0" fontId="42" fillId="0" borderId="2" xfId="0" applyFont="1" applyBorder="1" applyAlignment="1" applyProtection="1">
      <alignment horizontal="center" vertical="top"/>
    </xf>
    <xf numFmtId="0" fontId="42" fillId="0" borderId="6" xfId="0" applyFont="1" applyBorder="1" applyAlignment="1" applyProtection="1">
      <alignment horizontal="center" vertical="top"/>
    </xf>
    <xf numFmtId="0" fontId="45" fillId="41" borderId="6" xfId="0" applyFont="1" applyFill="1" applyBorder="1" applyAlignment="1" applyProtection="1">
      <alignment horizontal="center" vertical="top"/>
    </xf>
    <xf numFmtId="0" fontId="45" fillId="41" borderId="2" xfId="0" applyFont="1" applyFill="1" applyBorder="1" applyAlignment="1" applyProtection="1">
      <alignment horizontal="left" vertical="center"/>
    </xf>
    <xf numFmtId="0" fontId="45" fillId="41" borderId="3" xfId="0" applyFont="1" applyFill="1" applyBorder="1" applyAlignment="1" applyProtection="1">
      <alignment vertical="center"/>
    </xf>
    <xf numFmtId="0" fontId="45" fillId="41" borderId="3" xfId="0" applyFont="1" applyFill="1" applyBorder="1" applyAlignment="1" applyProtection="1">
      <alignment horizontal="center" vertical="center"/>
    </xf>
    <xf numFmtId="0" fontId="45" fillId="41" borderId="5" xfId="0" applyFont="1" applyFill="1" applyBorder="1" applyAlignment="1" applyProtection="1">
      <alignment vertical="center"/>
    </xf>
    <xf numFmtId="0" fontId="45" fillId="41" borderId="11" xfId="0" applyFont="1" applyFill="1" applyBorder="1" applyAlignment="1" applyProtection="1">
      <alignment vertical="center"/>
    </xf>
    <xf numFmtId="0" fontId="45" fillId="41" borderId="11" xfId="0" applyFont="1" applyFill="1" applyBorder="1" applyAlignment="1" applyProtection="1">
      <alignment horizontal="center" vertical="center"/>
    </xf>
    <xf numFmtId="4" fontId="45" fillId="41" borderId="12" xfId="0" applyNumberFormat="1" applyFont="1" applyFill="1" applyBorder="1" applyAlignment="1" applyProtection="1">
      <alignment horizontal="right" vertical="center"/>
    </xf>
    <xf numFmtId="0" fontId="45" fillId="41" borderId="11" xfId="0" applyFont="1" applyFill="1" applyBorder="1" applyAlignment="1" applyProtection="1">
      <alignment horizontal="right" vertical="center"/>
    </xf>
    <xf numFmtId="4" fontId="45" fillId="41" borderId="11" xfId="0" applyNumberFormat="1" applyFont="1" applyFill="1" applyBorder="1" applyAlignment="1" applyProtection="1">
      <alignment horizontal="right" vertical="center"/>
    </xf>
    <xf numFmtId="0" fontId="45" fillId="41" borderId="2" xfId="2" applyFont="1" applyFill="1" applyBorder="1" applyAlignment="1">
      <alignment horizontal="center" vertical="top"/>
    </xf>
    <xf numFmtId="0" fontId="45" fillId="41" borderId="2" xfId="2" applyFont="1" applyFill="1" applyBorder="1" applyAlignment="1">
      <alignment horizontal="left" vertical="top"/>
    </xf>
    <xf numFmtId="49" fontId="45" fillId="41" borderId="3" xfId="2" applyNumberFormat="1" applyFont="1" applyFill="1" applyBorder="1" applyAlignment="1">
      <alignment vertical="top"/>
    </xf>
    <xf numFmtId="49" fontId="45" fillId="41" borderId="3" xfId="2" applyNumberFormat="1" applyFont="1" applyFill="1" applyBorder="1" applyAlignment="1">
      <alignment horizontal="center" vertical="top"/>
    </xf>
    <xf numFmtId="0" fontId="45" fillId="41" borderId="3" xfId="2" applyFont="1" applyFill="1" applyBorder="1" applyAlignment="1">
      <alignment vertical="top"/>
    </xf>
    <xf numFmtId="0" fontId="47" fillId="41" borderId="3" xfId="2" applyFont="1" applyFill="1" applyBorder="1" applyAlignment="1">
      <alignment horizontal="left" vertical="top" wrapText="1"/>
    </xf>
    <xf numFmtId="0" fontId="45" fillId="41" borderId="3" xfId="2" applyFont="1" applyFill="1" applyBorder="1" applyAlignment="1">
      <alignment horizontal="left" vertical="top" wrapText="1"/>
    </xf>
    <xf numFmtId="2" fontId="45" fillId="41" borderId="3" xfId="2" applyNumberFormat="1" applyFont="1" applyFill="1" applyBorder="1" applyAlignment="1">
      <alignment vertical="top" wrapText="1"/>
    </xf>
    <xf numFmtId="0" fontId="45" fillId="41" borderId="3" xfId="2" applyFont="1" applyFill="1" applyBorder="1" applyAlignment="1">
      <alignment vertical="top" wrapText="1"/>
    </xf>
    <xf numFmtId="4" fontId="45" fillId="41" borderId="5" xfId="2" applyNumberFormat="1" applyFont="1" applyFill="1" applyBorder="1" applyAlignment="1">
      <alignment vertical="top" wrapText="1"/>
    </xf>
    <xf numFmtId="0" fontId="45" fillId="41" borderId="6" xfId="0" applyFont="1" applyFill="1" applyBorder="1" applyAlignment="1" applyProtection="1">
      <alignment horizontal="right" vertical="center"/>
    </xf>
    <xf numFmtId="0" fontId="45" fillId="41" borderId="6" xfId="0" applyFont="1" applyFill="1" applyBorder="1" applyAlignment="1" applyProtection="1">
      <alignment horizontal="center" vertical="center"/>
    </xf>
    <xf numFmtId="0" fontId="0" fillId="0" borderId="0" xfId="0" applyBorder="1"/>
    <xf numFmtId="2" fontId="42" fillId="42" borderId="4" xfId="0" applyNumberFormat="1" applyFont="1" applyFill="1" applyBorder="1" applyAlignment="1">
      <alignment horizontal="center" vertical="center" wrapText="1"/>
    </xf>
    <xf numFmtId="0" fontId="35" fillId="42" borderId="24" xfId="0" applyFont="1" applyFill="1" applyBorder="1"/>
    <xf numFmtId="2" fontId="42" fillId="42" borderId="4" xfId="0" applyNumberFormat="1" applyFont="1" applyFill="1" applyBorder="1" applyAlignment="1" applyProtection="1">
      <alignment horizontal="center" vertical="center" wrapText="1"/>
    </xf>
    <xf numFmtId="0" fontId="42" fillId="0" borderId="0" xfId="1" applyFont="1" applyFill="1" applyBorder="1" applyAlignment="1">
      <alignment horizontal="left"/>
    </xf>
    <xf numFmtId="0" fontId="42" fillId="0" borderId="1" xfId="1" applyFont="1" applyFill="1" applyBorder="1" applyAlignment="1">
      <alignment horizontal="left"/>
    </xf>
    <xf numFmtId="0" fontId="42" fillId="0" borderId="7" xfId="1" applyFont="1" applyFill="1" applyBorder="1" applyAlignment="1">
      <alignment horizontal="left"/>
    </xf>
    <xf numFmtId="0" fontId="0" fillId="0" borderId="7" xfId="0" applyBorder="1"/>
    <xf numFmtId="0" fontId="45" fillId="42" borderId="6" xfId="0" applyFont="1" applyFill="1" applyBorder="1" applyAlignment="1" applyProtection="1">
      <alignment horizontal="right" vertical="center"/>
    </xf>
    <xf numFmtId="0" fontId="45" fillId="42" borderId="25" xfId="0" applyFont="1" applyFill="1" applyBorder="1" applyAlignment="1" applyProtection="1">
      <alignment horizontal="left" vertical="center"/>
    </xf>
    <xf numFmtId="0" fontId="45" fillId="42" borderId="26" xfId="0" applyFont="1" applyFill="1" applyBorder="1" applyAlignment="1" applyProtection="1">
      <alignment vertical="center"/>
    </xf>
    <xf numFmtId="0" fontId="45" fillId="42" borderId="26" xfId="0" applyFont="1" applyFill="1" applyBorder="1" applyAlignment="1" applyProtection="1">
      <alignment horizontal="center" vertical="center"/>
    </xf>
    <xf numFmtId="0" fontId="45" fillId="42" borderId="27" xfId="0" applyFont="1" applyFill="1" applyBorder="1" applyAlignment="1" applyProtection="1">
      <alignment vertical="center"/>
    </xf>
    <xf numFmtId="0" fontId="45" fillId="42" borderId="11" xfId="0" applyFont="1" applyFill="1" applyBorder="1" applyAlignment="1" applyProtection="1">
      <alignment vertical="center"/>
    </xf>
    <xf numFmtId="0" fontId="45" fillId="42" borderId="11" xfId="0" applyFont="1" applyFill="1" applyBorder="1" applyAlignment="1" applyProtection="1">
      <alignment horizontal="center" vertical="center"/>
    </xf>
    <xf numFmtId="4" fontId="45" fillId="42" borderId="12" xfId="0" applyNumberFormat="1" applyFont="1" applyFill="1" applyBorder="1" applyAlignment="1" applyProtection="1">
      <alignment horizontal="right" vertical="center"/>
    </xf>
    <xf numFmtId="0" fontId="45" fillId="42" borderId="11" xfId="0" applyFont="1" applyFill="1" applyBorder="1" applyAlignment="1" applyProtection="1">
      <alignment horizontal="right" vertical="center"/>
    </xf>
    <xf numFmtId="4" fontId="45" fillId="42" borderId="11" xfId="0" applyNumberFormat="1" applyFont="1" applyFill="1" applyBorder="1" applyAlignment="1" applyProtection="1">
      <alignment horizontal="right" vertical="center"/>
    </xf>
    <xf numFmtId="0" fontId="45" fillId="42" borderId="25" xfId="2" applyFont="1" applyFill="1" applyBorder="1" applyAlignment="1">
      <alignment horizontal="left" vertical="top"/>
    </xf>
    <xf numFmtId="49" fontId="45" fillId="42" borderId="26" xfId="2" applyNumberFormat="1" applyFont="1" applyFill="1" applyBorder="1" applyAlignment="1">
      <alignment vertical="top"/>
    </xf>
    <xf numFmtId="49" fontId="45" fillId="42" borderId="26" xfId="2" applyNumberFormat="1" applyFont="1" applyFill="1" applyBorder="1" applyAlignment="1">
      <alignment horizontal="center" vertical="top"/>
    </xf>
    <xf numFmtId="0" fontId="45" fillId="42" borderId="26" xfId="2" applyFont="1" applyFill="1" applyBorder="1" applyAlignment="1">
      <alignment vertical="top"/>
    </xf>
    <xf numFmtId="0" fontId="47" fillId="42" borderId="26" xfId="2" applyFont="1" applyFill="1" applyBorder="1" applyAlignment="1">
      <alignment horizontal="left" vertical="top" wrapText="1"/>
    </xf>
    <xf numFmtId="0" fontId="45" fillId="42" borderId="26" xfId="2" applyFont="1" applyFill="1" applyBorder="1" applyAlignment="1">
      <alignment horizontal="left" vertical="top" wrapText="1"/>
    </xf>
    <xf numFmtId="2" fontId="45" fillId="42" borderId="26" xfId="2" applyNumberFormat="1" applyFont="1" applyFill="1" applyBorder="1" applyAlignment="1">
      <alignment vertical="top" wrapText="1"/>
    </xf>
    <xf numFmtId="0" fontId="45" fillId="42" borderId="26" xfId="2" applyFont="1" applyFill="1" applyBorder="1" applyAlignment="1">
      <alignment vertical="top" wrapText="1"/>
    </xf>
    <xf numFmtId="4" fontId="45" fillId="42" borderId="27" xfId="2" applyNumberFormat="1" applyFont="1" applyFill="1" applyBorder="1" applyAlignment="1">
      <alignment vertical="top" wrapText="1"/>
    </xf>
    <xf numFmtId="16" fontId="35" fillId="0" borderId="0" xfId="0" applyNumberFormat="1" applyFont="1" applyAlignment="1"/>
    <xf numFmtId="0" fontId="37" fillId="40" borderId="0" xfId="0" applyFont="1" applyFill="1" applyAlignment="1"/>
    <xf numFmtId="16" fontId="37" fillId="0" borderId="0" xfId="0" applyNumberFormat="1" applyFont="1" applyAlignment="1"/>
    <xf numFmtId="0" fontId="35" fillId="0" borderId="24" xfId="0" applyFont="1" applyBorder="1"/>
    <xf numFmtId="16" fontId="36" fillId="0" borderId="0" xfId="0" applyNumberFormat="1" applyFont="1" applyAlignment="1"/>
    <xf numFmtId="2" fontId="42" fillId="0" borderId="0" xfId="2" applyNumberFormat="1" applyFont="1" applyBorder="1" applyAlignment="1">
      <alignment horizontal="center" vertical="center" wrapText="1"/>
    </xf>
    <xf numFmtId="2" fontId="42" fillId="42" borderId="24" xfId="0" applyNumberFormat="1" applyFont="1" applyFill="1" applyBorder="1" applyAlignment="1" applyProtection="1">
      <alignment horizontal="center" vertical="center" wrapText="1"/>
    </xf>
    <xf numFmtId="2" fontId="3" fillId="0" borderId="0" xfId="2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50" fillId="0" borderId="0" xfId="2" applyFont="1" applyBorder="1" applyAlignment="1">
      <alignment vertical="center"/>
    </xf>
    <xf numFmtId="0" fontId="42" fillId="0" borderId="25" xfId="0" applyFont="1" applyFill="1" applyBorder="1" applyAlignment="1" applyProtection="1">
      <alignment horizontal="center" vertical="center"/>
    </xf>
    <xf numFmtId="0" fontId="45" fillId="42" borderId="25" xfId="2" applyFont="1" applyFill="1" applyBorder="1" applyAlignment="1">
      <alignment horizontal="center" vertical="top"/>
    </xf>
    <xf numFmtId="0" fontId="42" fillId="0" borderId="25" xfId="0" applyFont="1" applyBorder="1" applyAlignment="1" applyProtection="1">
      <alignment horizontal="center" vertical="center"/>
    </xf>
    <xf numFmtId="0" fontId="45" fillId="42" borderId="6" xfId="0" applyFont="1" applyFill="1" applyBorder="1" applyAlignment="1" applyProtection="1">
      <alignment horizontal="center" vertical="center"/>
    </xf>
    <xf numFmtId="0" fontId="45" fillId="3" borderId="11" xfId="32" applyFont="1" applyFill="1" applyBorder="1" applyAlignment="1">
      <alignment horizontal="right" vertical="center"/>
    </xf>
    <xf numFmtId="0" fontId="45" fillId="3" borderId="6" xfId="32" applyFont="1" applyFill="1" applyBorder="1" applyAlignment="1">
      <alignment horizontal="center" vertical="center"/>
    </xf>
    <xf numFmtId="0" fontId="45" fillId="3" borderId="35" xfId="32" applyFont="1" applyFill="1" applyBorder="1" applyAlignment="1">
      <alignment horizontal="left" vertical="center"/>
    </xf>
    <xf numFmtId="0" fontId="45" fillId="3" borderId="37" xfId="32" applyFont="1" applyFill="1" applyBorder="1" applyAlignment="1">
      <alignment vertical="center"/>
    </xf>
    <xf numFmtId="0" fontId="45" fillId="3" borderId="37" xfId="32" applyFont="1" applyFill="1" applyBorder="1" applyAlignment="1">
      <alignment horizontal="center" vertical="center"/>
    </xf>
    <xf numFmtId="0" fontId="45" fillId="3" borderId="36" xfId="32" applyFont="1" applyFill="1" applyBorder="1" applyAlignment="1">
      <alignment vertical="center"/>
    </xf>
    <xf numFmtId="0" fontId="45" fillId="3" borderId="11" xfId="32" applyFont="1" applyFill="1" applyBorder="1" applyAlignment="1">
      <alignment vertical="center"/>
    </xf>
    <xf numFmtId="0" fontId="45" fillId="3" borderId="11" xfId="32" applyFont="1" applyFill="1" applyBorder="1" applyAlignment="1">
      <alignment horizontal="center" vertical="center"/>
    </xf>
    <xf numFmtId="4" fontId="45" fillId="3" borderId="12" xfId="32" applyNumberFormat="1" applyFont="1" applyFill="1" applyBorder="1" applyAlignment="1">
      <alignment horizontal="right" vertical="center"/>
    </xf>
    <xf numFmtId="0" fontId="45" fillId="3" borderId="2" xfId="0" applyFont="1" applyFill="1" applyBorder="1" applyAlignment="1" applyProtection="1">
      <alignment horizontal="left" vertical="center"/>
    </xf>
    <xf numFmtId="0" fontId="45" fillId="3" borderId="3" xfId="0" applyFont="1" applyFill="1" applyBorder="1" applyAlignment="1" applyProtection="1">
      <alignment vertical="center"/>
    </xf>
    <xf numFmtId="0" fontId="45" fillId="3" borderId="3" xfId="0" applyFont="1" applyFill="1" applyBorder="1" applyAlignment="1" applyProtection="1">
      <alignment horizontal="center" vertical="center"/>
    </xf>
    <xf numFmtId="0" fontId="45" fillId="3" borderId="5" xfId="0" applyFont="1" applyFill="1" applyBorder="1" applyAlignment="1" applyProtection="1">
      <alignment vertical="center"/>
    </xf>
    <xf numFmtId="0" fontId="45" fillId="3" borderId="11" xfId="0" applyFont="1" applyFill="1" applyBorder="1" applyAlignment="1" applyProtection="1">
      <alignment vertical="center"/>
    </xf>
    <xf numFmtId="0" fontId="45" fillId="3" borderId="11" xfId="0" applyFont="1" applyFill="1" applyBorder="1" applyAlignment="1" applyProtection="1">
      <alignment horizontal="center" vertical="center"/>
    </xf>
    <xf numFmtId="4" fontId="45" fillId="3" borderId="12" xfId="0" applyNumberFormat="1" applyFont="1" applyFill="1" applyBorder="1" applyAlignment="1" applyProtection="1">
      <alignment horizontal="right" vertical="center"/>
    </xf>
    <xf numFmtId="0" fontId="45" fillId="3" borderId="11" xfId="0" applyFont="1" applyFill="1" applyBorder="1" applyAlignment="1" applyProtection="1">
      <alignment horizontal="right" vertical="center"/>
    </xf>
    <xf numFmtId="4" fontId="45" fillId="3" borderId="11" xfId="0" applyNumberFormat="1" applyFont="1" applyFill="1" applyBorder="1" applyAlignment="1" applyProtection="1">
      <alignment horizontal="right" vertical="center"/>
    </xf>
    <xf numFmtId="0" fontId="45" fillId="0" borderId="2" xfId="1" applyFont="1" applyBorder="1" applyAlignment="1">
      <alignment horizontal="center" vertical="top"/>
    </xf>
    <xf numFmtId="0" fontId="45" fillId="3" borderId="1" xfId="1" applyFont="1" applyFill="1" applyBorder="1" applyAlignment="1">
      <alignment horizontal="center" vertical="top"/>
    </xf>
    <xf numFmtId="0" fontId="45" fillId="3" borderId="6" xfId="0" applyFont="1" applyFill="1" applyBorder="1" applyAlignment="1" applyProtection="1">
      <alignment horizontal="center" vertical="center"/>
    </xf>
    <xf numFmtId="0" fontId="51" fillId="0" borderId="0" xfId="2" applyFont="1" applyAlignment="1">
      <alignment horizontal="center" vertical="center"/>
    </xf>
    <xf numFmtId="0" fontId="42" fillId="0" borderId="24" xfId="0" applyFont="1" applyBorder="1" applyAlignment="1" applyProtection="1">
      <alignment horizontal="center" vertical="center"/>
    </xf>
    <xf numFmtId="0" fontId="45" fillId="43" borderId="35" xfId="2" applyFont="1" applyFill="1" applyBorder="1" applyAlignment="1">
      <alignment horizontal="left" vertical="top"/>
    </xf>
    <xf numFmtId="49" fontId="45" fillId="43" borderId="37" xfId="2" applyNumberFormat="1" applyFont="1" applyFill="1" applyBorder="1" applyAlignment="1">
      <alignment vertical="top"/>
    </xf>
    <xf numFmtId="49" fontId="45" fillId="43" borderId="37" xfId="2" applyNumberFormat="1" applyFont="1" applyFill="1" applyBorder="1" applyAlignment="1">
      <alignment horizontal="center" vertical="top"/>
    </xf>
    <xf numFmtId="0" fontId="45" fillId="43" borderId="37" xfId="2" applyFont="1" applyFill="1" applyBorder="1" applyAlignment="1">
      <alignment vertical="top"/>
    </xf>
    <xf numFmtId="0" fontId="47" fillId="43" borderId="37" xfId="2" applyFont="1" applyFill="1" applyBorder="1" applyAlignment="1">
      <alignment horizontal="left" vertical="top" wrapText="1"/>
    </xf>
    <xf numFmtId="0" fontId="45" fillId="43" borderId="37" xfId="2" applyFont="1" applyFill="1" applyBorder="1" applyAlignment="1">
      <alignment horizontal="left" vertical="top" wrapText="1"/>
    </xf>
    <xf numFmtId="2" fontId="45" fillId="43" borderId="37" xfId="2" applyNumberFormat="1" applyFont="1" applyFill="1" applyBorder="1" applyAlignment="1">
      <alignment vertical="top" wrapText="1"/>
    </xf>
    <xf numFmtId="0" fontId="45" fillId="43" borderId="37" xfId="2" applyFont="1" applyFill="1" applyBorder="1" applyAlignment="1">
      <alignment vertical="top" wrapText="1"/>
    </xf>
    <xf numFmtId="0" fontId="45" fillId="43" borderId="36" xfId="2" applyFont="1" applyFill="1" applyBorder="1" applyAlignment="1">
      <alignment vertical="top" wrapText="1"/>
    </xf>
    <xf numFmtId="4" fontId="45" fillId="43" borderId="36" xfId="2" applyNumberFormat="1" applyFont="1" applyFill="1" applyBorder="1" applyAlignment="1">
      <alignment vertical="top" wrapText="1"/>
    </xf>
    <xf numFmtId="0" fontId="42" fillId="0" borderId="35" xfId="0" applyFont="1" applyBorder="1" applyAlignment="1" applyProtection="1">
      <alignment horizontal="center" vertical="center"/>
    </xf>
    <xf numFmtId="0" fontId="45" fillId="43" borderId="6" xfId="0" applyFont="1" applyFill="1" applyBorder="1" applyAlignment="1" applyProtection="1">
      <alignment horizontal="right" vertical="center"/>
    </xf>
    <xf numFmtId="0" fontId="45" fillId="43" borderId="35" xfId="0" applyFont="1" applyFill="1" applyBorder="1" applyAlignment="1" applyProtection="1">
      <alignment horizontal="left" vertical="center"/>
    </xf>
    <xf numFmtId="0" fontId="45" fillId="43" borderId="37" xfId="0" applyFont="1" applyFill="1" applyBorder="1" applyAlignment="1" applyProtection="1">
      <alignment vertical="center"/>
    </xf>
    <xf numFmtId="0" fontId="45" fillId="43" borderId="37" xfId="0" applyFont="1" applyFill="1" applyBorder="1" applyAlignment="1" applyProtection="1">
      <alignment horizontal="center" vertical="center"/>
    </xf>
    <xf numFmtId="0" fontId="45" fillId="43" borderId="36" xfId="0" applyFont="1" applyFill="1" applyBorder="1" applyAlignment="1" applyProtection="1">
      <alignment vertical="center"/>
    </xf>
    <xf numFmtId="0" fontId="45" fillId="43" borderId="11" xfId="0" applyFont="1" applyFill="1" applyBorder="1" applyAlignment="1" applyProtection="1">
      <alignment vertical="center"/>
    </xf>
    <xf numFmtId="0" fontId="45" fillId="43" borderId="11" xfId="0" applyFont="1" applyFill="1" applyBorder="1" applyAlignment="1" applyProtection="1">
      <alignment horizontal="center" vertical="center"/>
    </xf>
    <xf numFmtId="4" fontId="45" fillId="43" borderId="12" xfId="0" applyNumberFormat="1" applyFont="1" applyFill="1" applyBorder="1" applyAlignment="1" applyProtection="1">
      <alignment horizontal="right" vertical="center"/>
    </xf>
    <xf numFmtId="0" fontId="45" fillId="43" borderId="11" xfId="0" applyFont="1" applyFill="1" applyBorder="1" applyAlignment="1" applyProtection="1">
      <alignment horizontal="right" vertical="center"/>
    </xf>
    <xf numFmtId="4" fontId="45" fillId="43" borderId="11" xfId="0" applyNumberFormat="1" applyFont="1" applyFill="1" applyBorder="1" applyAlignment="1" applyProtection="1">
      <alignment horizontal="right" vertical="center"/>
    </xf>
    <xf numFmtId="0" fontId="42" fillId="0" borderId="35" xfId="0" applyFont="1" applyFill="1" applyBorder="1" applyAlignment="1" applyProtection="1">
      <alignment horizontal="center" vertical="center"/>
    </xf>
    <xf numFmtId="0" fontId="45" fillId="43" borderId="35" xfId="2" applyFont="1" applyFill="1" applyBorder="1" applyAlignment="1">
      <alignment horizontal="center" vertical="top"/>
    </xf>
    <xf numFmtId="0" fontId="45" fillId="43" borderId="6" xfId="0" applyFont="1" applyFill="1" applyBorder="1" applyAlignment="1">
      <alignment horizontal="center" vertical="center"/>
    </xf>
    <xf numFmtId="0" fontId="45" fillId="43" borderId="35" xfId="0" applyFont="1" applyFill="1" applyBorder="1" applyAlignment="1">
      <alignment horizontal="left" vertical="center"/>
    </xf>
    <xf numFmtId="0" fontId="45" fillId="43" borderId="37" xfId="0" applyFont="1" applyFill="1" applyBorder="1" applyAlignment="1">
      <alignment vertical="center"/>
    </xf>
    <xf numFmtId="0" fontId="45" fillId="43" borderId="37" xfId="0" applyFont="1" applyFill="1" applyBorder="1" applyAlignment="1">
      <alignment horizontal="center" vertical="center"/>
    </xf>
    <xf numFmtId="0" fontId="45" fillId="43" borderId="36" xfId="0" applyFont="1" applyFill="1" applyBorder="1" applyAlignment="1">
      <alignment vertical="center"/>
    </xf>
    <xf numFmtId="0" fontId="45" fillId="43" borderId="11" xfId="0" applyFont="1" applyFill="1" applyBorder="1" applyAlignment="1">
      <alignment vertical="center"/>
    </xf>
    <xf numFmtId="0" fontId="45" fillId="43" borderId="11" xfId="0" applyFont="1" applyFill="1" applyBorder="1" applyAlignment="1">
      <alignment horizontal="center" vertical="center"/>
    </xf>
    <xf numFmtId="4" fontId="45" fillId="43" borderId="12" xfId="0" applyNumberFormat="1" applyFont="1" applyFill="1" applyBorder="1" applyAlignment="1">
      <alignment horizontal="right" vertical="center"/>
    </xf>
    <xf numFmtId="0" fontId="45" fillId="43" borderId="11" xfId="0" applyFont="1" applyFill="1" applyBorder="1" applyAlignment="1">
      <alignment horizontal="right" vertical="center"/>
    </xf>
    <xf numFmtId="4" fontId="45" fillId="43" borderId="11" xfId="0" applyNumberFormat="1" applyFont="1" applyFill="1" applyBorder="1" applyAlignment="1">
      <alignment horizontal="right" vertical="center"/>
    </xf>
    <xf numFmtId="0" fontId="45" fillId="43" borderId="6" xfId="0" applyFont="1" applyFill="1" applyBorder="1" applyAlignment="1" applyProtection="1">
      <alignment horizontal="center" vertical="center"/>
    </xf>
    <xf numFmtId="16" fontId="46" fillId="0" borderId="0" xfId="1" applyNumberFormat="1" applyFont="1" applyBorder="1" applyAlignment="1">
      <alignment horizontal="left" vertical="center"/>
    </xf>
    <xf numFmtId="0" fontId="42" fillId="0" borderId="7" xfId="1" applyFont="1" applyFill="1" applyBorder="1"/>
    <xf numFmtId="0" fontId="35" fillId="43" borderId="24" xfId="0" applyFont="1" applyFill="1" applyBorder="1" applyAlignment="1">
      <alignment horizontal="center"/>
    </xf>
    <xf numFmtId="0" fontId="35" fillId="42" borderId="24" xfId="0" applyFont="1" applyFill="1" applyBorder="1" applyAlignment="1">
      <alignment horizontal="center"/>
    </xf>
    <xf numFmtId="0" fontId="35" fillId="3" borderId="24" xfId="0" applyFont="1" applyFill="1" applyBorder="1" applyAlignment="1">
      <alignment horizontal="center"/>
    </xf>
    <xf numFmtId="167" fontId="42" fillId="0" borderId="43" xfId="27" applyFont="1" applyBorder="1"/>
    <xf numFmtId="0" fontId="42" fillId="0" borderId="30" xfId="1" applyFont="1" applyBorder="1" applyAlignment="1">
      <alignment horizontal="center"/>
    </xf>
    <xf numFmtId="167" fontId="42" fillId="0" borderId="30" xfId="27" applyFont="1" applyBorder="1" applyAlignment="1">
      <alignment horizontal="center"/>
    </xf>
    <xf numFmtId="0" fontId="42" fillId="0" borderId="1" xfId="1" applyFont="1" applyBorder="1" applyAlignment="1">
      <alignment horizontal="center"/>
    </xf>
    <xf numFmtId="167" fontId="42" fillId="0" borderId="1" xfId="27" applyFont="1" applyBorder="1" applyAlignment="1">
      <alignment horizontal="center"/>
    </xf>
    <xf numFmtId="0" fontId="49" fillId="0" borderId="7" xfId="0" applyFont="1" applyBorder="1"/>
    <xf numFmtId="0" fontId="35" fillId="0" borderId="30" xfId="0" applyFont="1" applyFill="1" applyBorder="1"/>
    <xf numFmtId="0" fontId="42" fillId="0" borderId="1" xfId="1" applyFont="1" applyFill="1" applyBorder="1" applyAlignment="1">
      <alignment horizontal="center"/>
    </xf>
    <xf numFmtId="0" fontId="35" fillId="40" borderId="0" xfId="0" applyFont="1" applyFill="1"/>
    <xf numFmtId="0" fontId="42" fillId="40" borderId="35" xfId="0" applyFont="1" applyFill="1" applyBorder="1" applyAlignment="1" applyProtection="1">
      <alignment horizontal="center" vertical="center"/>
    </xf>
    <xf numFmtId="0" fontId="35" fillId="0" borderId="0" xfId="0" applyFont="1" applyFill="1" applyAlignment="1"/>
    <xf numFmtId="0" fontId="53" fillId="0" borderId="0" xfId="1" applyFont="1"/>
    <xf numFmtId="0" fontId="53" fillId="0" borderId="0" xfId="1" applyFont="1" applyBorder="1" applyAlignment="1">
      <alignment wrapText="1"/>
    </xf>
    <xf numFmtId="0" fontId="43" fillId="0" borderId="0" xfId="1" applyFont="1"/>
    <xf numFmtId="0" fontId="52" fillId="0" borderId="0" xfId="1" applyFont="1" applyAlignment="1"/>
    <xf numFmtId="0" fontId="46" fillId="0" borderId="0" xfId="1" applyFont="1"/>
    <xf numFmtId="0" fontId="46" fillId="0" borderId="0" xfId="1" applyFont="1" applyBorder="1"/>
    <xf numFmtId="0" fontId="53" fillId="0" borderId="0" xfId="1" applyFont="1" applyBorder="1" applyAlignment="1"/>
    <xf numFmtId="0" fontId="53" fillId="0" borderId="0" xfId="1" applyFont="1" applyAlignment="1"/>
    <xf numFmtId="0" fontId="43" fillId="0" borderId="0" xfId="1" applyFont="1" applyBorder="1" applyAlignment="1"/>
    <xf numFmtId="2" fontId="46" fillId="0" borderId="0" xfId="1" applyNumberFormat="1" applyFont="1" applyBorder="1"/>
    <xf numFmtId="0" fontId="35" fillId="40" borderId="0" xfId="0" applyFont="1" applyFill="1" applyAlignment="1"/>
    <xf numFmtId="170" fontId="0" fillId="0" borderId="0" xfId="0" applyNumberFormat="1"/>
    <xf numFmtId="170" fontId="35" fillId="0" borderId="0" xfId="0" applyNumberFormat="1" applyFont="1"/>
    <xf numFmtId="170" fontId="46" fillId="2" borderId="4" xfId="3" applyNumberFormat="1" applyFont="1" applyFill="1" applyBorder="1" applyAlignment="1" applyProtection="1">
      <alignment vertical="center"/>
      <protection locked="0"/>
    </xf>
    <xf numFmtId="170" fontId="46" fillId="0" borderId="4" xfId="1" applyNumberFormat="1" applyFont="1" applyFill="1" applyBorder="1" applyAlignment="1">
      <alignment vertical="center"/>
    </xf>
    <xf numFmtId="170" fontId="45" fillId="0" borderId="8" xfId="1" applyNumberFormat="1" applyFont="1" applyBorder="1" applyAlignment="1">
      <alignment vertical="top" wrapText="1"/>
    </xf>
    <xf numFmtId="170" fontId="45" fillId="41" borderId="3" xfId="2" applyNumberFormat="1" applyFont="1" applyFill="1" applyBorder="1" applyAlignment="1">
      <alignment vertical="top" wrapText="1"/>
    </xf>
    <xf numFmtId="170" fontId="42" fillId="0" borderId="10" xfId="2" applyNumberFormat="1" applyFont="1" applyBorder="1" applyAlignment="1">
      <alignment horizontal="center" vertical="center" wrapText="1"/>
    </xf>
    <xf numFmtId="170" fontId="45" fillId="41" borderId="11" xfId="0" applyNumberFormat="1" applyFont="1" applyFill="1" applyBorder="1" applyAlignment="1" applyProtection="1">
      <alignment horizontal="right" vertical="center"/>
    </xf>
    <xf numFmtId="170" fontId="35" fillId="0" borderId="0" xfId="0" applyNumberFormat="1" applyFont="1" applyFill="1"/>
    <xf numFmtId="170" fontId="42" fillId="0" borderId="0" xfId="1" applyNumberFormat="1" applyFont="1" applyBorder="1"/>
    <xf numFmtId="170" fontId="46" fillId="2" borderId="24" xfId="3" applyNumberFormat="1" applyFont="1" applyFill="1" applyBorder="1" applyAlignment="1" applyProtection="1">
      <alignment vertical="center"/>
      <protection locked="0"/>
    </xf>
    <xf numFmtId="170" fontId="46" fillId="0" borderId="24" xfId="1" applyNumberFormat="1" applyFont="1" applyFill="1" applyBorder="1" applyAlignment="1">
      <alignment vertical="center"/>
    </xf>
    <xf numFmtId="170" fontId="45" fillId="42" borderId="26" xfId="2" applyNumberFormat="1" applyFont="1" applyFill="1" applyBorder="1" applyAlignment="1">
      <alignment vertical="top" wrapText="1"/>
    </xf>
    <xf numFmtId="170" fontId="45" fillId="0" borderId="11" xfId="0" applyNumberFormat="1" applyFont="1" applyFill="1" applyBorder="1" applyAlignment="1" applyProtection="1">
      <alignment horizontal="right" vertical="center"/>
    </xf>
    <xf numFmtId="170" fontId="45" fillId="42" borderId="11" xfId="0" applyNumberFormat="1" applyFont="1" applyFill="1" applyBorder="1" applyAlignment="1" applyProtection="1">
      <alignment horizontal="right" vertical="center"/>
    </xf>
    <xf numFmtId="170" fontId="35" fillId="0" borderId="0" xfId="0" applyNumberFormat="1" applyFont="1" applyBorder="1"/>
    <xf numFmtId="170" fontId="46" fillId="2" borderId="33" xfId="3" applyNumberFormat="1" applyFont="1" applyFill="1" applyBorder="1" applyAlignment="1" applyProtection="1">
      <alignment vertical="center"/>
      <protection locked="0"/>
    </xf>
    <xf numFmtId="170" fontId="46" fillId="0" borderId="33" xfId="1" applyNumberFormat="1" applyFont="1" applyFill="1" applyBorder="1" applyAlignment="1">
      <alignment vertical="center"/>
    </xf>
    <xf numFmtId="170" fontId="45" fillId="3" borderId="3" xfId="2" applyNumberFormat="1" applyFont="1" applyFill="1" applyBorder="1" applyAlignment="1">
      <alignment vertical="top" wrapText="1"/>
    </xf>
    <xf numFmtId="170" fontId="45" fillId="3" borderId="11" xfId="0" applyNumberFormat="1" applyFont="1" applyFill="1" applyBorder="1" applyAlignment="1" applyProtection="1">
      <alignment horizontal="right" vertical="center"/>
    </xf>
    <xf numFmtId="170" fontId="46" fillId="2" borderId="38" xfId="3" applyNumberFormat="1" applyFont="1" applyFill="1" applyBorder="1" applyAlignment="1" applyProtection="1">
      <alignment vertical="center"/>
      <protection locked="0"/>
    </xf>
    <xf numFmtId="170" fontId="46" fillId="0" borderId="38" xfId="1" applyNumberFormat="1" applyFont="1" applyFill="1" applyBorder="1" applyAlignment="1">
      <alignment vertical="center"/>
    </xf>
    <xf numFmtId="170" fontId="45" fillId="3" borderId="37" xfId="2" applyNumberFormat="1" applyFont="1" applyFill="1" applyBorder="1" applyAlignment="1">
      <alignment vertical="top" wrapText="1"/>
    </xf>
    <xf numFmtId="170" fontId="45" fillId="3" borderId="11" xfId="32" applyNumberFormat="1" applyFont="1" applyFill="1" applyBorder="1" applyAlignment="1">
      <alignment horizontal="right" vertical="center"/>
    </xf>
    <xf numFmtId="170" fontId="45" fillId="0" borderId="33" xfId="1" applyNumberFormat="1" applyFont="1" applyBorder="1" applyAlignment="1">
      <alignment vertical="top" wrapText="1"/>
    </xf>
    <xf numFmtId="170" fontId="45" fillId="3" borderId="8" xfId="1" applyNumberFormat="1" applyFont="1" applyFill="1" applyBorder="1" applyAlignment="1">
      <alignment vertical="top" wrapText="1"/>
    </xf>
    <xf numFmtId="170" fontId="45" fillId="43" borderId="37" xfId="2" applyNumberFormat="1" applyFont="1" applyFill="1" applyBorder="1" applyAlignment="1">
      <alignment vertical="top" wrapText="1"/>
    </xf>
    <xf numFmtId="170" fontId="45" fillId="4" borderId="11" xfId="0" applyNumberFormat="1" applyFont="1" applyFill="1" applyBorder="1" applyAlignment="1" applyProtection="1">
      <alignment horizontal="right" vertical="center"/>
    </xf>
    <xf numFmtId="170" fontId="45" fillId="43" borderId="11" xfId="0" applyNumberFormat="1" applyFont="1" applyFill="1" applyBorder="1" applyAlignment="1" applyProtection="1">
      <alignment horizontal="right" vertical="center"/>
    </xf>
    <xf numFmtId="170" fontId="45" fillId="43" borderId="11" xfId="0" applyNumberFormat="1" applyFont="1" applyFill="1" applyBorder="1" applyAlignment="1">
      <alignment horizontal="right" vertical="center"/>
    </xf>
    <xf numFmtId="2" fontId="42" fillId="42" borderId="33" xfId="0" applyNumberFormat="1" applyFont="1" applyFill="1" applyBorder="1" applyAlignment="1" applyProtection="1">
      <alignment horizontal="center" vertical="center" wrapText="1"/>
    </xf>
    <xf numFmtId="2" fontId="42" fillId="2" borderId="4" xfId="1" quotePrefix="1" applyNumberFormat="1" applyFont="1" applyFill="1" applyBorder="1" applyAlignment="1" applyProtection="1">
      <alignment horizontal="center" vertical="center"/>
      <protection locked="0"/>
    </xf>
    <xf numFmtId="2" fontId="42" fillId="2" borderId="4" xfId="2" quotePrefix="1" applyNumberFormat="1" applyFont="1" applyFill="1" applyBorder="1" applyAlignment="1" applyProtection="1">
      <alignment horizontal="center" vertical="center"/>
      <protection locked="0"/>
    </xf>
    <xf numFmtId="2" fontId="42" fillId="2" borderId="24" xfId="1" quotePrefix="1" applyNumberFormat="1" applyFont="1" applyFill="1" applyBorder="1" applyAlignment="1" applyProtection="1">
      <alignment horizontal="center" vertical="center"/>
      <protection locked="0"/>
    </xf>
    <xf numFmtId="2" fontId="42" fillId="2" borderId="33" xfId="1" quotePrefix="1" applyNumberFormat="1" applyFont="1" applyFill="1" applyBorder="1" applyAlignment="1" applyProtection="1">
      <alignment horizontal="center" vertical="center"/>
      <protection locked="0"/>
    </xf>
    <xf numFmtId="2" fontId="42" fillId="2" borderId="33" xfId="2" quotePrefix="1" applyNumberFormat="1" applyFont="1" applyFill="1" applyBorder="1" applyAlignment="1" applyProtection="1">
      <alignment horizontal="center" vertical="center"/>
      <protection locked="0"/>
    </xf>
    <xf numFmtId="2" fontId="42" fillId="2" borderId="38" xfId="2" quotePrefix="1" applyNumberFormat="1" applyFont="1" applyFill="1" applyBorder="1" applyAlignment="1" applyProtection="1">
      <alignment horizontal="center" vertical="center"/>
      <protection locked="0"/>
    </xf>
    <xf numFmtId="2" fontId="42" fillId="2" borderId="38" xfId="1" quotePrefix="1" applyNumberFormat="1" applyFont="1" applyFill="1" applyBorder="1" applyAlignment="1" applyProtection="1">
      <alignment horizontal="center" vertical="center"/>
      <protection locked="0"/>
    </xf>
    <xf numFmtId="0" fontId="49" fillId="0" borderId="43" xfId="0" applyFont="1" applyBorder="1"/>
    <xf numFmtId="0" fontId="42" fillId="0" borderId="0" xfId="32" applyFont="1" applyBorder="1"/>
    <xf numFmtId="0" fontId="49" fillId="0" borderId="30" xfId="0" applyFont="1" applyBorder="1"/>
    <xf numFmtId="0" fontId="49" fillId="42" borderId="24" xfId="0" applyFont="1" applyFill="1" applyBorder="1"/>
    <xf numFmtId="0" fontId="49" fillId="0" borderId="31" xfId="0" applyFont="1" applyBorder="1"/>
    <xf numFmtId="0" fontId="35" fillId="0" borderId="0" xfId="0" applyFont="1" applyAlignment="1">
      <alignment horizontal="left"/>
    </xf>
    <xf numFmtId="169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right"/>
    </xf>
    <xf numFmtId="169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right"/>
    </xf>
    <xf numFmtId="4" fontId="39" fillId="0" borderId="0" xfId="0" applyNumberFormat="1" applyFont="1" applyAlignment="1">
      <alignment horizontal="center"/>
    </xf>
    <xf numFmtId="49" fontId="35" fillId="0" borderId="0" xfId="0" applyNumberFormat="1" applyFont="1" applyAlignment="1">
      <alignment horizontal="center"/>
    </xf>
    <xf numFmtId="167" fontId="42" fillId="0" borderId="0" xfId="27" applyFont="1" applyAlignment="1">
      <alignment horizontal="center"/>
    </xf>
    <xf numFmtId="49" fontId="42" fillId="0" borderId="0" xfId="27" applyNumberFormat="1" applyFont="1"/>
    <xf numFmtId="49" fontId="42" fillId="0" borderId="0" xfId="1" applyNumberFormat="1" applyFont="1" applyAlignment="1">
      <alignment horizontal="left"/>
    </xf>
    <xf numFmtId="0" fontId="42" fillId="0" borderId="0" xfId="1" applyFont="1" applyAlignment="1">
      <alignment horizontal="center"/>
    </xf>
    <xf numFmtId="0" fontId="42" fillId="0" borderId="0" xfId="1" applyFont="1" applyAlignment="1">
      <alignment horizontal="left"/>
    </xf>
    <xf numFmtId="167" fontId="42" fillId="0" borderId="0" xfId="27" applyFont="1"/>
    <xf numFmtId="167" fontId="42" fillId="0" borderId="0" xfId="27" applyFont="1" applyAlignment="1">
      <alignment horizontal="left"/>
    </xf>
    <xf numFmtId="167" fontId="41" fillId="0" borderId="0" xfId="27" applyFont="1" applyAlignment="1">
      <alignment horizontal="left"/>
    </xf>
    <xf numFmtId="2" fontId="35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49" fontId="35" fillId="0" borderId="24" xfId="0" applyNumberFormat="1" applyFont="1" applyBorder="1" applyAlignment="1">
      <alignment horizontal="center"/>
    </xf>
    <xf numFmtId="169" fontId="35" fillId="0" borderId="7" xfId="0" applyNumberFormat="1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169" fontId="35" fillId="0" borderId="26" xfId="0" applyNumberFormat="1" applyFont="1" applyBorder="1" applyAlignment="1">
      <alignment horizontal="center"/>
    </xf>
    <xf numFmtId="0" fontId="35" fillId="0" borderId="26" xfId="0" applyFont="1" applyBorder="1" applyAlignment="1">
      <alignment vertical="center"/>
    </xf>
    <xf numFmtId="0" fontId="35" fillId="0" borderId="26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5" fillId="0" borderId="26" xfId="0" applyFont="1" applyBorder="1"/>
    <xf numFmtId="2" fontId="42" fillId="45" borderId="12" xfId="0" applyNumberFormat="1" applyFont="1" applyFill="1" applyBorder="1" applyAlignment="1" applyProtection="1">
      <alignment horizontal="center" vertical="center" wrapText="1"/>
    </xf>
    <xf numFmtId="2" fontId="42" fillId="45" borderId="4" xfId="2" quotePrefix="1" applyNumberFormat="1" applyFont="1" applyFill="1" applyBorder="1" applyAlignment="1" applyProtection="1">
      <alignment horizontal="center" vertical="center"/>
      <protection locked="0"/>
    </xf>
    <xf numFmtId="2" fontId="42" fillId="45" borderId="4" xfId="0" applyNumberFormat="1" applyFont="1" applyFill="1" applyBorder="1" applyAlignment="1" applyProtection="1">
      <alignment horizontal="center" vertical="center" wrapText="1"/>
    </xf>
    <xf numFmtId="2" fontId="42" fillId="45" borderId="4" xfId="1" quotePrefix="1" applyNumberFormat="1" applyFont="1" applyFill="1" applyBorder="1" applyAlignment="1" applyProtection="1">
      <alignment horizontal="center" vertical="center"/>
      <protection locked="0"/>
    </xf>
    <xf numFmtId="2" fontId="42" fillId="45" borderId="33" xfId="1" quotePrefix="1" applyNumberFormat="1" applyFont="1" applyFill="1" applyBorder="1" applyAlignment="1" applyProtection="1">
      <alignment horizontal="center" vertical="center"/>
      <protection locked="0"/>
    </xf>
    <xf numFmtId="2" fontId="42" fillId="45" borderId="33" xfId="0" applyNumberFormat="1" applyFont="1" applyFill="1" applyBorder="1" applyAlignment="1" applyProtection="1">
      <alignment horizontal="center" vertical="center" wrapText="1"/>
    </xf>
    <xf numFmtId="2" fontId="42" fillId="45" borderId="38" xfId="1" quotePrefix="1" applyNumberFormat="1" applyFont="1" applyFill="1" applyBorder="1" applyAlignment="1" applyProtection="1">
      <alignment horizontal="center" vertical="center"/>
      <protection locked="0"/>
    </xf>
    <xf numFmtId="2" fontId="42" fillId="45" borderId="38" xfId="0" applyNumberFormat="1" applyFont="1" applyFill="1" applyBorder="1" applyAlignment="1" applyProtection="1">
      <alignment horizontal="center" vertical="center" wrapText="1"/>
    </xf>
    <xf numFmtId="2" fontId="42" fillId="45" borderId="24" xfId="0" applyNumberFormat="1" applyFont="1" applyFill="1" applyBorder="1" applyAlignment="1" applyProtection="1">
      <alignment horizontal="center" vertical="center" wrapText="1"/>
    </xf>
    <xf numFmtId="0" fontId="42" fillId="45" borderId="24" xfId="1" applyFont="1" applyFill="1" applyBorder="1" applyAlignment="1">
      <alignment horizontal="left"/>
    </xf>
    <xf numFmtId="2" fontId="49" fillId="2" borderId="24" xfId="0" applyNumberFormat="1" applyFont="1" applyFill="1" applyBorder="1" applyAlignment="1">
      <alignment vertical="center"/>
    </xf>
    <xf numFmtId="4" fontId="42" fillId="0" borderId="24" xfId="1" applyNumberFormat="1" applyFont="1" applyFill="1" applyBorder="1" applyAlignment="1">
      <alignment vertical="center"/>
    </xf>
    <xf numFmtId="0" fontId="42" fillId="45" borderId="24" xfId="1" applyFont="1" applyFill="1" applyBorder="1" applyAlignment="1">
      <alignment horizontal="center"/>
    </xf>
    <xf numFmtId="0" fontId="35" fillId="41" borderId="24" xfId="0" applyFont="1" applyFill="1" applyBorder="1" applyAlignment="1">
      <alignment horizontal="center"/>
    </xf>
    <xf numFmtId="0" fontId="53" fillId="0" borderId="0" xfId="1" applyFont="1" applyFill="1"/>
    <xf numFmtId="0" fontId="35" fillId="0" borderId="0" xfId="0" applyFont="1" applyAlignment="1">
      <alignment horizontal="left" vertical="top"/>
    </xf>
    <xf numFmtId="49" fontId="35" fillId="0" borderId="0" xfId="0" applyNumberFormat="1" applyFont="1" applyAlignment="1">
      <alignment horizontal="left" vertical="top"/>
    </xf>
    <xf numFmtId="0" fontId="35" fillId="0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35" fillId="0" borderId="42" xfId="0" applyFont="1" applyBorder="1" applyAlignment="1">
      <alignment vertical="center"/>
    </xf>
    <xf numFmtId="0" fontId="35" fillId="0" borderId="42" xfId="0" applyFont="1" applyBorder="1" applyAlignment="1">
      <alignment vertical="center" wrapText="1"/>
    </xf>
    <xf numFmtId="0" fontId="35" fillId="0" borderId="24" xfId="0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/>
    </xf>
    <xf numFmtId="2" fontId="35" fillId="44" borderId="24" xfId="0" applyNumberFormat="1" applyFont="1" applyFill="1" applyBorder="1" applyAlignment="1" applyProtection="1">
      <alignment horizontal="center"/>
      <protection locked="0"/>
    </xf>
    <xf numFmtId="4" fontId="35" fillId="44" borderId="24" xfId="0" applyNumberFormat="1" applyFont="1" applyFill="1" applyBorder="1" applyAlignment="1" applyProtection="1">
      <alignment horizontal="center"/>
      <protection locked="0"/>
    </xf>
    <xf numFmtId="171" fontId="35" fillId="44" borderId="24" xfId="0" applyNumberFormat="1" applyFont="1" applyFill="1" applyBorder="1" applyAlignment="1" applyProtection="1">
      <alignment horizontal="center"/>
      <protection locked="0"/>
    </xf>
    <xf numFmtId="4" fontId="42" fillId="45" borderId="12" xfId="1" applyNumberFormat="1" applyFont="1" applyFill="1" applyBorder="1" applyAlignment="1" applyProtection="1">
      <alignment vertical="center"/>
      <protection locked="0"/>
    </xf>
    <xf numFmtId="4" fontId="42" fillId="45" borderId="24" xfId="1" applyNumberFormat="1" applyFont="1" applyFill="1" applyBorder="1" applyAlignment="1" applyProtection="1">
      <alignment vertical="center"/>
      <protection locked="0"/>
    </xf>
    <xf numFmtId="2" fontId="46" fillId="46" borderId="44" xfId="1" applyNumberFormat="1" applyFont="1" applyFill="1" applyBorder="1" applyProtection="1">
      <protection locked="0"/>
    </xf>
    <xf numFmtId="0" fontId="53" fillId="0" borderId="0" xfId="1" applyFont="1" applyFill="1" applyProtection="1"/>
    <xf numFmtId="0" fontId="39" fillId="0" borderId="28" xfId="0" applyFont="1" applyBorder="1" applyAlignment="1">
      <alignment horizontal="center"/>
    </xf>
    <xf numFmtId="49" fontId="39" fillId="0" borderId="29" xfId="0" applyNumberFormat="1" applyFont="1" applyBorder="1" applyAlignment="1">
      <alignment horizontal="center"/>
    </xf>
    <xf numFmtId="0" fontId="39" fillId="41" borderId="25" xfId="0" applyFont="1" applyFill="1" applyBorder="1" applyAlignment="1">
      <alignment horizontal="center"/>
    </xf>
    <xf numFmtId="0" fontId="39" fillId="42" borderId="24" xfId="0" applyFont="1" applyFill="1" applyBorder="1" applyAlignment="1">
      <alignment horizontal="center"/>
    </xf>
    <xf numFmtId="0" fontId="39" fillId="3" borderId="24" xfId="0" applyFont="1" applyFill="1" applyBorder="1" applyAlignment="1">
      <alignment horizontal="center"/>
    </xf>
    <xf numFmtId="0" fontId="39" fillId="43" borderId="24" xfId="0" applyFont="1" applyFill="1" applyBorder="1" applyAlignment="1">
      <alignment horizontal="center"/>
    </xf>
    <xf numFmtId="0" fontId="3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5" fillId="0" borderId="26" xfId="0" applyFont="1" applyFill="1" applyBorder="1" applyAlignment="1">
      <alignment horizontal="center"/>
    </xf>
    <xf numFmtId="0" fontId="35" fillId="0" borderId="27" xfId="0" applyFont="1" applyFill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0" xfId="0" applyFont="1" applyAlignment="1">
      <alignment horizontal="left"/>
    </xf>
    <xf numFmtId="0" fontId="46" fillId="0" borderId="25" xfId="1" applyFont="1" applyBorder="1" applyAlignment="1">
      <alignment horizontal="right" vertical="center"/>
    </xf>
    <xf numFmtId="0" fontId="46" fillId="0" borderId="37" xfId="1" applyFont="1" applyBorder="1" applyAlignment="1">
      <alignment horizontal="right" vertical="center"/>
    </xf>
    <xf numFmtId="0" fontId="46" fillId="0" borderId="27" xfId="1" applyFont="1" applyBorder="1" applyAlignment="1">
      <alignment horizontal="right" vertical="center"/>
    </xf>
    <xf numFmtId="0" fontId="37" fillId="0" borderId="0" xfId="0" applyFont="1" applyAlignment="1">
      <alignment horizontal="left"/>
    </xf>
    <xf numFmtId="2" fontId="42" fillId="0" borderId="35" xfId="1" applyNumberFormat="1" applyFont="1" applyBorder="1" applyAlignment="1">
      <alignment horizontal="left" vertical="center"/>
    </xf>
    <xf numFmtId="2" fontId="42" fillId="0" borderId="37" xfId="1" applyNumberFormat="1" applyFont="1" applyBorder="1" applyAlignment="1">
      <alignment horizontal="left" vertical="center"/>
    </xf>
    <xf numFmtId="0" fontId="39" fillId="0" borderId="0" xfId="0" applyFont="1" applyAlignment="1">
      <alignment horizontal="left"/>
    </xf>
    <xf numFmtId="49" fontId="37" fillId="0" borderId="0" xfId="0" applyNumberFormat="1" applyFont="1"/>
  </cellXfs>
  <cellStyles count="936">
    <cellStyle name="20 % - Akzent1 2" xfId="6" xr:uid="{00000000-0005-0000-0000-000000000000}"/>
    <cellStyle name="20 % - Akzent2 2" xfId="7" xr:uid="{00000000-0005-0000-0000-000001000000}"/>
    <cellStyle name="20 % - Akzent3 2" xfId="8" xr:uid="{00000000-0005-0000-0000-000002000000}"/>
    <cellStyle name="20 % - Akzent4 2" xfId="9" xr:uid="{00000000-0005-0000-0000-000003000000}"/>
    <cellStyle name="20 % - Akzent5 2" xfId="10" xr:uid="{00000000-0005-0000-0000-000004000000}"/>
    <cellStyle name="20 % - Akzent6 2" xfId="11" xr:uid="{00000000-0005-0000-0000-000005000000}"/>
    <cellStyle name="20% - Accent1 2" xfId="41" xr:uid="{00000000-0005-0000-0000-000006000000}"/>
    <cellStyle name="20% - Accent2 2" xfId="42" xr:uid="{00000000-0005-0000-0000-000007000000}"/>
    <cellStyle name="20% - Accent3 2" xfId="43" xr:uid="{00000000-0005-0000-0000-000008000000}"/>
    <cellStyle name="20% - Accent4 2" xfId="44" xr:uid="{00000000-0005-0000-0000-000009000000}"/>
    <cellStyle name="20% - Accent5 2" xfId="45" xr:uid="{00000000-0005-0000-0000-00000A000000}"/>
    <cellStyle name="20% - Accent6 2" xfId="46" xr:uid="{00000000-0005-0000-0000-00000B000000}"/>
    <cellStyle name="40 % - Akzent1 2" xfId="12" xr:uid="{00000000-0005-0000-0000-00000C000000}"/>
    <cellStyle name="40 % - Akzent2 2" xfId="13" xr:uid="{00000000-0005-0000-0000-00000D000000}"/>
    <cellStyle name="40 % - Akzent3 2" xfId="14" xr:uid="{00000000-0005-0000-0000-00000E000000}"/>
    <cellStyle name="40 % - Akzent4 2" xfId="15" xr:uid="{00000000-0005-0000-0000-00000F000000}"/>
    <cellStyle name="40 % - Akzent5 2" xfId="16" xr:uid="{00000000-0005-0000-0000-000010000000}"/>
    <cellStyle name="40 % - Akzent6 2" xfId="17" xr:uid="{00000000-0005-0000-0000-000011000000}"/>
    <cellStyle name="40% - Accent1 2" xfId="47" xr:uid="{00000000-0005-0000-0000-000012000000}"/>
    <cellStyle name="40% - Accent2 2" xfId="48" xr:uid="{00000000-0005-0000-0000-000013000000}"/>
    <cellStyle name="40% - Accent3 2" xfId="49" xr:uid="{00000000-0005-0000-0000-000014000000}"/>
    <cellStyle name="40% - Accent4 2" xfId="50" xr:uid="{00000000-0005-0000-0000-000015000000}"/>
    <cellStyle name="40% - Accent5 2" xfId="51" xr:uid="{00000000-0005-0000-0000-000016000000}"/>
    <cellStyle name="40% - Accent6 2" xfId="52" xr:uid="{00000000-0005-0000-0000-000017000000}"/>
    <cellStyle name="60% - Accent1 2" xfId="53" xr:uid="{00000000-0005-0000-0000-000018000000}"/>
    <cellStyle name="60% - Accent2 2" xfId="54" xr:uid="{00000000-0005-0000-0000-000019000000}"/>
    <cellStyle name="60% - Accent3 2" xfId="55" xr:uid="{00000000-0005-0000-0000-00001A000000}"/>
    <cellStyle name="60% - Accent4 2" xfId="56" xr:uid="{00000000-0005-0000-0000-00001B000000}"/>
    <cellStyle name="60% - Accent5 2" xfId="57" xr:uid="{00000000-0005-0000-0000-00001C000000}"/>
    <cellStyle name="60% - Accent6 2" xfId="58" xr:uid="{00000000-0005-0000-0000-00001D000000}"/>
    <cellStyle name="60% - Akzent2" xfId="18" xr:uid="{00000000-0005-0000-0000-00001E000000}"/>
    <cellStyle name="Accent1 2" xfId="59" xr:uid="{00000000-0005-0000-0000-00001F000000}"/>
    <cellStyle name="Accent2 2" xfId="60" xr:uid="{00000000-0005-0000-0000-000020000000}"/>
    <cellStyle name="Accent3 2" xfId="61" xr:uid="{00000000-0005-0000-0000-000021000000}"/>
    <cellStyle name="Accent4 2" xfId="62" xr:uid="{00000000-0005-0000-0000-000022000000}"/>
    <cellStyle name="Accent5 2" xfId="63" xr:uid="{00000000-0005-0000-0000-000023000000}"/>
    <cellStyle name="Accent6 2" xfId="64" xr:uid="{00000000-0005-0000-0000-000024000000}"/>
    <cellStyle name="Bad 2" xfId="65" xr:uid="{00000000-0005-0000-0000-000025000000}"/>
    <cellStyle name="Calculation 2" xfId="66" xr:uid="{00000000-0005-0000-0000-000026000000}"/>
    <cellStyle name="Check Cell 2" xfId="67" xr:uid="{00000000-0005-0000-0000-000027000000}"/>
    <cellStyle name="Comma 2" xfId="68" xr:uid="{00000000-0005-0000-0000-000028000000}"/>
    <cellStyle name="Comma 2 2" xfId="69" xr:uid="{00000000-0005-0000-0000-000029000000}"/>
    <cellStyle name="Comma 3" xfId="70" xr:uid="{00000000-0005-0000-0000-00002A000000}"/>
    <cellStyle name="Comma 4" xfId="71" xr:uid="{00000000-0005-0000-0000-00002B000000}"/>
    <cellStyle name="Currency 2" xfId="72" xr:uid="{00000000-0005-0000-0000-00002C000000}"/>
    <cellStyle name="Currency 2 2" xfId="73" xr:uid="{00000000-0005-0000-0000-00002D000000}"/>
    <cellStyle name="Currency 2 3" xfId="74" xr:uid="{00000000-0005-0000-0000-00002E000000}"/>
    <cellStyle name="Currency 25" xfId="75" xr:uid="{00000000-0005-0000-0000-00002F000000}"/>
    <cellStyle name="Currency 3" xfId="76" xr:uid="{00000000-0005-0000-0000-000030000000}"/>
    <cellStyle name="Currency 3 2" xfId="77" xr:uid="{00000000-0005-0000-0000-000031000000}"/>
    <cellStyle name="Currency 3 3" xfId="78" xr:uid="{00000000-0005-0000-0000-000032000000}"/>
    <cellStyle name="Currency 4" xfId="79" xr:uid="{00000000-0005-0000-0000-000033000000}"/>
    <cellStyle name="Currency 5" xfId="80" xr:uid="{00000000-0005-0000-0000-000034000000}"/>
    <cellStyle name="Currency 6" xfId="81" xr:uid="{00000000-0005-0000-0000-000035000000}"/>
    <cellStyle name="Currency 7" xfId="82" xr:uid="{00000000-0005-0000-0000-000036000000}"/>
    <cellStyle name="DataPilot Category" xfId="83" xr:uid="{00000000-0005-0000-0000-000037000000}"/>
    <cellStyle name="Euro" xfId="19" xr:uid="{00000000-0005-0000-0000-000038000000}"/>
    <cellStyle name="Euro 10" xfId="84" xr:uid="{00000000-0005-0000-0000-000039000000}"/>
    <cellStyle name="Euro 10 2" xfId="33" xr:uid="{00000000-0005-0000-0000-00003A000000}"/>
    <cellStyle name="Euro 2" xfId="3" xr:uid="{00000000-0005-0000-0000-00003B000000}"/>
    <cellStyle name="Euro 2 2" xfId="85" xr:uid="{00000000-0005-0000-0000-00003C000000}"/>
    <cellStyle name="Euro 3" xfId="20" xr:uid="{00000000-0005-0000-0000-00003D000000}"/>
    <cellStyle name="Euro 4" xfId="21" xr:uid="{00000000-0005-0000-0000-00003E000000}"/>
    <cellStyle name="Euro 5" xfId="22" xr:uid="{00000000-0005-0000-0000-00003F000000}"/>
    <cellStyle name="Euro 5 2" xfId="34" xr:uid="{00000000-0005-0000-0000-000040000000}"/>
    <cellStyle name="Euro 5 2 2" xfId="911" xr:uid="{00000000-0005-0000-0000-000041000000}"/>
    <cellStyle name="Euro 5 3" xfId="86" xr:uid="{00000000-0005-0000-0000-000042000000}"/>
    <cellStyle name="Euro 6" xfId="87" xr:uid="{00000000-0005-0000-0000-000043000000}"/>
    <cellStyle name="Euro 6 2" xfId="88" xr:uid="{00000000-0005-0000-0000-000044000000}"/>
    <cellStyle name="Euro 7" xfId="89" xr:uid="{00000000-0005-0000-0000-000045000000}"/>
    <cellStyle name="Euro 7 2" xfId="917" xr:uid="{00000000-0005-0000-0000-000046000000}"/>
    <cellStyle name="Euro 7 3" xfId="925" xr:uid="{00000000-0005-0000-0000-000047000000}"/>
    <cellStyle name="Euro 8" xfId="90" xr:uid="{00000000-0005-0000-0000-000048000000}"/>
    <cellStyle name="Euro 9" xfId="91" xr:uid="{00000000-0005-0000-0000-000049000000}"/>
    <cellStyle name="Excel Built-in Normal" xfId="37" xr:uid="{00000000-0005-0000-0000-00004A000000}"/>
    <cellStyle name="Explanatory Text 2" xfId="92" xr:uid="{00000000-0005-0000-0000-00004B000000}"/>
    <cellStyle name="fnRegressQ" xfId="36" xr:uid="{00000000-0005-0000-0000-00004C000000}"/>
    <cellStyle name="Good 2" xfId="93" xr:uid="{00000000-0005-0000-0000-00004D000000}"/>
    <cellStyle name="Heading 1 2" xfId="94" xr:uid="{00000000-0005-0000-0000-00004E000000}"/>
    <cellStyle name="Heading 2 2" xfId="95" xr:uid="{00000000-0005-0000-0000-00004F000000}"/>
    <cellStyle name="Heading 3 2" xfId="96" xr:uid="{00000000-0005-0000-0000-000050000000}"/>
    <cellStyle name="Heading 4 2" xfId="97" xr:uid="{00000000-0005-0000-0000-000051000000}"/>
    <cellStyle name="Hyperlink 2" xfId="98" xr:uid="{00000000-0005-0000-0000-000052000000}"/>
    <cellStyle name="Input 2" xfId="99" xr:uid="{00000000-0005-0000-0000-000053000000}"/>
    <cellStyle name="Komma 2" xfId="31" xr:uid="{00000000-0005-0000-0000-000054000000}"/>
    <cellStyle name="Linked Cell 2" xfId="100" xr:uid="{00000000-0005-0000-0000-000055000000}"/>
    <cellStyle name="Neutral 2" xfId="101" xr:uid="{00000000-0005-0000-0000-000056000000}"/>
    <cellStyle name="Normal" xfId="909" xr:uid="{00000000-0005-0000-0000-000057000000}"/>
    <cellStyle name="Normal 10" xfId="102" xr:uid="{00000000-0005-0000-0000-000058000000}"/>
    <cellStyle name="Normal 10 2" xfId="103" xr:uid="{00000000-0005-0000-0000-000059000000}"/>
    <cellStyle name="Normal 10 3" xfId="104" xr:uid="{00000000-0005-0000-0000-00005A000000}"/>
    <cellStyle name="Normal 11" xfId="105" xr:uid="{00000000-0005-0000-0000-00005B000000}"/>
    <cellStyle name="Normal 11 2" xfId="106" xr:uid="{00000000-0005-0000-0000-00005C000000}"/>
    <cellStyle name="Normal 12" xfId="107" xr:uid="{00000000-0005-0000-0000-00005D000000}"/>
    <cellStyle name="Normal 12 2" xfId="108" xr:uid="{00000000-0005-0000-0000-00005E000000}"/>
    <cellStyle name="Normal 13" xfId="109" xr:uid="{00000000-0005-0000-0000-00005F000000}"/>
    <cellStyle name="Normal 13 2" xfId="110" xr:uid="{00000000-0005-0000-0000-000060000000}"/>
    <cellStyle name="Normal 14" xfId="111" xr:uid="{00000000-0005-0000-0000-000061000000}"/>
    <cellStyle name="Normal 15" xfId="112" xr:uid="{00000000-0005-0000-0000-000062000000}"/>
    <cellStyle name="Normal 15 2" xfId="113" xr:uid="{00000000-0005-0000-0000-000063000000}"/>
    <cellStyle name="Normal 16" xfId="114" xr:uid="{00000000-0005-0000-0000-000064000000}"/>
    <cellStyle name="Normal 16 2" xfId="115" xr:uid="{00000000-0005-0000-0000-000065000000}"/>
    <cellStyle name="Normal 17" xfId="116" xr:uid="{00000000-0005-0000-0000-000066000000}"/>
    <cellStyle name="Normal 17 2" xfId="117" xr:uid="{00000000-0005-0000-0000-000067000000}"/>
    <cellStyle name="Normal 18" xfId="118" xr:uid="{00000000-0005-0000-0000-000068000000}"/>
    <cellStyle name="Normal 18 2" xfId="119" xr:uid="{00000000-0005-0000-0000-000069000000}"/>
    <cellStyle name="Normal 19" xfId="120" xr:uid="{00000000-0005-0000-0000-00006A000000}"/>
    <cellStyle name="Normal 19 2" xfId="121" xr:uid="{00000000-0005-0000-0000-00006B000000}"/>
    <cellStyle name="Normal 2" xfId="122" xr:uid="{00000000-0005-0000-0000-00006C000000}"/>
    <cellStyle name="Normal 2 10" xfId="123" xr:uid="{00000000-0005-0000-0000-00006D000000}"/>
    <cellStyle name="Normal 2 10 2" xfId="124" xr:uid="{00000000-0005-0000-0000-00006E000000}"/>
    <cellStyle name="Normal 2 11" xfId="125" xr:uid="{00000000-0005-0000-0000-00006F000000}"/>
    <cellStyle name="Normal 2 11 2" xfId="126" xr:uid="{00000000-0005-0000-0000-000070000000}"/>
    <cellStyle name="Normal 2 12" xfId="127" xr:uid="{00000000-0005-0000-0000-000071000000}"/>
    <cellStyle name="Normal 2 12 2" xfId="128" xr:uid="{00000000-0005-0000-0000-000072000000}"/>
    <cellStyle name="Normal 2 13" xfId="129" xr:uid="{00000000-0005-0000-0000-000073000000}"/>
    <cellStyle name="Normal 2 13 2" xfId="130" xr:uid="{00000000-0005-0000-0000-000074000000}"/>
    <cellStyle name="Normal 2 14" xfId="131" xr:uid="{00000000-0005-0000-0000-000075000000}"/>
    <cellStyle name="Normal 2 14 2" xfId="132" xr:uid="{00000000-0005-0000-0000-000076000000}"/>
    <cellStyle name="Normal 2 15" xfId="133" xr:uid="{00000000-0005-0000-0000-000077000000}"/>
    <cellStyle name="Normal 2 15 2" xfId="134" xr:uid="{00000000-0005-0000-0000-000078000000}"/>
    <cellStyle name="Normal 2 16" xfId="135" xr:uid="{00000000-0005-0000-0000-000079000000}"/>
    <cellStyle name="Normal 2 16 2" xfId="136" xr:uid="{00000000-0005-0000-0000-00007A000000}"/>
    <cellStyle name="Normal 2 17" xfId="137" xr:uid="{00000000-0005-0000-0000-00007B000000}"/>
    <cellStyle name="Normal 2 17 2" xfId="138" xr:uid="{00000000-0005-0000-0000-00007C000000}"/>
    <cellStyle name="Normal 2 18" xfId="139" xr:uid="{00000000-0005-0000-0000-00007D000000}"/>
    <cellStyle name="Normal 2 18 2" xfId="140" xr:uid="{00000000-0005-0000-0000-00007E000000}"/>
    <cellStyle name="Normal 2 19" xfId="141" xr:uid="{00000000-0005-0000-0000-00007F000000}"/>
    <cellStyle name="Normal 2 19 2" xfId="142" xr:uid="{00000000-0005-0000-0000-000080000000}"/>
    <cellStyle name="Normal 2 2" xfId="143" xr:uid="{00000000-0005-0000-0000-000081000000}"/>
    <cellStyle name="Normal 2 2 2" xfId="144" xr:uid="{00000000-0005-0000-0000-000082000000}"/>
    <cellStyle name="Normal 2 2 2 2" xfId="145" xr:uid="{00000000-0005-0000-0000-000083000000}"/>
    <cellStyle name="Normal 2 2 3" xfId="146" xr:uid="{00000000-0005-0000-0000-000084000000}"/>
    <cellStyle name="Normal 2 20" xfId="147" xr:uid="{00000000-0005-0000-0000-000085000000}"/>
    <cellStyle name="Normal 2 20 2" xfId="148" xr:uid="{00000000-0005-0000-0000-000086000000}"/>
    <cellStyle name="Normal 2 21" xfId="149" xr:uid="{00000000-0005-0000-0000-000087000000}"/>
    <cellStyle name="Normal 2 21 2" xfId="150" xr:uid="{00000000-0005-0000-0000-000088000000}"/>
    <cellStyle name="Normal 2 22" xfId="151" xr:uid="{00000000-0005-0000-0000-000089000000}"/>
    <cellStyle name="Normal 2 22 2" xfId="152" xr:uid="{00000000-0005-0000-0000-00008A000000}"/>
    <cellStyle name="Normal 2 23" xfId="153" xr:uid="{00000000-0005-0000-0000-00008B000000}"/>
    <cellStyle name="Normal 2 23 2" xfId="154" xr:uid="{00000000-0005-0000-0000-00008C000000}"/>
    <cellStyle name="Normal 2 24" xfId="155" xr:uid="{00000000-0005-0000-0000-00008D000000}"/>
    <cellStyle name="Normal 2 24 2" xfId="156" xr:uid="{00000000-0005-0000-0000-00008E000000}"/>
    <cellStyle name="Normal 2 25" xfId="157" xr:uid="{00000000-0005-0000-0000-00008F000000}"/>
    <cellStyle name="Normal 2 25 2" xfId="158" xr:uid="{00000000-0005-0000-0000-000090000000}"/>
    <cellStyle name="Normal 2 26" xfId="159" xr:uid="{00000000-0005-0000-0000-000091000000}"/>
    <cellStyle name="Normal 2 26 2" xfId="160" xr:uid="{00000000-0005-0000-0000-000092000000}"/>
    <cellStyle name="Normal 2 27" xfId="161" xr:uid="{00000000-0005-0000-0000-000093000000}"/>
    <cellStyle name="Normal 2 27 2" xfId="162" xr:uid="{00000000-0005-0000-0000-000094000000}"/>
    <cellStyle name="Normal 2 28" xfId="163" xr:uid="{00000000-0005-0000-0000-000095000000}"/>
    <cellStyle name="Normal 2 28 2" xfId="164" xr:uid="{00000000-0005-0000-0000-000096000000}"/>
    <cellStyle name="Normal 2 29" xfId="165" xr:uid="{00000000-0005-0000-0000-000097000000}"/>
    <cellStyle name="Normal 2 29 2" xfId="166" xr:uid="{00000000-0005-0000-0000-000098000000}"/>
    <cellStyle name="Normal 2 3" xfId="167" xr:uid="{00000000-0005-0000-0000-000099000000}"/>
    <cellStyle name="Normal 2 3 2" xfId="168" xr:uid="{00000000-0005-0000-0000-00009A000000}"/>
    <cellStyle name="Normal 2 3 2 2" xfId="169" xr:uid="{00000000-0005-0000-0000-00009B000000}"/>
    <cellStyle name="Normal 2 3 3" xfId="170" xr:uid="{00000000-0005-0000-0000-00009C000000}"/>
    <cellStyle name="Normal 2 3 4" xfId="171" xr:uid="{00000000-0005-0000-0000-00009D000000}"/>
    <cellStyle name="Normal 2 30" xfId="172" xr:uid="{00000000-0005-0000-0000-00009E000000}"/>
    <cellStyle name="Normal 2 30 2" xfId="173" xr:uid="{00000000-0005-0000-0000-00009F000000}"/>
    <cellStyle name="Normal 2 31" xfId="174" xr:uid="{00000000-0005-0000-0000-0000A0000000}"/>
    <cellStyle name="Normal 2 31 2" xfId="175" xr:uid="{00000000-0005-0000-0000-0000A1000000}"/>
    <cellStyle name="Normal 2 32" xfId="176" xr:uid="{00000000-0005-0000-0000-0000A2000000}"/>
    <cellStyle name="Normal 2 32 2" xfId="177" xr:uid="{00000000-0005-0000-0000-0000A3000000}"/>
    <cellStyle name="Normal 2 33" xfId="178" xr:uid="{00000000-0005-0000-0000-0000A4000000}"/>
    <cellStyle name="Normal 2 33 2" xfId="179" xr:uid="{00000000-0005-0000-0000-0000A5000000}"/>
    <cellStyle name="Normal 2 34" xfId="180" xr:uid="{00000000-0005-0000-0000-0000A6000000}"/>
    <cellStyle name="Normal 2 34 2" xfId="181" xr:uid="{00000000-0005-0000-0000-0000A7000000}"/>
    <cellStyle name="Normal 2 35" xfId="182" xr:uid="{00000000-0005-0000-0000-0000A8000000}"/>
    <cellStyle name="Normal 2 35 2" xfId="183" xr:uid="{00000000-0005-0000-0000-0000A9000000}"/>
    <cellStyle name="Normal 2 36" xfId="184" xr:uid="{00000000-0005-0000-0000-0000AA000000}"/>
    <cellStyle name="Normal 2 36 2" xfId="185" xr:uid="{00000000-0005-0000-0000-0000AB000000}"/>
    <cellStyle name="Normal 2 37" xfId="186" xr:uid="{00000000-0005-0000-0000-0000AC000000}"/>
    <cellStyle name="Normal 2 37 2" xfId="187" xr:uid="{00000000-0005-0000-0000-0000AD000000}"/>
    <cellStyle name="Normal 2 38" xfId="188" xr:uid="{00000000-0005-0000-0000-0000AE000000}"/>
    <cellStyle name="Normal 2 38 2" xfId="189" xr:uid="{00000000-0005-0000-0000-0000AF000000}"/>
    <cellStyle name="Normal 2 39" xfId="190" xr:uid="{00000000-0005-0000-0000-0000B0000000}"/>
    <cellStyle name="Normal 2 39 2" xfId="191" xr:uid="{00000000-0005-0000-0000-0000B1000000}"/>
    <cellStyle name="Normal 2 4" xfId="192" xr:uid="{00000000-0005-0000-0000-0000B2000000}"/>
    <cellStyle name="Normal 2 4 2" xfId="193" xr:uid="{00000000-0005-0000-0000-0000B3000000}"/>
    <cellStyle name="Normal 2 4 3" xfId="194" xr:uid="{00000000-0005-0000-0000-0000B4000000}"/>
    <cellStyle name="Normal 2 40" xfId="195" xr:uid="{00000000-0005-0000-0000-0000B5000000}"/>
    <cellStyle name="Normal 2 40 2" xfId="196" xr:uid="{00000000-0005-0000-0000-0000B6000000}"/>
    <cellStyle name="Normal 2 41" xfId="197" xr:uid="{00000000-0005-0000-0000-0000B7000000}"/>
    <cellStyle name="Normal 2 41 2" xfId="198" xr:uid="{00000000-0005-0000-0000-0000B8000000}"/>
    <cellStyle name="Normal 2 42" xfId="199" xr:uid="{00000000-0005-0000-0000-0000B9000000}"/>
    <cellStyle name="Normal 2 42 2" xfId="200" xr:uid="{00000000-0005-0000-0000-0000BA000000}"/>
    <cellStyle name="Normal 2 43" xfId="201" xr:uid="{00000000-0005-0000-0000-0000BB000000}"/>
    <cellStyle name="Normal 2 43 2" xfId="202" xr:uid="{00000000-0005-0000-0000-0000BC000000}"/>
    <cellStyle name="Normal 2 44" xfId="203" xr:uid="{00000000-0005-0000-0000-0000BD000000}"/>
    <cellStyle name="Normal 2 44 2" xfId="204" xr:uid="{00000000-0005-0000-0000-0000BE000000}"/>
    <cellStyle name="Normal 2 45" xfId="205" xr:uid="{00000000-0005-0000-0000-0000BF000000}"/>
    <cellStyle name="Normal 2 45 2" xfId="206" xr:uid="{00000000-0005-0000-0000-0000C0000000}"/>
    <cellStyle name="Normal 2 46" xfId="207" xr:uid="{00000000-0005-0000-0000-0000C1000000}"/>
    <cellStyle name="Normal 2 47" xfId="208" xr:uid="{00000000-0005-0000-0000-0000C2000000}"/>
    <cellStyle name="Normal 2 48" xfId="209" xr:uid="{00000000-0005-0000-0000-0000C3000000}"/>
    <cellStyle name="Normal 2 49" xfId="210" xr:uid="{00000000-0005-0000-0000-0000C4000000}"/>
    <cellStyle name="Normal 2 5" xfId="211" xr:uid="{00000000-0005-0000-0000-0000C5000000}"/>
    <cellStyle name="Normal 2 5 2" xfId="212" xr:uid="{00000000-0005-0000-0000-0000C6000000}"/>
    <cellStyle name="Normal 2 50" xfId="213" xr:uid="{00000000-0005-0000-0000-0000C7000000}"/>
    <cellStyle name="Normal 2 51" xfId="214" xr:uid="{00000000-0005-0000-0000-0000C8000000}"/>
    <cellStyle name="Normal 2 52" xfId="215" xr:uid="{00000000-0005-0000-0000-0000C9000000}"/>
    <cellStyle name="Normal 2 53" xfId="216" xr:uid="{00000000-0005-0000-0000-0000CA000000}"/>
    <cellStyle name="Normal 2 54" xfId="217" xr:uid="{00000000-0005-0000-0000-0000CB000000}"/>
    <cellStyle name="Normal 2 55" xfId="218" xr:uid="{00000000-0005-0000-0000-0000CC000000}"/>
    <cellStyle name="Normal 2 56" xfId="219" xr:uid="{00000000-0005-0000-0000-0000CD000000}"/>
    <cellStyle name="Normal 2 57" xfId="220" xr:uid="{00000000-0005-0000-0000-0000CE000000}"/>
    <cellStyle name="Normal 2 58" xfId="221" xr:uid="{00000000-0005-0000-0000-0000CF000000}"/>
    <cellStyle name="Normal 2 59" xfId="222" xr:uid="{00000000-0005-0000-0000-0000D0000000}"/>
    <cellStyle name="Normal 2 6" xfId="223" xr:uid="{00000000-0005-0000-0000-0000D1000000}"/>
    <cellStyle name="Normal 2 6 2" xfId="224" xr:uid="{00000000-0005-0000-0000-0000D2000000}"/>
    <cellStyle name="Normal 2 60" xfId="225" xr:uid="{00000000-0005-0000-0000-0000D3000000}"/>
    <cellStyle name="Normal 2 61" xfId="226" xr:uid="{00000000-0005-0000-0000-0000D4000000}"/>
    <cellStyle name="Normal 2 62" xfId="227" xr:uid="{00000000-0005-0000-0000-0000D5000000}"/>
    <cellStyle name="Normal 2 63" xfId="228" xr:uid="{00000000-0005-0000-0000-0000D6000000}"/>
    <cellStyle name="Normal 2 64" xfId="229" xr:uid="{00000000-0005-0000-0000-0000D7000000}"/>
    <cellStyle name="Normal 2 65" xfId="230" xr:uid="{00000000-0005-0000-0000-0000D8000000}"/>
    <cellStyle name="Normal 2 66" xfId="231" xr:uid="{00000000-0005-0000-0000-0000D9000000}"/>
    <cellStyle name="Normal 2 67" xfId="232" xr:uid="{00000000-0005-0000-0000-0000DA000000}"/>
    <cellStyle name="Normal 2 68" xfId="233" xr:uid="{00000000-0005-0000-0000-0000DB000000}"/>
    <cellStyle name="Normal 2 69" xfId="234" xr:uid="{00000000-0005-0000-0000-0000DC000000}"/>
    <cellStyle name="Normal 2 7" xfId="235" xr:uid="{00000000-0005-0000-0000-0000DD000000}"/>
    <cellStyle name="Normal 2 7 2" xfId="236" xr:uid="{00000000-0005-0000-0000-0000DE000000}"/>
    <cellStyle name="Normal 2 70" xfId="237" xr:uid="{00000000-0005-0000-0000-0000DF000000}"/>
    <cellStyle name="Normal 2 71" xfId="238" xr:uid="{00000000-0005-0000-0000-0000E0000000}"/>
    <cellStyle name="Normal 2 72" xfId="239" xr:uid="{00000000-0005-0000-0000-0000E1000000}"/>
    <cellStyle name="Normal 2 73" xfId="240" xr:uid="{00000000-0005-0000-0000-0000E2000000}"/>
    <cellStyle name="Normal 2 74" xfId="241" xr:uid="{00000000-0005-0000-0000-0000E3000000}"/>
    <cellStyle name="Normal 2 75" xfId="242" xr:uid="{00000000-0005-0000-0000-0000E4000000}"/>
    <cellStyle name="Normal 2 76" xfId="243" xr:uid="{00000000-0005-0000-0000-0000E5000000}"/>
    <cellStyle name="Normal 2 77" xfId="244" xr:uid="{00000000-0005-0000-0000-0000E6000000}"/>
    <cellStyle name="Normal 2 78" xfId="245" xr:uid="{00000000-0005-0000-0000-0000E7000000}"/>
    <cellStyle name="Normal 2 79" xfId="246" xr:uid="{00000000-0005-0000-0000-0000E8000000}"/>
    <cellStyle name="Normal 2 8" xfId="247" xr:uid="{00000000-0005-0000-0000-0000E9000000}"/>
    <cellStyle name="Normal 2 8 2" xfId="248" xr:uid="{00000000-0005-0000-0000-0000EA000000}"/>
    <cellStyle name="Normal 2 80" xfId="249" xr:uid="{00000000-0005-0000-0000-0000EB000000}"/>
    <cellStyle name="Normal 2 81" xfId="250" xr:uid="{00000000-0005-0000-0000-0000EC000000}"/>
    <cellStyle name="Normal 2 82" xfId="251" xr:uid="{00000000-0005-0000-0000-0000ED000000}"/>
    <cellStyle name="Normal 2 83" xfId="252" xr:uid="{00000000-0005-0000-0000-0000EE000000}"/>
    <cellStyle name="Normal 2 84" xfId="253" xr:uid="{00000000-0005-0000-0000-0000EF000000}"/>
    <cellStyle name="Normal 2 85" xfId="254" xr:uid="{00000000-0005-0000-0000-0000F0000000}"/>
    <cellStyle name="Normal 2 86" xfId="255" xr:uid="{00000000-0005-0000-0000-0000F1000000}"/>
    <cellStyle name="Normal 2 87" xfId="256" xr:uid="{00000000-0005-0000-0000-0000F2000000}"/>
    <cellStyle name="Normal 2 88" xfId="257" xr:uid="{00000000-0005-0000-0000-0000F3000000}"/>
    <cellStyle name="Normal 2 89" xfId="258" xr:uid="{00000000-0005-0000-0000-0000F4000000}"/>
    <cellStyle name="Normal 2 9" xfId="259" xr:uid="{00000000-0005-0000-0000-0000F5000000}"/>
    <cellStyle name="Normal 2 9 2" xfId="260" xr:uid="{00000000-0005-0000-0000-0000F6000000}"/>
    <cellStyle name="Normal 2 90" xfId="261" xr:uid="{00000000-0005-0000-0000-0000F7000000}"/>
    <cellStyle name="Normal 2 91" xfId="262" xr:uid="{00000000-0005-0000-0000-0000F8000000}"/>
    <cellStyle name="Normal 2 92" xfId="263" xr:uid="{00000000-0005-0000-0000-0000F9000000}"/>
    <cellStyle name="Normal 2 93" xfId="264" xr:uid="{00000000-0005-0000-0000-0000FA000000}"/>
    <cellStyle name="Normal 2 94" xfId="265" xr:uid="{00000000-0005-0000-0000-0000FB000000}"/>
    <cellStyle name="Normal 20" xfId="266" xr:uid="{00000000-0005-0000-0000-0000FC000000}"/>
    <cellStyle name="Normal 20 2" xfId="267" xr:uid="{00000000-0005-0000-0000-0000FD000000}"/>
    <cellStyle name="Normal 21" xfId="268" xr:uid="{00000000-0005-0000-0000-0000FE000000}"/>
    <cellStyle name="Normal 21 2" xfId="269" xr:uid="{00000000-0005-0000-0000-0000FF000000}"/>
    <cellStyle name="Normal 22" xfId="270" xr:uid="{00000000-0005-0000-0000-000000010000}"/>
    <cellStyle name="Normal 22 2" xfId="271" xr:uid="{00000000-0005-0000-0000-000001010000}"/>
    <cellStyle name="Normal 23" xfId="272" xr:uid="{00000000-0005-0000-0000-000002010000}"/>
    <cellStyle name="Normal 23 2" xfId="273" xr:uid="{00000000-0005-0000-0000-000003010000}"/>
    <cellStyle name="Normal 24" xfId="274" xr:uid="{00000000-0005-0000-0000-000004010000}"/>
    <cellStyle name="Normal 24 2" xfId="275" xr:uid="{00000000-0005-0000-0000-000005010000}"/>
    <cellStyle name="Normal 25" xfId="276" xr:uid="{00000000-0005-0000-0000-000006010000}"/>
    <cellStyle name="Normal 25 2" xfId="277" xr:uid="{00000000-0005-0000-0000-000007010000}"/>
    <cellStyle name="Normal 26" xfId="278" xr:uid="{00000000-0005-0000-0000-000008010000}"/>
    <cellStyle name="Normal 27" xfId="279" xr:uid="{00000000-0005-0000-0000-000009010000}"/>
    <cellStyle name="Normal 28" xfId="280" xr:uid="{00000000-0005-0000-0000-00000A010000}"/>
    <cellStyle name="Normal 29" xfId="281" xr:uid="{00000000-0005-0000-0000-00000B010000}"/>
    <cellStyle name="Normal 29 2" xfId="282" xr:uid="{00000000-0005-0000-0000-00000C010000}"/>
    <cellStyle name="Normal 3" xfId="283" xr:uid="{00000000-0005-0000-0000-00000D010000}"/>
    <cellStyle name="Normal 3 10" xfId="284" xr:uid="{00000000-0005-0000-0000-00000E010000}"/>
    <cellStyle name="Normal 3 11" xfId="285" xr:uid="{00000000-0005-0000-0000-00000F010000}"/>
    <cellStyle name="Normal 3 12" xfId="286" xr:uid="{00000000-0005-0000-0000-000010010000}"/>
    <cellStyle name="Normal 3 13" xfId="287" xr:uid="{00000000-0005-0000-0000-000011010000}"/>
    <cellStyle name="Normal 3 14" xfId="288" xr:uid="{00000000-0005-0000-0000-000012010000}"/>
    <cellStyle name="Normal 3 15" xfId="289" xr:uid="{00000000-0005-0000-0000-000013010000}"/>
    <cellStyle name="Normal 3 16" xfId="290" xr:uid="{00000000-0005-0000-0000-000014010000}"/>
    <cellStyle name="Normal 3 17" xfId="291" xr:uid="{00000000-0005-0000-0000-000015010000}"/>
    <cellStyle name="Normal 3 18" xfId="292" xr:uid="{00000000-0005-0000-0000-000016010000}"/>
    <cellStyle name="Normal 3 19" xfId="293" xr:uid="{00000000-0005-0000-0000-000017010000}"/>
    <cellStyle name="Normal 3 2" xfId="294" xr:uid="{00000000-0005-0000-0000-000018010000}"/>
    <cellStyle name="Normal 3 2 10" xfId="295" xr:uid="{00000000-0005-0000-0000-000019010000}"/>
    <cellStyle name="Normal 3 2 10 2" xfId="296" xr:uid="{00000000-0005-0000-0000-00001A010000}"/>
    <cellStyle name="Normal 3 2 11" xfId="297" xr:uid="{00000000-0005-0000-0000-00001B010000}"/>
    <cellStyle name="Normal 3 2 11 2" xfId="298" xr:uid="{00000000-0005-0000-0000-00001C010000}"/>
    <cellStyle name="Normal 3 2 12" xfId="299" xr:uid="{00000000-0005-0000-0000-00001D010000}"/>
    <cellStyle name="Normal 3 2 12 2" xfId="300" xr:uid="{00000000-0005-0000-0000-00001E010000}"/>
    <cellStyle name="Normal 3 2 13" xfId="301" xr:uid="{00000000-0005-0000-0000-00001F010000}"/>
    <cellStyle name="Normal 3 2 13 2" xfId="302" xr:uid="{00000000-0005-0000-0000-000020010000}"/>
    <cellStyle name="Normal 3 2 14" xfId="303" xr:uid="{00000000-0005-0000-0000-000021010000}"/>
    <cellStyle name="Normal 3 2 14 2" xfId="304" xr:uid="{00000000-0005-0000-0000-000022010000}"/>
    <cellStyle name="Normal 3 2 15" xfId="305" xr:uid="{00000000-0005-0000-0000-000023010000}"/>
    <cellStyle name="Normal 3 2 15 2" xfId="306" xr:uid="{00000000-0005-0000-0000-000024010000}"/>
    <cellStyle name="Normal 3 2 16" xfId="307" xr:uid="{00000000-0005-0000-0000-000025010000}"/>
    <cellStyle name="Normal 3 2 16 2" xfId="308" xr:uid="{00000000-0005-0000-0000-000026010000}"/>
    <cellStyle name="Normal 3 2 17" xfId="309" xr:uid="{00000000-0005-0000-0000-000027010000}"/>
    <cellStyle name="Normal 3 2 17 2" xfId="310" xr:uid="{00000000-0005-0000-0000-000028010000}"/>
    <cellStyle name="Normal 3 2 18" xfId="311" xr:uid="{00000000-0005-0000-0000-000029010000}"/>
    <cellStyle name="Normal 3 2 18 2" xfId="312" xr:uid="{00000000-0005-0000-0000-00002A010000}"/>
    <cellStyle name="Normal 3 2 19" xfId="313" xr:uid="{00000000-0005-0000-0000-00002B010000}"/>
    <cellStyle name="Normal 3 2 19 2" xfId="314" xr:uid="{00000000-0005-0000-0000-00002C010000}"/>
    <cellStyle name="Normal 3 2 2" xfId="315" xr:uid="{00000000-0005-0000-0000-00002D010000}"/>
    <cellStyle name="Normal 3 2 2 2" xfId="316" xr:uid="{00000000-0005-0000-0000-00002E010000}"/>
    <cellStyle name="Normal 3 2 20" xfId="317" xr:uid="{00000000-0005-0000-0000-00002F010000}"/>
    <cellStyle name="Normal 3 2 20 2" xfId="318" xr:uid="{00000000-0005-0000-0000-000030010000}"/>
    <cellStyle name="Normal 3 2 21" xfId="319" xr:uid="{00000000-0005-0000-0000-000031010000}"/>
    <cellStyle name="Normal 3 2 21 2" xfId="320" xr:uid="{00000000-0005-0000-0000-000032010000}"/>
    <cellStyle name="Normal 3 2 22" xfId="321" xr:uid="{00000000-0005-0000-0000-000033010000}"/>
    <cellStyle name="Normal 3 2 22 2" xfId="322" xr:uid="{00000000-0005-0000-0000-000034010000}"/>
    <cellStyle name="Normal 3 2 23" xfId="323" xr:uid="{00000000-0005-0000-0000-000035010000}"/>
    <cellStyle name="Normal 3 2 23 2" xfId="324" xr:uid="{00000000-0005-0000-0000-000036010000}"/>
    <cellStyle name="Normal 3 2 24" xfId="325" xr:uid="{00000000-0005-0000-0000-000037010000}"/>
    <cellStyle name="Normal 3 2 24 2" xfId="326" xr:uid="{00000000-0005-0000-0000-000038010000}"/>
    <cellStyle name="Normal 3 2 25" xfId="327" xr:uid="{00000000-0005-0000-0000-000039010000}"/>
    <cellStyle name="Normal 3 2 25 2" xfId="328" xr:uid="{00000000-0005-0000-0000-00003A010000}"/>
    <cellStyle name="Normal 3 2 26" xfId="329" xr:uid="{00000000-0005-0000-0000-00003B010000}"/>
    <cellStyle name="Normal 3 2 26 2" xfId="330" xr:uid="{00000000-0005-0000-0000-00003C010000}"/>
    <cellStyle name="Normal 3 2 27" xfId="331" xr:uid="{00000000-0005-0000-0000-00003D010000}"/>
    <cellStyle name="Normal 3 2 27 2" xfId="332" xr:uid="{00000000-0005-0000-0000-00003E010000}"/>
    <cellStyle name="Normal 3 2 28" xfId="333" xr:uid="{00000000-0005-0000-0000-00003F010000}"/>
    <cellStyle name="Normal 3 2 28 2" xfId="334" xr:uid="{00000000-0005-0000-0000-000040010000}"/>
    <cellStyle name="Normal 3 2 29" xfId="335" xr:uid="{00000000-0005-0000-0000-000041010000}"/>
    <cellStyle name="Normal 3 2 29 2" xfId="336" xr:uid="{00000000-0005-0000-0000-000042010000}"/>
    <cellStyle name="Normal 3 2 3" xfId="337" xr:uid="{00000000-0005-0000-0000-000043010000}"/>
    <cellStyle name="Normal 3 2 3 2" xfId="338" xr:uid="{00000000-0005-0000-0000-000044010000}"/>
    <cellStyle name="Normal 3 2 30" xfId="339" xr:uid="{00000000-0005-0000-0000-000045010000}"/>
    <cellStyle name="Normal 3 2 30 2" xfId="340" xr:uid="{00000000-0005-0000-0000-000046010000}"/>
    <cellStyle name="Normal 3 2 31" xfId="341" xr:uid="{00000000-0005-0000-0000-000047010000}"/>
    <cellStyle name="Normal 3 2 31 2" xfId="342" xr:uid="{00000000-0005-0000-0000-000048010000}"/>
    <cellStyle name="Normal 3 2 32" xfId="343" xr:uid="{00000000-0005-0000-0000-000049010000}"/>
    <cellStyle name="Normal 3 2 32 2" xfId="344" xr:uid="{00000000-0005-0000-0000-00004A010000}"/>
    <cellStyle name="Normal 3 2 33" xfId="345" xr:uid="{00000000-0005-0000-0000-00004B010000}"/>
    <cellStyle name="Normal 3 2 33 2" xfId="346" xr:uid="{00000000-0005-0000-0000-00004C010000}"/>
    <cellStyle name="Normal 3 2 34" xfId="347" xr:uid="{00000000-0005-0000-0000-00004D010000}"/>
    <cellStyle name="Normal 3 2 34 2" xfId="348" xr:uid="{00000000-0005-0000-0000-00004E010000}"/>
    <cellStyle name="Normal 3 2 35" xfId="349" xr:uid="{00000000-0005-0000-0000-00004F010000}"/>
    <cellStyle name="Normal 3 2 35 2" xfId="350" xr:uid="{00000000-0005-0000-0000-000050010000}"/>
    <cellStyle name="Normal 3 2 36" xfId="351" xr:uid="{00000000-0005-0000-0000-000051010000}"/>
    <cellStyle name="Normal 3 2 36 2" xfId="352" xr:uid="{00000000-0005-0000-0000-000052010000}"/>
    <cellStyle name="Normal 3 2 37" xfId="353" xr:uid="{00000000-0005-0000-0000-000053010000}"/>
    <cellStyle name="Normal 3 2 37 2" xfId="354" xr:uid="{00000000-0005-0000-0000-000054010000}"/>
    <cellStyle name="Normal 3 2 38" xfId="355" xr:uid="{00000000-0005-0000-0000-000055010000}"/>
    <cellStyle name="Normal 3 2 38 2" xfId="356" xr:uid="{00000000-0005-0000-0000-000056010000}"/>
    <cellStyle name="Normal 3 2 39" xfId="357" xr:uid="{00000000-0005-0000-0000-000057010000}"/>
    <cellStyle name="Normal 3 2 39 2" xfId="358" xr:uid="{00000000-0005-0000-0000-000058010000}"/>
    <cellStyle name="Normal 3 2 4" xfId="359" xr:uid="{00000000-0005-0000-0000-000059010000}"/>
    <cellStyle name="Normal 3 2 4 2" xfId="360" xr:uid="{00000000-0005-0000-0000-00005A010000}"/>
    <cellStyle name="Normal 3 2 40" xfId="361" xr:uid="{00000000-0005-0000-0000-00005B010000}"/>
    <cellStyle name="Normal 3 2 40 2" xfId="362" xr:uid="{00000000-0005-0000-0000-00005C010000}"/>
    <cellStyle name="Normal 3 2 41" xfId="363" xr:uid="{00000000-0005-0000-0000-00005D010000}"/>
    <cellStyle name="Normal 3 2 41 2" xfId="364" xr:uid="{00000000-0005-0000-0000-00005E010000}"/>
    <cellStyle name="Normal 3 2 42" xfId="365" xr:uid="{00000000-0005-0000-0000-00005F010000}"/>
    <cellStyle name="Normal 3 2 42 2" xfId="366" xr:uid="{00000000-0005-0000-0000-000060010000}"/>
    <cellStyle name="Normal 3 2 43" xfId="367" xr:uid="{00000000-0005-0000-0000-000061010000}"/>
    <cellStyle name="Normal 3 2 43 2" xfId="368" xr:uid="{00000000-0005-0000-0000-000062010000}"/>
    <cellStyle name="Normal 3 2 44" xfId="369" xr:uid="{00000000-0005-0000-0000-000063010000}"/>
    <cellStyle name="Normal 3 2 44 2" xfId="370" xr:uid="{00000000-0005-0000-0000-000064010000}"/>
    <cellStyle name="Normal 3 2 45" xfId="371" xr:uid="{00000000-0005-0000-0000-000065010000}"/>
    <cellStyle name="Normal 3 2 45 2" xfId="372" xr:uid="{00000000-0005-0000-0000-000066010000}"/>
    <cellStyle name="Normal 3 2 46" xfId="373" xr:uid="{00000000-0005-0000-0000-000067010000}"/>
    <cellStyle name="Normal 3 2 46 2" xfId="374" xr:uid="{00000000-0005-0000-0000-000068010000}"/>
    <cellStyle name="Normal 3 2 47" xfId="375" xr:uid="{00000000-0005-0000-0000-000069010000}"/>
    <cellStyle name="Normal 3 2 47 2" xfId="376" xr:uid="{00000000-0005-0000-0000-00006A010000}"/>
    <cellStyle name="Normal 3 2 48" xfId="377" xr:uid="{00000000-0005-0000-0000-00006B010000}"/>
    <cellStyle name="Normal 3 2 48 2" xfId="378" xr:uid="{00000000-0005-0000-0000-00006C010000}"/>
    <cellStyle name="Normal 3 2 49" xfId="379" xr:uid="{00000000-0005-0000-0000-00006D010000}"/>
    <cellStyle name="Normal 3 2 49 2" xfId="380" xr:uid="{00000000-0005-0000-0000-00006E010000}"/>
    <cellStyle name="Normal 3 2 5" xfId="381" xr:uid="{00000000-0005-0000-0000-00006F010000}"/>
    <cellStyle name="Normal 3 2 5 2" xfId="382" xr:uid="{00000000-0005-0000-0000-000070010000}"/>
    <cellStyle name="Normal 3 2 50" xfId="383" xr:uid="{00000000-0005-0000-0000-000071010000}"/>
    <cellStyle name="Normal 3 2 50 2" xfId="384" xr:uid="{00000000-0005-0000-0000-000072010000}"/>
    <cellStyle name="Normal 3 2 51" xfId="385" xr:uid="{00000000-0005-0000-0000-000073010000}"/>
    <cellStyle name="Normal 3 2 51 2" xfId="386" xr:uid="{00000000-0005-0000-0000-000074010000}"/>
    <cellStyle name="Normal 3 2 52" xfId="387" xr:uid="{00000000-0005-0000-0000-000075010000}"/>
    <cellStyle name="Normal 3 2 52 2" xfId="388" xr:uid="{00000000-0005-0000-0000-000076010000}"/>
    <cellStyle name="Normal 3 2 53" xfId="389" xr:uid="{00000000-0005-0000-0000-000077010000}"/>
    <cellStyle name="Normal 3 2 53 2" xfId="390" xr:uid="{00000000-0005-0000-0000-000078010000}"/>
    <cellStyle name="Normal 3 2 54" xfId="391" xr:uid="{00000000-0005-0000-0000-000079010000}"/>
    <cellStyle name="Normal 3 2 54 2" xfId="392" xr:uid="{00000000-0005-0000-0000-00007A010000}"/>
    <cellStyle name="Normal 3 2 55" xfId="393" xr:uid="{00000000-0005-0000-0000-00007B010000}"/>
    <cellStyle name="Normal 3 2 55 2" xfId="394" xr:uid="{00000000-0005-0000-0000-00007C010000}"/>
    <cellStyle name="Normal 3 2 56" xfId="395" xr:uid="{00000000-0005-0000-0000-00007D010000}"/>
    <cellStyle name="Normal 3 2 56 2" xfId="396" xr:uid="{00000000-0005-0000-0000-00007E010000}"/>
    <cellStyle name="Normal 3 2 57" xfId="397" xr:uid="{00000000-0005-0000-0000-00007F010000}"/>
    <cellStyle name="Normal 3 2 57 2" xfId="398" xr:uid="{00000000-0005-0000-0000-000080010000}"/>
    <cellStyle name="Normal 3 2 58" xfId="399" xr:uid="{00000000-0005-0000-0000-000081010000}"/>
    <cellStyle name="Normal 3 2 58 2" xfId="400" xr:uid="{00000000-0005-0000-0000-000082010000}"/>
    <cellStyle name="Normal 3 2 59" xfId="401" xr:uid="{00000000-0005-0000-0000-000083010000}"/>
    <cellStyle name="Normal 3 2 59 2" xfId="402" xr:uid="{00000000-0005-0000-0000-000084010000}"/>
    <cellStyle name="Normal 3 2 6" xfId="403" xr:uid="{00000000-0005-0000-0000-000085010000}"/>
    <cellStyle name="Normal 3 2 6 2" xfId="404" xr:uid="{00000000-0005-0000-0000-000086010000}"/>
    <cellStyle name="Normal 3 2 60" xfId="405" xr:uid="{00000000-0005-0000-0000-000087010000}"/>
    <cellStyle name="Normal 3 2 60 2" xfId="406" xr:uid="{00000000-0005-0000-0000-000088010000}"/>
    <cellStyle name="Normal 3 2 61" xfId="407" xr:uid="{00000000-0005-0000-0000-000089010000}"/>
    <cellStyle name="Normal 3 2 61 2" xfId="408" xr:uid="{00000000-0005-0000-0000-00008A010000}"/>
    <cellStyle name="Normal 3 2 62" xfId="409" xr:uid="{00000000-0005-0000-0000-00008B010000}"/>
    <cellStyle name="Normal 3 2 62 2" xfId="410" xr:uid="{00000000-0005-0000-0000-00008C010000}"/>
    <cellStyle name="Normal 3 2 63" xfId="411" xr:uid="{00000000-0005-0000-0000-00008D010000}"/>
    <cellStyle name="Normal 3 2 63 2" xfId="412" xr:uid="{00000000-0005-0000-0000-00008E010000}"/>
    <cellStyle name="Normal 3 2 64" xfId="413" xr:uid="{00000000-0005-0000-0000-00008F010000}"/>
    <cellStyle name="Normal 3 2 64 2" xfId="414" xr:uid="{00000000-0005-0000-0000-000090010000}"/>
    <cellStyle name="Normal 3 2 65" xfId="415" xr:uid="{00000000-0005-0000-0000-000091010000}"/>
    <cellStyle name="Normal 3 2 65 2" xfId="416" xr:uid="{00000000-0005-0000-0000-000092010000}"/>
    <cellStyle name="Normal 3 2 66" xfId="417" xr:uid="{00000000-0005-0000-0000-000093010000}"/>
    <cellStyle name="Normal 3 2 66 2" xfId="418" xr:uid="{00000000-0005-0000-0000-000094010000}"/>
    <cellStyle name="Normal 3 2 67" xfId="419" xr:uid="{00000000-0005-0000-0000-000095010000}"/>
    <cellStyle name="Normal 3 2 67 2" xfId="420" xr:uid="{00000000-0005-0000-0000-000096010000}"/>
    <cellStyle name="Normal 3 2 68" xfId="421" xr:uid="{00000000-0005-0000-0000-000097010000}"/>
    <cellStyle name="Normal 3 2 68 2" xfId="422" xr:uid="{00000000-0005-0000-0000-000098010000}"/>
    <cellStyle name="Normal 3 2 69" xfId="423" xr:uid="{00000000-0005-0000-0000-000099010000}"/>
    <cellStyle name="Normal 3 2 69 2" xfId="424" xr:uid="{00000000-0005-0000-0000-00009A010000}"/>
    <cellStyle name="Normal 3 2 7" xfId="425" xr:uid="{00000000-0005-0000-0000-00009B010000}"/>
    <cellStyle name="Normal 3 2 7 2" xfId="426" xr:uid="{00000000-0005-0000-0000-00009C010000}"/>
    <cellStyle name="Normal 3 2 70" xfId="427" xr:uid="{00000000-0005-0000-0000-00009D010000}"/>
    <cellStyle name="Normal 3 2 70 2" xfId="428" xr:uid="{00000000-0005-0000-0000-00009E010000}"/>
    <cellStyle name="Normal 3 2 71" xfId="429" xr:uid="{00000000-0005-0000-0000-00009F010000}"/>
    <cellStyle name="Normal 3 2 71 2" xfId="430" xr:uid="{00000000-0005-0000-0000-0000A0010000}"/>
    <cellStyle name="Normal 3 2 72" xfId="431" xr:uid="{00000000-0005-0000-0000-0000A1010000}"/>
    <cellStyle name="Normal 3 2 72 2" xfId="432" xr:uid="{00000000-0005-0000-0000-0000A2010000}"/>
    <cellStyle name="Normal 3 2 73" xfId="433" xr:uid="{00000000-0005-0000-0000-0000A3010000}"/>
    <cellStyle name="Normal 3 2 73 2" xfId="434" xr:uid="{00000000-0005-0000-0000-0000A4010000}"/>
    <cellStyle name="Normal 3 2 74" xfId="435" xr:uid="{00000000-0005-0000-0000-0000A5010000}"/>
    <cellStyle name="Normal 3 2 74 2" xfId="436" xr:uid="{00000000-0005-0000-0000-0000A6010000}"/>
    <cellStyle name="Normal 3 2 75" xfId="437" xr:uid="{00000000-0005-0000-0000-0000A7010000}"/>
    <cellStyle name="Normal 3 2 75 2" xfId="438" xr:uid="{00000000-0005-0000-0000-0000A8010000}"/>
    <cellStyle name="Normal 3 2 76" xfId="439" xr:uid="{00000000-0005-0000-0000-0000A9010000}"/>
    <cellStyle name="Normal 3 2 76 2" xfId="440" xr:uid="{00000000-0005-0000-0000-0000AA010000}"/>
    <cellStyle name="Normal 3 2 77" xfId="441" xr:uid="{00000000-0005-0000-0000-0000AB010000}"/>
    <cellStyle name="Normal 3 2 77 2" xfId="442" xr:uid="{00000000-0005-0000-0000-0000AC010000}"/>
    <cellStyle name="Normal 3 2 78" xfId="443" xr:uid="{00000000-0005-0000-0000-0000AD010000}"/>
    <cellStyle name="Normal 3 2 78 2" xfId="444" xr:uid="{00000000-0005-0000-0000-0000AE010000}"/>
    <cellStyle name="Normal 3 2 79" xfId="445" xr:uid="{00000000-0005-0000-0000-0000AF010000}"/>
    <cellStyle name="Normal 3 2 79 2" xfId="446" xr:uid="{00000000-0005-0000-0000-0000B0010000}"/>
    <cellStyle name="Normal 3 2 8" xfId="447" xr:uid="{00000000-0005-0000-0000-0000B1010000}"/>
    <cellStyle name="Normal 3 2 8 2" xfId="448" xr:uid="{00000000-0005-0000-0000-0000B2010000}"/>
    <cellStyle name="Normal 3 2 80" xfId="449" xr:uid="{00000000-0005-0000-0000-0000B3010000}"/>
    <cellStyle name="Normal 3 2 80 2" xfId="450" xr:uid="{00000000-0005-0000-0000-0000B4010000}"/>
    <cellStyle name="Normal 3 2 81" xfId="451" xr:uid="{00000000-0005-0000-0000-0000B5010000}"/>
    <cellStyle name="Normal 3 2 81 2" xfId="452" xr:uid="{00000000-0005-0000-0000-0000B6010000}"/>
    <cellStyle name="Normal 3 2 82" xfId="453" xr:uid="{00000000-0005-0000-0000-0000B7010000}"/>
    <cellStyle name="Normal 3 2 82 2" xfId="454" xr:uid="{00000000-0005-0000-0000-0000B8010000}"/>
    <cellStyle name="Normal 3 2 83" xfId="455" xr:uid="{00000000-0005-0000-0000-0000B9010000}"/>
    <cellStyle name="Normal 3 2 83 2" xfId="456" xr:uid="{00000000-0005-0000-0000-0000BA010000}"/>
    <cellStyle name="Normal 3 2 84" xfId="457" xr:uid="{00000000-0005-0000-0000-0000BB010000}"/>
    <cellStyle name="Normal 3 2 84 2" xfId="458" xr:uid="{00000000-0005-0000-0000-0000BC010000}"/>
    <cellStyle name="Normal 3 2 85" xfId="459" xr:uid="{00000000-0005-0000-0000-0000BD010000}"/>
    <cellStyle name="Normal 3 2 85 2" xfId="460" xr:uid="{00000000-0005-0000-0000-0000BE010000}"/>
    <cellStyle name="Normal 3 2 86" xfId="461" xr:uid="{00000000-0005-0000-0000-0000BF010000}"/>
    <cellStyle name="Normal 3 2 86 2" xfId="462" xr:uid="{00000000-0005-0000-0000-0000C0010000}"/>
    <cellStyle name="Normal 3 2 87" xfId="463" xr:uid="{00000000-0005-0000-0000-0000C1010000}"/>
    <cellStyle name="Normal 3 2 87 2" xfId="464" xr:uid="{00000000-0005-0000-0000-0000C2010000}"/>
    <cellStyle name="Normal 3 2 88" xfId="465" xr:uid="{00000000-0005-0000-0000-0000C3010000}"/>
    <cellStyle name="Normal 3 2 88 2" xfId="466" xr:uid="{00000000-0005-0000-0000-0000C4010000}"/>
    <cellStyle name="Normal 3 2 89" xfId="467" xr:uid="{00000000-0005-0000-0000-0000C5010000}"/>
    <cellStyle name="Normal 3 2 89 2" xfId="468" xr:uid="{00000000-0005-0000-0000-0000C6010000}"/>
    <cellStyle name="Normal 3 2 9" xfId="469" xr:uid="{00000000-0005-0000-0000-0000C7010000}"/>
    <cellStyle name="Normal 3 2 9 2" xfId="470" xr:uid="{00000000-0005-0000-0000-0000C8010000}"/>
    <cellStyle name="Normal 3 2 90" xfId="471" xr:uid="{00000000-0005-0000-0000-0000C9010000}"/>
    <cellStyle name="Normal 3 2 90 2" xfId="472" xr:uid="{00000000-0005-0000-0000-0000CA010000}"/>
    <cellStyle name="Normal 3 2 91" xfId="473" xr:uid="{00000000-0005-0000-0000-0000CB010000}"/>
    <cellStyle name="Normal 3 2 91 2" xfId="474" xr:uid="{00000000-0005-0000-0000-0000CC010000}"/>
    <cellStyle name="Normal 3 2 92" xfId="475" xr:uid="{00000000-0005-0000-0000-0000CD010000}"/>
    <cellStyle name="Normal 3 2 92 2" xfId="476" xr:uid="{00000000-0005-0000-0000-0000CE010000}"/>
    <cellStyle name="Normal 3 20" xfId="477" xr:uid="{00000000-0005-0000-0000-0000CF010000}"/>
    <cellStyle name="Normal 3 21" xfId="478" xr:uid="{00000000-0005-0000-0000-0000D0010000}"/>
    <cellStyle name="Normal 3 22" xfId="479" xr:uid="{00000000-0005-0000-0000-0000D1010000}"/>
    <cellStyle name="Normal 3 23" xfId="480" xr:uid="{00000000-0005-0000-0000-0000D2010000}"/>
    <cellStyle name="Normal 3 24" xfId="481" xr:uid="{00000000-0005-0000-0000-0000D3010000}"/>
    <cellStyle name="Normal 3 25" xfId="482" xr:uid="{00000000-0005-0000-0000-0000D4010000}"/>
    <cellStyle name="Normal 3 26" xfId="483" xr:uid="{00000000-0005-0000-0000-0000D5010000}"/>
    <cellStyle name="Normal 3 27" xfId="484" xr:uid="{00000000-0005-0000-0000-0000D6010000}"/>
    <cellStyle name="Normal 3 28" xfId="485" xr:uid="{00000000-0005-0000-0000-0000D7010000}"/>
    <cellStyle name="Normal 3 29" xfId="486" xr:uid="{00000000-0005-0000-0000-0000D8010000}"/>
    <cellStyle name="Normal 3 3" xfId="487" xr:uid="{00000000-0005-0000-0000-0000D9010000}"/>
    <cellStyle name="Normal 3 30" xfId="488" xr:uid="{00000000-0005-0000-0000-0000DA010000}"/>
    <cellStyle name="Normal 3 31" xfId="489" xr:uid="{00000000-0005-0000-0000-0000DB010000}"/>
    <cellStyle name="Normal 3 32" xfId="490" xr:uid="{00000000-0005-0000-0000-0000DC010000}"/>
    <cellStyle name="Normal 3 33" xfId="491" xr:uid="{00000000-0005-0000-0000-0000DD010000}"/>
    <cellStyle name="Normal 3 34" xfId="492" xr:uid="{00000000-0005-0000-0000-0000DE010000}"/>
    <cellStyle name="Normal 3 35" xfId="493" xr:uid="{00000000-0005-0000-0000-0000DF010000}"/>
    <cellStyle name="Normal 3 36" xfId="494" xr:uid="{00000000-0005-0000-0000-0000E0010000}"/>
    <cellStyle name="Normal 3 37" xfId="495" xr:uid="{00000000-0005-0000-0000-0000E1010000}"/>
    <cellStyle name="Normal 3 38" xfId="496" xr:uid="{00000000-0005-0000-0000-0000E2010000}"/>
    <cellStyle name="Normal 3 39" xfId="497" xr:uid="{00000000-0005-0000-0000-0000E3010000}"/>
    <cellStyle name="Normal 3 4" xfId="498" xr:uid="{00000000-0005-0000-0000-0000E4010000}"/>
    <cellStyle name="Normal 3 40" xfId="499" xr:uid="{00000000-0005-0000-0000-0000E5010000}"/>
    <cellStyle name="Normal 3 41" xfId="500" xr:uid="{00000000-0005-0000-0000-0000E6010000}"/>
    <cellStyle name="Normal 3 42" xfId="501" xr:uid="{00000000-0005-0000-0000-0000E7010000}"/>
    <cellStyle name="Normal 3 43" xfId="502" xr:uid="{00000000-0005-0000-0000-0000E8010000}"/>
    <cellStyle name="Normal 3 44" xfId="503" xr:uid="{00000000-0005-0000-0000-0000E9010000}"/>
    <cellStyle name="Normal 3 45" xfId="504" xr:uid="{00000000-0005-0000-0000-0000EA010000}"/>
    <cellStyle name="Normal 3 46" xfId="505" xr:uid="{00000000-0005-0000-0000-0000EB010000}"/>
    <cellStyle name="Normal 3 47" xfId="506" xr:uid="{00000000-0005-0000-0000-0000EC010000}"/>
    <cellStyle name="Normal 3 48" xfId="507" xr:uid="{00000000-0005-0000-0000-0000ED010000}"/>
    <cellStyle name="Normal 3 49" xfId="508" xr:uid="{00000000-0005-0000-0000-0000EE010000}"/>
    <cellStyle name="Normal 3 5" xfId="509" xr:uid="{00000000-0005-0000-0000-0000EF010000}"/>
    <cellStyle name="Normal 3 50" xfId="510" xr:uid="{00000000-0005-0000-0000-0000F0010000}"/>
    <cellStyle name="Normal 3 51" xfId="511" xr:uid="{00000000-0005-0000-0000-0000F1010000}"/>
    <cellStyle name="Normal 3 52" xfId="512" xr:uid="{00000000-0005-0000-0000-0000F2010000}"/>
    <cellStyle name="Normal 3 53" xfId="513" xr:uid="{00000000-0005-0000-0000-0000F3010000}"/>
    <cellStyle name="Normal 3 54" xfId="514" xr:uid="{00000000-0005-0000-0000-0000F4010000}"/>
    <cellStyle name="Normal 3 55" xfId="515" xr:uid="{00000000-0005-0000-0000-0000F5010000}"/>
    <cellStyle name="Normal 3 56" xfId="516" xr:uid="{00000000-0005-0000-0000-0000F6010000}"/>
    <cellStyle name="Normal 3 57" xfId="517" xr:uid="{00000000-0005-0000-0000-0000F7010000}"/>
    <cellStyle name="Normal 3 58" xfId="518" xr:uid="{00000000-0005-0000-0000-0000F8010000}"/>
    <cellStyle name="Normal 3 59" xfId="519" xr:uid="{00000000-0005-0000-0000-0000F9010000}"/>
    <cellStyle name="Normal 3 6" xfId="520" xr:uid="{00000000-0005-0000-0000-0000FA010000}"/>
    <cellStyle name="Normal 3 60" xfId="521" xr:uid="{00000000-0005-0000-0000-0000FB010000}"/>
    <cellStyle name="Normal 3 61" xfId="522" xr:uid="{00000000-0005-0000-0000-0000FC010000}"/>
    <cellStyle name="Normal 3 62" xfId="523" xr:uid="{00000000-0005-0000-0000-0000FD010000}"/>
    <cellStyle name="Normal 3 63" xfId="524" xr:uid="{00000000-0005-0000-0000-0000FE010000}"/>
    <cellStyle name="Normal 3 64" xfId="525" xr:uid="{00000000-0005-0000-0000-0000FF010000}"/>
    <cellStyle name="Normal 3 65" xfId="526" xr:uid="{00000000-0005-0000-0000-000000020000}"/>
    <cellStyle name="Normal 3 66" xfId="527" xr:uid="{00000000-0005-0000-0000-000001020000}"/>
    <cellStyle name="Normal 3 67" xfId="528" xr:uid="{00000000-0005-0000-0000-000002020000}"/>
    <cellStyle name="Normal 3 68" xfId="529" xr:uid="{00000000-0005-0000-0000-000003020000}"/>
    <cellStyle name="Normal 3 69" xfId="530" xr:uid="{00000000-0005-0000-0000-000004020000}"/>
    <cellStyle name="Normal 3 7" xfId="531" xr:uid="{00000000-0005-0000-0000-000005020000}"/>
    <cellStyle name="Normal 3 70" xfId="532" xr:uid="{00000000-0005-0000-0000-000006020000}"/>
    <cellStyle name="Normal 3 71" xfId="533" xr:uid="{00000000-0005-0000-0000-000007020000}"/>
    <cellStyle name="Normal 3 72" xfId="534" xr:uid="{00000000-0005-0000-0000-000008020000}"/>
    <cellStyle name="Normal 3 73" xfId="535" xr:uid="{00000000-0005-0000-0000-000009020000}"/>
    <cellStyle name="Normal 3 74" xfId="536" xr:uid="{00000000-0005-0000-0000-00000A020000}"/>
    <cellStyle name="Normal 3 75" xfId="537" xr:uid="{00000000-0005-0000-0000-00000B020000}"/>
    <cellStyle name="Normal 3 76" xfId="538" xr:uid="{00000000-0005-0000-0000-00000C020000}"/>
    <cellStyle name="Normal 3 77" xfId="539" xr:uid="{00000000-0005-0000-0000-00000D020000}"/>
    <cellStyle name="Normal 3 78" xfId="540" xr:uid="{00000000-0005-0000-0000-00000E020000}"/>
    <cellStyle name="Normal 3 79" xfId="541" xr:uid="{00000000-0005-0000-0000-00000F020000}"/>
    <cellStyle name="Normal 3 8" xfId="542" xr:uid="{00000000-0005-0000-0000-000010020000}"/>
    <cellStyle name="Normal 3 80" xfId="543" xr:uid="{00000000-0005-0000-0000-000011020000}"/>
    <cellStyle name="Normal 3 81" xfId="544" xr:uid="{00000000-0005-0000-0000-000012020000}"/>
    <cellStyle name="Normal 3 82" xfId="545" xr:uid="{00000000-0005-0000-0000-000013020000}"/>
    <cellStyle name="Normal 3 83" xfId="546" xr:uid="{00000000-0005-0000-0000-000014020000}"/>
    <cellStyle name="Normal 3 84" xfId="547" xr:uid="{00000000-0005-0000-0000-000015020000}"/>
    <cellStyle name="Normal 3 85" xfId="548" xr:uid="{00000000-0005-0000-0000-000016020000}"/>
    <cellStyle name="Normal 3 86" xfId="549" xr:uid="{00000000-0005-0000-0000-000017020000}"/>
    <cellStyle name="Normal 3 87" xfId="550" xr:uid="{00000000-0005-0000-0000-000018020000}"/>
    <cellStyle name="Normal 3 88" xfId="551" xr:uid="{00000000-0005-0000-0000-000019020000}"/>
    <cellStyle name="Normal 3 89" xfId="552" xr:uid="{00000000-0005-0000-0000-00001A020000}"/>
    <cellStyle name="Normal 3 9" xfId="553" xr:uid="{00000000-0005-0000-0000-00001B020000}"/>
    <cellStyle name="Normal 3 90" xfId="554" xr:uid="{00000000-0005-0000-0000-00001C020000}"/>
    <cellStyle name="Normal 3 91" xfId="555" xr:uid="{00000000-0005-0000-0000-00001D020000}"/>
    <cellStyle name="Normal 3 92" xfId="556" xr:uid="{00000000-0005-0000-0000-00001E020000}"/>
    <cellStyle name="Normal 3 93" xfId="557" xr:uid="{00000000-0005-0000-0000-00001F020000}"/>
    <cellStyle name="Normal 3 94" xfId="558" xr:uid="{00000000-0005-0000-0000-000020020000}"/>
    <cellStyle name="Normal 30" xfId="559" xr:uid="{00000000-0005-0000-0000-000021020000}"/>
    <cellStyle name="Normal 31" xfId="560" xr:uid="{00000000-0005-0000-0000-000022020000}"/>
    <cellStyle name="Normal 32" xfId="561" xr:uid="{00000000-0005-0000-0000-000023020000}"/>
    <cellStyle name="Normal 33" xfId="562" xr:uid="{00000000-0005-0000-0000-000024020000}"/>
    <cellStyle name="Normal 33 2" xfId="563" xr:uid="{00000000-0005-0000-0000-000025020000}"/>
    <cellStyle name="Normal 34" xfId="564" xr:uid="{00000000-0005-0000-0000-000026020000}"/>
    <cellStyle name="Normal 35" xfId="565" xr:uid="{00000000-0005-0000-0000-000027020000}"/>
    <cellStyle name="Normal 36" xfId="566" xr:uid="{00000000-0005-0000-0000-000028020000}"/>
    <cellStyle name="Normal 37" xfId="567" xr:uid="{00000000-0005-0000-0000-000029020000}"/>
    <cellStyle name="Normal 4" xfId="568" xr:uid="{00000000-0005-0000-0000-00002A020000}"/>
    <cellStyle name="Normal 4 10" xfId="569" xr:uid="{00000000-0005-0000-0000-00002B020000}"/>
    <cellStyle name="Normal 4 11" xfId="570" xr:uid="{00000000-0005-0000-0000-00002C020000}"/>
    <cellStyle name="Normal 4 12" xfId="571" xr:uid="{00000000-0005-0000-0000-00002D020000}"/>
    <cellStyle name="Normal 4 13" xfId="572" xr:uid="{00000000-0005-0000-0000-00002E020000}"/>
    <cellStyle name="Normal 4 14" xfId="573" xr:uid="{00000000-0005-0000-0000-00002F020000}"/>
    <cellStyle name="Normal 4 15" xfId="574" xr:uid="{00000000-0005-0000-0000-000030020000}"/>
    <cellStyle name="Normal 4 16" xfId="575" xr:uid="{00000000-0005-0000-0000-000031020000}"/>
    <cellStyle name="Normal 4 17" xfId="576" xr:uid="{00000000-0005-0000-0000-000032020000}"/>
    <cellStyle name="Normal 4 18" xfId="577" xr:uid="{00000000-0005-0000-0000-000033020000}"/>
    <cellStyle name="Normal 4 19" xfId="578" xr:uid="{00000000-0005-0000-0000-000034020000}"/>
    <cellStyle name="Normal 4 2" xfId="579" xr:uid="{00000000-0005-0000-0000-000035020000}"/>
    <cellStyle name="Normal 4 2 2" xfId="580" xr:uid="{00000000-0005-0000-0000-000036020000}"/>
    <cellStyle name="Normal 4 2 3" xfId="581" xr:uid="{00000000-0005-0000-0000-000037020000}"/>
    <cellStyle name="Normal 4 20" xfId="582" xr:uid="{00000000-0005-0000-0000-000038020000}"/>
    <cellStyle name="Normal 4 21" xfId="583" xr:uid="{00000000-0005-0000-0000-000039020000}"/>
    <cellStyle name="Normal 4 22" xfId="584" xr:uid="{00000000-0005-0000-0000-00003A020000}"/>
    <cellStyle name="Normal 4 23" xfId="585" xr:uid="{00000000-0005-0000-0000-00003B020000}"/>
    <cellStyle name="Normal 4 24" xfId="586" xr:uid="{00000000-0005-0000-0000-00003C020000}"/>
    <cellStyle name="Normal 4 25" xfId="587" xr:uid="{00000000-0005-0000-0000-00003D020000}"/>
    <cellStyle name="Normal 4 26" xfId="588" xr:uid="{00000000-0005-0000-0000-00003E020000}"/>
    <cellStyle name="Normal 4 27" xfId="589" xr:uid="{00000000-0005-0000-0000-00003F020000}"/>
    <cellStyle name="Normal 4 28" xfId="590" xr:uid="{00000000-0005-0000-0000-000040020000}"/>
    <cellStyle name="Normal 4 29" xfId="591" xr:uid="{00000000-0005-0000-0000-000041020000}"/>
    <cellStyle name="Normal 4 3" xfId="592" xr:uid="{00000000-0005-0000-0000-000042020000}"/>
    <cellStyle name="Normal 4 30" xfId="593" xr:uid="{00000000-0005-0000-0000-000043020000}"/>
    <cellStyle name="Normal 4 31" xfId="594" xr:uid="{00000000-0005-0000-0000-000044020000}"/>
    <cellStyle name="Normal 4 32" xfId="595" xr:uid="{00000000-0005-0000-0000-000045020000}"/>
    <cellStyle name="Normal 4 33" xfId="596" xr:uid="{00000000-0005-0000-0000-000046020000}"/>
    <cellStyle name="Normal 4 34" xfId="597" xr:uid="{00000000-0005-0000-0000-000047020000}"/>
    <cellStyle name="Normal 4 35" xfId="598" xr:uid="{00000000-0005-0000-0000-000048020000}"/>
    <cellStyle name="Normal 4 36" xfId="599" xr:uid="{00000000-0005-0000-0000-000049020000}"/>
    <cellStyle name="Normal 4 37" xfId="600" xr:uid="{00000000-0005-0000-0000-00004A020000}"/>
    <cellStyle name="Normal 4 38" xfId="601" xr:uid="{00000000-0005-0000-0000-00004B020000}"/>
    <cellStyle name="Normal 4 39" xfId="602" xr:uid="{00000000-0005-0000-0000-00004C020000}"/>
    <cellStyle name="Normal 4 4" xfId="603" xr:uid="{00000000-0005-0000-0000-00004D020000}"/>
    <cellStyle name="Normal 4 40" xfId="604" xr:uid="{00000000-0005-0000-0000-00004E020000}"/>
    <cellStyle name="Normal 4 41" xfId="605" xr:uid="{00000000-0005-0000-0000-00004F020000}"/>
    <cellStyle name="Normal 4 42" xfId="606" xr:uid="{00000000-0005-0000-0000-000050020000}"/>
    <cellStyle name="Normal 4 43" xfId="607" xr:uid="{00000000-0005-0000-0000-000051020000}"/>
    <cellStyle name="Normal 4 44" xfId="608" xr:uid="{00000000-0005-0000-0000-000052020000}"/>
    <cellStyle name="Normal 4 45" xfId="609" xr:uid="{00000000-0005-0000-0000-000053020000}"/>
    <cellStyle name="Normal 4 46" xfId="610" xr:uid="{00000000-0005-0000-0000-000054020000}"/>
    <cellStyle name="Normal 4 47" xfId="611" xr:uid="{00000000-0005-0000-0000-000055020000}"/>
    <cellStyle name="Normal 4 48" xfId="612" xr:uid="{00000000-0005-0000-0000-000056020000}"/>
    <cellStyle name="Normal 4 49" xfId="613" xr:uid="{00000000-0005-0000-0000-000057020000}"/>
    <cellStyle name="Normal 4 5" xfId="614" xr:uid="{00000000-0005-0000-0000-000058020000}"/>
    <cellStyle name="Normal 4 50" xfId="615" xr:uid="{00000000-0005-0000-0000-000059020000}"/>
    <cellStyle name="Normal 4 51" xfId="616" xr:uid="{00000000-0005-0000-0000-00005A020000}"/>
    <cellStyle name="Normal 4 52" xfId="617" xr:uid="{00000000-0005-0000-0000-00005B020000}"/>
    <cellStyle name="Normal 4 53" xfId="618" xr:uid="{00000000-0005-0000-0000-00005C020000}"/>
    <cellStyle name="Normal 4 54" xfId="619" xr:uid="{00000000-0005-0000-0000-00005D020000}"/>
    <cellStyle name="Normal 4 55" xfId="620" xr:uid="{00000000-0005-0000-0000-00005E020000}"/>
    <cellStyle name="Normal 4 56" xfId="621" xr:uid="{00000000-0005-0000-0000-00005F020000}"/>
    <cellStyle name="Normal 4 57" xfId="622" xr:uid="{00000000-0005-0000-0000-000060020000}"/>
    <cellStyle name="Normal 4 58" xfId="623" xr:uid="{00000000-0005-0000-0000-000061020000}"/>
    <cellStyle name="Normal 4 59" xfId="624" xr:uid="{00000000-0005-0000-0000-000062020000}"/>
    <cellStyle name="Normal 4 6" xfId="625" xr:uid="{00000000-0005-0000-0000-000063020000}"/>
    <cellStyle name="Normal 4 60" xfId="626" xr:uid="{00000000-0005-0000-0000-000064020000}"/>
    <cellStyle name="Normal 4 61" xfId="627" xr:uid="{00000000-0005-0000-0000-000065020000}"/>
    <cellStyle name="Normal 4 62" xfId="628" xr:uid="{00000000-0005-0000-0000-000066020000}"/>
    <cellStyle name="Normal 4 63" xfId="629" xr:uid="{00000000-0005-0000-0000-000067020000}"/>
    <cellStyle name="Normal 4 64" xfId="630" xr:uid="{00000000-0005-0000-0000-000068020000}"/>
    <cellStyle name="Normal 4 65" xfId="631" xr:uid="{00000000-0005-0000-0000-000069020000}"/>
    <cellStyle name="Normal 4 66" xfId="632" xr:uid="{00000000-0005-0000-0000-00006A020000}"/>
    <cellStyle name="Normal 4 67" xfId="633" xr:uid="{00000000-0005-0000-0000-00006B020000}"/>
    <cellStyle name="Normal 4 68" xfId="634" xr:uid="{00000000-0005-0000-0000-00006C020000}"/>
    <cellStyle name="Normal 4 69" xfId="635" xr:uid="{00000000-0005-0000-0000-00006D020000}"/>
    <cellStyle name="Normal 4 7" xfId="636" xr:uid="{00000000-0005-0000-0000-00006E020000}"/>
    <cellStyle name="Normal 4 70" xfId="637" xr:uid="{00000000-0005-0000-0000-00006F020000}"/>
    <cellStyle name="Normal 4 71" xfId="638" xr:uid="{00000000-0005-0000-0000-000070020000}"/>
    <cellStyle name="Normal 4 72" xfId="639" xr:uid="{00000000-0005-0000-0000-000071020000}"/>
    <cellStyle name="Normal 4 73" xfId="640" xr:uid="{00000000-0005-0000-0000-000072020000}"/>
    <cellStyle name="Normal 4 74" xfId="641" xr:uid="{00000000-0005-0000-0000-000073020000}"/>
    <cellStyle name="Normal 4 75" xfId="642" xr:uid="{00000000-0005-0000-0000-000074020000}"/>
    <cellStyle name="Normal 4 76" xfId="643" xr:uid="{00000000-0005-0000-0000-000075020000}"/>
    <cellStyle name="Normal 4 77" xfId="644" xr:uid="{00000000-0005-0000-0000-000076020000}"/>
    <cellStyle name="Normal 4 78" xfId="645" xr:uid="{00000000-0005-0000-0000-000077020000}"/>
    <cellStyle name="Normal 4 79" xfId="646" xr:uid="{00000000-0005-0000-0000-000078020000}"/>
    <cellStyle name="Normal 4 8" xfId="647" xr:uid="{00000000-0005-0000-0000-000079020000}"/>
    <cellStyle name="Normal 4 80" xfId="648" xr:uid="{00000000-0005-0000-0000-00007A020000}"/>
    <cellStyle name="Normal 4 81" xfId="649" xr:uid="{00000000-0005-0000-0000-00007B020000}"/>
    <cellStyle name="Normal 4 82" xfId="650" xr:uid="{00000000-0005-0000-0000-00007C020000}"/>
    <cellStyle name="Normal 4 83" xfId="651" xr:uid="{00000000-0005-0000-0000-00007D020000}"/>
    <cellStyle name="Normal 4 84" xfId="652" xr:uid="{00000000-0005-0000-0000-00007E020000}"/>
    <cellStyle name="Normal 4 85" xfId="653" xr:uid="{00000000-0005-0000-0000-00007F020000}"/>
    <cellStyle name="Normal 4 86" xfId="654" xr:uid="{00000000-0005-0000-0000-000080020000}"/>
    <cellStyle name="Normal 4 87" xfId="655" xr:uid="{00000000-0005-0000-0000-000081020000}"/>
    <cellStyle name="Normal 4 88" xfId="656" xr:uid="{00000000-0005-0000-0000-000082020000}"/>
    <cellStyle name="Normal 4 89" xfId="657" xr:uid="{00000000-0005-0000-0000-000083020000}"/>
    <cellStyle name="Normal 4 9" xfId="658" xr:uid="{00000000-0005-0000-0000-000084020000}"/>
    <cellStyle name="Normal 4 90" xfId="659" xr:uid="{00000000-0005-0000-0000-000085020000}"/>
    <cellStyle name="Normal 4 91" xfId="660" xr:uid="{00000000-0005-0000-0000-000086020000}"/>
    <cellStyle name="Normal 4 92" xfId="661" xr:uid="{00000000-0005-0000-0000-000087020000}"/>
    <cellStyle name="Normal 4 93" xfId="662" xr:uid="{00000000-0005-0000-0000-000088020000}"/>
    <cellStyle name="Normal 4 94" xfId="663" xr:uid="{00000000-0005-0000-0000-000089020000}"/>
    <cellStyle name="Normal 5" xfId="664" xr:uid="{00000000-0005-0000-0000-00008A020000}"/>
    <cellStyle name="Normal 5 10" xfId="665" xr:uid="{00000000-0005-0000-0000-00008B020000}"/>
    <cellStyle name="Normal 5 10 2" xfId="666" xr:uid="{00000000-0005-0000-0000-00008C020000}"/>
    <cellStyle name="Normal 5 11" xfId="667" xr:uid="{00000000-0005-0000-0000-00008D020000}"/>
    <cellStyle name="Normal 5 11 2" xfId="668" xr:uid="{00000000-0005-0000-0000-00008E020000}"/>
    <cellStyle name="Normal 5 12" xfId="669" xr:uid="{00000000-0005-0000-0000-00008F020000}"/>
    <cellStyle name="Normal 5 12 2" xfId="670" xr:uid="{00000000-0005-0000-0000-000090020000}"/>
    <cellStyle name="Normal 5 13" xfId="671" xr:uid="{00000000-0005-0000-0000-000091020000}"/>
    <cellStyle name="Normal 5 13 2" xfId="672" xr:uid="{00000000-0005-0000-0000-000092020000}"/>
    <cellStyle name="Normal 5 14" xfId="673" xr:uid="{00000000-0005-0000-0000-000093020000}"/>
    <cellStyle name="Normal 5 14 2" xfId="674" xr:uid="{00000000-0005-0000-0000-000094020000}"/>
    <cellStyle name="Normal 5 15" xfId="675" xr:uid="{00000000-0005-0000-0000-000095020000}"/>
    <cellStyle name="Normal 5 15 2" xfId="676" xr:uid="{00000000-0005-0000-0000-000096020000}"/>
    <cellStyle name="Normal 5 16" xfId="677" xr:uid="{00000000-0005-0000-0000-000097020000}"/>
    <cellStyle name="Normal 5 16 2" xfId="678" xr:uid="{00000000-0005-0000-0000-000098020000}"/>
    <cellStyle name="Normal 5 17" xfId="679" xr:uid="{00000000-0005-0000-0000-000099020000}"/>
    <cellStyle name="Normal 5 17 2" xfId="680" xr:uid="{00000000-0005-0000-0000-00009A020000}"/>
    <cellStyle name="Normal 5 18" xfId="681" xr:uid="{00000000-0005-0000-0000-00009B020000}"/>
    <cellStyle name="Normal 5 18 2" xfId="682" xr:uid="{00000000-0005-0000-0000-00009C020000}"/>
    <cellStyle name="Normal 5 19" xfId="683" xr:uid="{00000000-0005-0000-0000-00009D020000}"/>
    <cellStyle name="Normal 5 19 2" xfId="684" xr:uid="{00000000-0005-0000-0000-00009E020000}"/>
    <cellStyle name="Normal 5 2" xfId="685" xr:uid="{00000000-0005-0000-0000-00009F020000}"/>
    <cellStyle name="Normal 5 2 2" xfId="686" xr:uid="{00000000-0005-0000-0000-0000A0020000}"/>
    <cellStyle name="Normal 5 2 3" xfId="687" xr:uid="{00000000-0005-0000-0000-0000A1020000}"/>
    <cellStyle name="Normal 5 2 4" xfId="688" xr:uid="{00000000-0005-0000-0000-0000A2020000}"/>
    <cellStyle name="Normal 5 20" xfId="689" xr:uid="{00000000-0005-0000-0000-0000A3020000}"/>
    <cellStyle name="Normal 5 20 2" xfId="690" xr:uid="{00000000-0005-0000-0000-0000A4020000}"/>
    <cellStyle name="Normal 5 21" xfId="691" xr:uid="{00000000-0005-0000-0000-0000A5020000}"/>
    <cellStyle name="Normal 5 21 2" xfId="692" xr:uid="{00000000-0005-0000-0000-0000A6020000}"/>
    <cellStyle name="Normal 5 22" xfId="693" xr:uid="{00000000-0005-0000-0000-0000A7020000}"/>
    <cellStyle name="Normal 5 22 2" xfId="694" xr:uid="{00000000-0005-0000-0000-0000A8020000}"/>
    <cellStyle name="Normal 5 23" xfId="695" xr:uid="{00000000-0005-0000-0000-0000A9020000}"/>
    <cellStyle name="Normal 5 23 2" xfId="696" xr:uid="{00000000-0005-0000-0000-0000AA020000}"/>
    <cellStyle name="Normal 5 24" xfId="697" xr:uid="{00000000-0005-0000-0000-0000AB020000}"/>
    <cellStyle name="Normal 5 24 2" xfId="698" xr:uid="{00000000-0005-0000-0000-0000AC020000}"/>
    <cellStyle name="Normal 5 25" xfId="699" xr:uid="{00000000-0005-0000-0000-0000AD020000}"/>
    <cellStyle name="Normal 5 25 2" xfId="700" xr:uid="{00000000-0005-0000-0000-0000AE020000}"/>
    <cellStyle name="Normal 5 26" xfId="701" xr:uid="{00000000-0005-0000-0000-0000AF020000}"/>
    <cellStyle name="Normal 5 26 2" xfId="702" xr:uid="{00000000-0005-0000-0000-0000B0020000}"/>
    <cellStyle name="Normal 5 27" xfId="703" xr:uid="{00000000-0005-0000-0000-0000B1020000}"/>
    <cellStyle name="Normal 5 27 2" xfId="704" xr:uid="{00000000-0005-0000-0000-0000B2020000}"/>
    <cellStyle name="Normal 5 28" xfId="705" xr:uid="{00000000-0005-0000-0000-0000B3020000}"/>
    <cellStyle name="Normal 5 28 2" xfId="706" xr:uid="{00000000-0005-0000-0000-0000B4020000}"/>
    <cellStyle name="Normal 5 29" xfId="707" xr:uid="{00000000-0005-0000-0000-0000B5020000}"/>
    <cellStyle name="Normal 5 29 2" xfId="708" xr:uid="{00000000-0005-0000-0000-0000B6020000}"/>
    <cellStyle name="Normal 5 3" xfId="709" xr:uid="{00000000-0005-0000-0000-0000B7020000}"/>
    <cellStyle name="Normal 5 3 2" xfId="710" xr:uid="{00000000-0005-0000-0000-0000B8020000}"/>
    <cellStyle name="Normal 5 30" xfId="711" xr:uid="{00000000-0005-0000-0000-0000B9020000}"/>
    <cellStyle name="Normal 5 30 2" xfId="712" xr:uid="{00000000-0005-0000-0000-0000BA020000}"/>
    <cellStyle name="Normal 5 31" xfId="713" xr:uid="{00000000-0005-0000-0000-0000BB020000}"/>
    <cellStyle name="Normal 5 31 2" xfId="714" xr:uid="{00000000-0005-0000-0000-0000BC020000}"/>
    <cellStyle name="Normal 5 32" xfId="715" xr:uid="{00000000-0005-0000-0000-0000BD020000}"/>
    <cellStyle name="Normal 5 32 2" xfId="716" xr:uid="{00000000-0005-0000-0000-0000BE020000}"/>
    <cellStyle name="Normal 5 33" xfId="717" xr:uid="{00000000-0005-0000-0000-0000BF020000}"/>
    <cellStyle name="Normal 5 33 2" xfId="718" xr:uid="{00000000-0005-0000-0000-0000C0020000}"/>
    <cellStyle name="Normal 5 34" xfId="719" xr:uid="{00000000-0005-0000-0000-0000C1020000}"/>
    <cellStyle name="Normal 5 34 2" xfId="720" xr:uid="{00000000-0005-0000-0000-0000C2020000}"/>
    <cellStyle name="Normal 5 35" xfId="721" xr:uid="{00000000-0005-0000-0000-0000C3020000}"/>
    <cellStyle name="Normal 5 35 2" xfId="722" xr:uid="{00000000-0005-0000-0000-0000C4020000}"/>
    <cellStyle name="Normal 5 36" xfId="723" xr:uid="{00000000-0005-0000-0000-0000C5020000}"/>
    <cellStyle name="Normal 5 36 2" xfId="724" xr:uid="{00000000-0005-0000-0000-0000C6020000}"/>
    <cellStyle name="Normal 5 37" xfId="725" xr:uid="{00000000-0005-0000-0000-0000C7020000}"/>
    <cellStyle name="Normal 5 37 2" xfId="726" xr:uid="{00000000-0005-0000-0000-0000C8020000}"/>
    <cellStyle name="Normal 5 38" xfId="727" xr:uid="{00000000-0005-0000-0000-0000C9020000}"/>
    <cellStyle name="Normal 5 38 2" xfId="728" xr:uid="{00000000-0005-0000-0000-0000CA020000}"/>
    <cellStyle name="Normal 5 39" xfId="729" xr:uid="{00000000-0005-0000-0000-0000CB020000}"/>
    <cellStyle name="Normal 5 39 2" xfId="730" xr:uid="{00000000-0005-0000-0000-0000CC020000}"/>
    <cellStyle name="Normal 5 4" xfId="731" xr:uid="{00000000-0005-0000-0000-0000CD020000}"/>
    <cellStyle name="Normal 5 4 2" xfId="732" xr:uid="{00000000-0005-0000-0000-0000CE020000}"/>
    <cellStyle name="Normal 5 40" xfId="733" xr:uid="{00000000-0005-0000-0000-0000CF020000}"/>
    <cellStyle name="Normal 5 40 2" xfId="734" xr:uid="{00000000-0005-0000-0000-0000D0020000}"/>
    <cellStyle name="Normal 5 41" xfId="735" xr:uid="{00000000-0005-0000-0000-0000D1020000}"/>
    <cellStyle name="Normal 5 41 2" xfId="736" xr:uid="{00000000-0005-0000-0000-0000D2020000}"/>
    <cellStyle name="Normal 5 42" xfId="737" xr:uid="{00000000-0005-0000-0000-0000D3020000}"/>
    <cellStyle name="Normal 5 42 2" xfId="738" xr:uid="{00000000-0005-0000-0000-0000D4020000}"/>
    <cellStyle name="Normal 5 43" xfId="739" xr:uid="{00000000-0005-0000-0000-0000D5020000}"/>
    <cellStyle name="Normal 5 43 2" xfId="740" xr:uid="{00000000-0005-0000-0000-0000D6020000}"/>
    <cellStyle name="Normal 5 44" xfId="741" xr:uid="{00000000-0005-0000-0000-0000D7020000}"/>
    <cellStyle name="Normal 5 44 2" xfId="742" xr:uid="{00000000-0005-0000-0000-0000D8020000}"/>
    <cellStyle name="Normal 5 45" xfId="743" xr:uid="{00000000-0005-0000-0000-0000D9020000}"/>
    <cellStyle name="Normal 5 45 2" xfId="744" xr:uid="{00000000-0005-0000-0000-0000DA020000}"/>
    <cellStyle name="Normal 5 46" xfId="745" xr:uid="{00000000-0005-0000-0000-0000DB020000}"/>
    <cellStyle name="Normal 5 46 2" xfId="746" xr:uid="{00000000-0005-0000-0000-0000DC020000}"/>
    <cellStyle name="Normal 5 47" xfId="747" xr:uid="{00000000-0005-0000-0000-0000DD020000}"/>
    <cellStyle name="Normal 5 47 2" xfId="748" xr:uid="{00000000-0005-0000-0000-0000DE020000}"/>
    <cellStyle name="Normal 5 48" xfId="749" xr:uid="{00000000-0005-0000-0000-0000DF020000}"/>
    <cellStyle name="Normal 5 48 2" xfId="750" xr:uid="{00000000-0005-0000-0000-0000E0020000}"/>
    <cellStyle name="Normal 5 49" xfId="751" xr:uid="{00000000-0005-0000-0000-0000E1020000}"/>
    <cellStyle name="Normal 5 49 2" xfId="752" xr:uid="{00000000-0005-0000-0000-0000E2020000}"/>
    <cellStyle name="Normal 5 5" xfId="753" xr:uid="{00000000-0005-0000-0000-0000E3020000}"/>
    <cellStyle name="Normal 5 5 2" xfId="754" xr:uid="{00000000-0005-0000-0000-0000E4020000}"/>
    <cellStyle name="Normal 5 50" xfId="755" xr:uid="{00000000-0005-0000-0000-0000E5020000}"/>
    <cellStyle name="Normal 5 50 2" xfId="756" xr:uid="{00000000-0005-0000-0000-0000E6020000}"/>
    <cellStyle name="Normal 5 51" xfId="757" xr:uid="{00000000-0005-0000-0000-0000E7020000}"/>
    <cellStyle name="Normal 5 51 2" xfId="758" xr:uid="{00000000-0005-0000-0000-0000E8020000}"/>
    <cellStyle name="Normal 5 52" xfId="759" xr:uid="{00000000-0005-0000-0000-0000E9020000}"/>
    <cellStyle name="Normal 5 52 2" xfId="760" xr:uid="{00000000-0005-0000-0000-0000EA020000}"/>
    <cellStyle name="Normal 5 53" xfId="761" xr:uid="{00000000-0005-0000-0000-0000EB020000}"/>
    <cellStyle name="Normal 5 53 2" xfId="762" xr:uid="{00000000-0005-0000-0000-0000EC020000}"/>
    <cellStyle name="Normal 5 54" xfId="763" xr:uid="{00000000-0005-0000-0000-0000ED020000}"/>
    <cellStyle name="Normal 5 54 2" xfId="764" xr:uid="{00000000-0005-0000-0000-0000EE020000}"/>
    <cellStyle name="Normal 5 55" xfId="765" xr:uid="{00000000-0005-0000-0000-0000EF020000}"/>
    <cellStyle name="Normal 5 55 2" xfId="766" xr:uid="{00000000-0005-0000-0000-0000F0020000}"/>
    <cellStyle name="Normal 5 56" xfId="767" xr:uid="{00000000-0005-0000-0000-0000F1020000}"/>
    <cellStyle name="Normal 5 56 2" xfId="768" xr:uid="{00000000-0005-0000-0000-0000F2020000}"/>
    <cellStyle name="Normal 5 57" xfId="769" xr:uid="{00000000-0005-0000-0000-0000F3020000}"/>
    <cellStyle name="Normal 5 57 2" xfId="770" xr:uid="{00000000-0005-0000-0000-0000F4020000}"/>
    <cellStyle name="Normal 5 58" xfId="771" xr:uid="{00000000-0005-0000-0000-0000F5020000}"/>
    <cellStyle name="Normal 5 58 2" xfId="772" xr:uid="{00000000-0005-0000-0000-0000F6020000}"/>
    <cellStyle name="Normal 5 59" xfId="773" xr:uid="{00000000-0005-0000-0000-0000F7020000}"/>
    <cellStyle name="Normal 5 59 2" xfId="774" xr:uid="{00000000-0005-0000-0000-0000F8020000}"/>
    <cellStyle name="Normal 5 6" xfId="775" xr:uid="{00000000-0005-0000-0000-0000F9020000}"/>
    <cellStyle name="Normal 5 6 2" xfId="776" xr:uid="{00000000-0005-0000-0000-0000FA020000}"/>
    <cellStyle name="Normal 5 60" xfId="777" xr:uid="{00000000-0005-0000-0000-0000FB020000}"/>
    <cellStyle name="Normal 5 60 2" xfId="778" xr:uid="{00000000-0005-0000-0000-0000FC020000}"/>
    <cellStyle name="Normal 5 61" xfId="779" xr:uid="{00000000-0005-0000-0000-0000FD020000}"/>
    <cellStyle name="Normal 5 61 2" xfId="780" xr:uid="{00000000-0005-0000-0000-0000FE020000}"/>
    <cellStyle name="Normal 5 62" xfId="781" xr:uid="{00000000-0005-0000-0000-0000FF020000}"/>
    <cellStyle name="Normal 5 62 2" xfId="782" xr:uid="{00000000-0005-0000-0000-000000030000}"/>
    <cellStyle name="Normal 5 63" xfId="783" xr:uid="{00000000-0005-0000-0000-000001030000}"/>
    <cellStyle name="Normal 5 63 2" xfId="784" xr:uid="{00000000-0005-0000-0000-000002030000}"/>
    <cellStyle name="Normal 5 64" xfId="785" xr:uid="{00000000-0005-0000-0000-000003030000}"/>
    <cellStyle name="Normal 5 64 2" xfId="786" xr:uid="{00000000-0005-0000-0000-000004030000}"/>
    <cellStyle name="Normal 5 65" xfId="787" xr:uid="{00000000-0005-0000-0000-000005030000}"/>
    <cellStyle name="Normal 5 65 2" xfId="788" xr:uid="{00000000-0005-0000-0000-000006030000}"/>
    <cellStyle name="Normal 5 66" xfId="789" xr:uid="{00000000-0005-0000-0000-000007030000}"/>
    <cellStyle name="Normal 5 66 2" xfId="790" xr:uid="{00000000-0005-0000-0000-000008030000}"/>
    <cellStyle name="Normal 5 67" xfId="791" xr:uid="{00000000-0005-0000-0000-000009030000}"/>
    <cellStyle name="Normal 5 67 2" xfId="792" xr:uid="{00000000-0005-0000-0000-00000A030000}"/>
    <cellStyle name="Normal 5 68" xfId="793" xr:uid="{00000000-0005-0000-0000-00000B030000}"/>
    <cellStyle name="Normal 5 68 2" xfId="794" xr:uid="{00000000-0005-0000-0000-00000C030000}"/>
    <cellStyle name="Normal 5 69" xfId="795" xr:uid="{00000000-0005-0000-0000-00000D030000}"/>
    <cellStyle name="Normal 5 69 2" xfId="796" xr:uid="{00000000-0005-0000-0000-00000E030000}"/>
    <cellStyle name="Normal 5 7" xfId="797" xr:uid="{00000000-0005-0000-0000-00000F030000}"/>
    <cellStyle name="Normal 5 7 2" xfId="798" xr:uid="{00000000-0005-0000-0000-000010030000}"/>
    <cellStyle name="Normal 5 70" xfId="799" xr:uid="{00000000-0005-0000-0000-000011030000}"/>
    <cellStyle name="Normal 5 70 2" xfId="800" xr:uid="{00000000-0005-0000-0000-000012030000}"/>
    <cellStyle name="Normal 5 71" xfId="801" xr:uid="{00000000-0005-0000-0000-000013030000}"/>
    <cellStyle name="Normal 5 71 2" xfId="802" xr:uid="{00000000-0005-0000-0000-000014030000}"/>
    <cellStyle name="Normal 5 72" xfId="803" xr:uid="{00000000-0005-0000-0000-000015030000}"/>
    <cellStyle name="Normal 5 72 2" xfId="804" xr:uid="{00000000-0005-0000-0000-000016030000}"/>
    <cellStyle name="Normal 5 73" xfId="805" xr:uid="{00000000-0005-0000-0000-000017030000}"/>
    <cellStyle name="Normal 5 73 2" xfId="806" xr:uid="{00000000-0005-0000-0000-000018030000}"/>
    <cellStyle name="Normal 5 74" xfId="807" xr:uid="{00000000-0005-0000-0000-000019030000}"/>
    <cellStyle name="Normal 5 74 2" xfId="808" xr:uid="{00000000-0005-0000-0000-00001A030000}"/>
    <cellStyle name="Normal 5 75" xfId="809" xr:uid="{00000000-0005-0000-0000-00001B030000}"/>
    <cellStyle name="Normal 5 75 2" xfId="810" xr:uid="{00000000-0005-0000-0000-00001C030000}"/>
    <cellStyle name="Normal 5 76" xfId="811" xr:uid="{00000000-0005-0000-0000-00001D030000}"/>
    <cellStyle name="Normal 5 76 2" xfId="812" xr:uid="{00000000-0005-0000-0000-00001E030000}"/>
    <cellStyle name="Normal 5 77" xfId="813" xr:uid="{00000000-0005-0000-0000-00001F030000}"/>
    <cellStyle name="Normal 5 77 2" xfId="814" xr:uid="{00000000-0005-0000-0000-000020030000}"/>
    <cellStyle name="Normal 5 78" xfId="815" xr:uid="{00000000-0005-0000-0000-000021030000}"/>
    <cellStyle name="Normal 5 78 2" xfId="816" xr:uid="{00000000-0005-0000-0000-000022030000}"/>
    <cellStyle name="Normal 5 79" xfId="817" xr:uid="{00000000-0005-0000-0000-000023030000}"/>
    <cellStyle name="Normal 5 79 2" xfId="818" xr:uid="{00000000-0005-0000-0000-000024030000}"/>
    <cellStyle name="Normal 5 8" xfId="819" xr:uid="{00000000-0005-0000-0000-000025030000}"/>
    <cellStyle name="Normal 5 8 2" xfId="820" xr:uid="{00000000-0005-0000-0000-000026030000}"/>
    <cellStyle name="Normal 5 80" xfId="821" xr:uid="{00000000-0005-0000-0000-000027030000}"/>
    <cellStyle name="Normal 5 80 2" xfId="822" xr:uid="{00000000-0005-0000-0000-000028030000}"/>
    <cellStyle name="Normal 5 81" xfId="823" xr:uid="{00000000-0005-0000-0000-000029030000}"/>
    <cellStyle name="Normal 5 81 2" xfId="824" xr:uid="{00000000-0005-0000-0000-00002A030000}"/>
    <cellStyle name="Normal 5 82" xfId="825" xr:uid="{00000000-0005-0000-0000-00002B030000}"/>
    <cellStyle name="Normal 5 82 2" xfId="826" xr:uid="{00000000-0005-0000-0000-00002C030000}"/>
    <cellStyle name="Normal 5 83" xfId="827" xr:uid="{00000000-0005-0000-0000-00002D030000}"/>
    <cellStyle name="Normal 5 83 2" xfId="828" xr:uid="{00000000-0005-0000-0000-00002E030000}"/>
    <cellStyle name="Normal 5 84" xfId="829" xr:uid="{00000000-0005-0000-0000-00002F030000}"/>
    <cellStyle name="Normal 5 84 2" xfId="830" xr:uid="{00000000-0005-0000-0000-000030030000}"/>
    <cellStyle name="Normal 5 85" xfId="831" xr:uid="{00000000-0005-0000-0000-000031030000}"/>
    <cellStyle name="Normal 5 85 2" xfId="832" xr:uid="{00000000-0005-0000-0000-000032030000}"/>
    <cellStyle name="Normal 5 86" xfId="833" xr:uid="{00000000-0005-0000-0000-000033030000}"/>
    <cellStyle name="Normal 5 86 2" xfId="834" xr:uid="{00000000-0005-0000-0000-000034030000}"/>
    <cellStyle name="Normal 5 87" xfId="835" xr:uid="{00000000-0005-0000-0000-000035030000}"/>
    <cellStyle name="Normal 5 87 2" xfId="836" xr:uid="{00000000-0005-0000-0000-000036030000}"/>
    <cellStyle name="Normal 5 88" xfId="837" xr:uid="{00000000-0005-0000-0000-000037030000}"/>
    <cellStyle name="Normal 5 88 2" xfId="838" xr:uid="{00000000-0005-0000-0000-000038030000}"/>
    <cellStyle name="Normal 5 89" xfId="839" xr:uid="{00000000-0005-0000-0000-000039030000}"/>
    <cellStyle name="Normal 5 89 2" xfId="840" xr:uid="{00000000-0005-0000-0000-00003A030000}"/>
    <cellStyle name="Normal 5 9" xfId="841" xr:uid="{00000000-0005-0000-0000-00003B030000}"/>
    <cellStyle name="Normal 5 9 2" xfId="842" xr:uid="{00000000-0005-0000-0000-00003C030000}"/>
    <cellStyle name="Normal 5 90" xfId="843" xr:uid="{00000000-0005-0000-0000-00003D030000}"/>
    <cellStyle name="Normal 5 90 2" xfId="844" xr:uid="{00000000-0005-0000-0000-00003E030000}"/>
    <cellStyle name="Normal 5 91" xfId="845" xr:uid="{00000000-0005-0000-0000-00003F030000}"/>
    <cellStyle name="Normal 5 91 2" xfId="846" xr:uid="{00000000-0005-0000-0000-000040030000}"/>
    <cellStyle name="Normal 5 92" xfId="847" xr:uid="{00000000-0005-0000-0000-000041030000}"/>
    <cellStyle name="Normal 5 92 2" xfId="848" xr:uid="{00000000-0005-0000-0000-000042030000}"/>
    <cellStyle name="Normal 5 93" xfId="849" xr:uid="{00000000-0005-0000-0000-000043030000}"/>
    <cellStyle name="Normal 5 94" xfId="850" xr:uid="{00000000-0005-0000-0000-000044030000}"/>
    <cellStyle name="Normal 5 95" xfId="851" xr:uid="{00000000-0005-0000-0000-000045030000}"/>
    <cellStyle name="Normal 6" xfId="852" xr:uid="{00000000-0005-0000-0000-000046030000}"/>
    <cellStyle name="Normal 6 2" xfId="853" xr:uid="{00000000-0005-0000-0000-000047030000}"/>
    <cellStyle name="Normal 6 3" xfId="854" xr:uid="{00000000-0005-0000-0000-000048030000}"/>
    <cellStyle name="Normal 7" xfId="855" xr:uid="{00000000-0005-0000-0000-000049030000}"/>
    <cellStyle name="Normal 7 2" xfId="856" xr:uid="{00000000-0005-0000-0000-00004A030000}"/>
    <cellStyle name="Normal 7 2 2" xfId="857" xr:uid="{00000000-0005-0000-0000-00004B030000}"/>
    <cellStyle name="Normal 7 3" xfId="858" xr:uid="{00000000-0005-0000-0000-00004C030000}"/>
    <cellStyle name="Normal 8" xfId="859" xr:uid="{00000000-0005-0000-0000-00004D030000}"/>
    <cellStyle name="Normal 8 2" xfId="860" xr:uid="{00000000-0005-0000-0000-00004E030000}"/>
    <cellStyle name="Normal 9" xfId="861" xr:uid="{00000000-0005-0000-0000-00004F030000}"/>
    <cellStyle name="Normal 9 2" xfId="862" xr:uid="{00000000-0005-0000-0000-000050030000}"/>
    <cellStyle name="Note 2" xfId="863" xr:uid="{00000000-0005-0000-0000-000051030000}"/>
    <cellStyle name="Notiz 2" xfId="23" xr:uid="{00000000-0005-0000-0000-000052030000}"/>
    <cellStyle name="Notiz 3" xfId="24" xr:uid="{00000000-0005-0000-0000-000053030000}"/>
    <cellStyle name="Output 2" xfId="864" xr:uid="{00000000-0005-0000-0000-000054030000}"/>
    <cellStyle name="Percent 2" xfId="865" xr:uid="{00000000-0005-0000-0000-000055030000}"/>
    <cellStyle name="Percent 2 2" xfId="866" xr:uid="{00000000-0005-0000-0000-000056030000}"/>
    <cellStyle name="Percent 3" xfId="867" xr:uid="{00000000-0005-0000-0000-000057030000}"/>
    <cellStyle name="Percent 3 2" xfId="868" xr:uid="{00000000-0005-0000-0000-000058030000}"/>
    <cellStyle name="Percent 4" xfId="869" xr:uid="{00000000-0005-0000-0000-000059030000}"/>
    <cellStyle name="Percent 5" xfId="870" xr:uid="{00000000-0005-0000-0000-00005A030000}"/>
    <cellStyle name="Percent 6" xfId="871" xr:uid="{00000000-0005-0000-0000-00005B030000}"/>
    <cellStyle name="Prozent 2" xfId="40" xr:uid="{00000000-0005-0000-0000-00005C030000}"/>
    <cellStyle name="PSChar" xfId="872" xr:uid="{00000000-0005-0000-0000-00005D030000}"/>
    <cellStyle name="PSDate" xfId="873" xr:uid="{00000000-0005-0000-0000-00005E030000}"/>
    <cellStyle name="PSDec" xfId="874" xr:uid="{00000000-0005-0000-0000-00005F030000}"/>
    <cellStyle name="PSHeading" xfId="875" xr:uid="{00000000-0005-0000-0000-000060030000}"/>
    <cellStyle name="SAPBEXaggData" xfId="876" xr:uid="{00000000-0005-0000-0000-000061030000}"/>
    <cellStyle name="SAPBEXaggData 2" xfId="916" xr:uid="{00000000-0005-0000-0000-000062030000}"/>
    <cellStyle name="SAPBEXaggData 3" xfId="930" xr:uid="{00000000-0005-0000-0000-000063030000}"/>
    <cellStyle name="SAPBEXaggData 4" xfId="924" xr:uid="{00000000-0005-0000-0000-000064030000}"/>
    <cellStyle name="SAPBEXaggItem" xfId="877" xr:uid="{00000000-0005-0000-0000-000065030000}"/>
    <cellStyle name="SAPBEXaggItem 2" xfId="915" xr:uid="{00000000-0005-0000-0000-000066030000}"/>
    <cellStyle name="SAPBEXaggItem 3" xfId="931" xr:uid="{00000000-0005-0000-0000-000067030000}"/>
    <cellStyle name="SAPBEXaggItem 4" xfId="923" xr:uid="{00000000-0005-0000-0000-000068030000}"/>
    <cellStyle name="SAPBEXchaText" xfId="878" xr:uid="{00000000-0005-0000-0000-000069030000}"/>
    <cellStyle name="SAPBEXchaText 2" xfId="912" xr:uid="{00000000-0005-0000-0000-00006A030000}"/>
    <cellStyle name="SAPBEXchaText 3" xfId="932" xr:uid="{00000000-0005-0000-0000-00006B030000}"/>
    <cellStyle name="SAPBEXchaText 4" xfId="922" xr:uid="{00000000-0005-0000-0000-00006C030000}"/>
    <cellStyle name="SAPBEXstdData" xfId="879" xr:uid="{00000000-0005-0000-0000-00006D030000}"/>
    <cellStyle name="SAPBEXstdData 2" xfId="914" xr:uid="{00000000-0005-0000-0000-00006E030000}"/>
    <cellStyle name="SAPBEXstdData 3" xfId="933" xr:uid="{00000000-0005-0000-0000-00006F030000}"/>
    <cellStyle name="SAPBEXstdData 4" xfId="921" xr:uid="{00000000-0005-0000-0000-000070030000}"/>
    <cellStyle name="SAPBEXstdItem" xfId="880" xr:uid="{00000000-0005-0000-0000-000071030000}"/>
    <cellStyle name="SAPBEXstdItem 2" xfId="913" xr:uid="{00000000-0005-0000-0000-000072030000}"/>
    <cellStyle name="SAPBEXstdItem 3" xfId="934" xr:uid="{00000000-0005-0000-0000-000073030000}"/>
    <cellStyle name="SAPBEXstdItem 4" xfId="929" xr:uid="{00000000-0005-0000-0000-000074030000}"/>
    <cellStyle name="Standard" xfId="0" builtinId="0"/>
    <cellStyle name="Standard 10" xfId="27" xr:uid="{00000000-0005-0000-0000-000076030000}"/>
    <cellStyle name="Standard 10 2" xfId="32" xr:uid="{00000000-0005-0000-0000-000077030000}"/>
    <cellStyle name="Standard 10 2 2" xfId="910" xr:uid="{00000000-0005-0000-0000-000078030000}"/>
    <cellStyle name="Standard 10 3" xfId="881" xr:uid="{00000000-0005-0000-0000-000079030000}"/>
    <cellStyle name="Standard 10 4" xfId="908" xr:uid="{00000000-0005-0000-0000-00007A030000}"/>
    <cellStyle name="Standard 11" xfId="882" xr:uid="{00000000-0005-0000-0000-00007B030000}"/>
    <cellStyle name="Standard 11 2" xfId="883" xr:uid="{00000000-0005-0000-0000-00007C030000}"/>
    <cellStyle name="Standard 12" xfId="884" xr:uid="{00000000-0005-0000-0000-00007D030000}"/>
    <cellStyle name="Standard 12 2" xfId="885" xr:uid="{00000000-0005-0000-0000-00007E030000}"/>
    <cellStyle name="Standard 12 2 2" xfId="29" xr:uid="{00000000-0005-0000-0000-00007F030000}"/>
    <cellStyle name="Standard 12 2 2 2" xfId="906" xr:uid="{00000000-0005-0000-0000-000080030000}"/>
    <cellStyle name="Standard 13" xfId="886" xr:uid="{00000000-0005-0000-0000-000081030000}"/>
    <cellStyle name="Standard 14" xfId="887" xr:uid="{00000000-0005-0000-0000-000082030000}"/>
    <cellStyle name="Standard 15" xfId="888" xr:uid="{00000000-0005-0000-0000-000083030000}"/>
    <cellStyle name="Standard 16" xfId="39" xr:uid="{00000000-0005-0000-0000-000084030000}"/>
    <cellStyle name="Standard 17" xfId="904" xr:uid="{00000000-0005-0000-0000-000085030000}"/>
    <cellStyle name="Standard 18" xfId="5" xr:uid="{00000000-0005-0000-0000-000086030000}"/>
    <cellStyle name="Standard 2" xfId="4" xr:uid="{00000000-0005-0000-0000-000087030000}"/>
    <cellStyle name="Standard 2 2" xfId="1" xr:uid="{00000000-0005-0000-0000-000088030000}"/>
    <cellStyle name="Standard 2 2 2" xfId="2" xr:uid="{00000000-0005-0000-0000-000089030000}"/>
    <cellStyle name="Standard 2 2 2 2" xfId="28" xr:uid="{00000000-0005-0000-0000-00008A030000}"/>
    <cellStyle name="Standard 2 2 2 2 2" xfId="905" xr:uid="{00000000-0005-0000-0000-00008B030000}"/>
    <cellStyle name="Standard 2 2 3" xfId="30" xr:uid="{00000000-0005-0000-0000-00008C030000}"/>
    <cellStyle name="Standard 2 2 3 2" xfId="907" xr:uid="{00000000-0005-0000-0000-00008D030000}"/>
    <cellStyle name="Standard 2 3" xfId="889" xr:uid="{00000000-0005-0000-0000-00008E030000}"/>
    <cellStyle name="Standard 2 4" xfId="890" xr:uid="{00000000-0005-0000-0000-00008F030000}"/>
    <cellStyle name="Standard 2 5" xfId="35" xr:uid="{00000000-0005-0000-0000-000090030000}"/>
    <cellStyle name="Standard 3" xfId="25" xr:uid="{00000000-0005-0000-0000-000091030000}"/>
    <cellStyle name="Standard 3 2" xfId="891" xr:uid="{00000000-0005-0000-0000-000092030000}"/>
    <cellStyle name="Standard 4" xfId="26" xr:uid="{00000000-0005-0000-0000-000093030000}"/>
    <cellStyle name="Standard 5" xfId="38" xr:uid="{00000000-0005-0000-0000-000094030000}"/>
    <cellStyle name="Standard 6" xfId="892" xr:uid="{00000000-0005-0000-0000-000095030000}"/>
    <cellStyle name="Standard 7" xfId="893" xr:uid="{00000000-0005-0000-0000-000096030000}"/>
    <cellStyle name="Standard 8" xfId="894" xr:uid="{00000000-0005-0000-0000-000097030000}"/>
    <cellStyle name="Standard 9" xfId="895" xr:uid="{00000000-0005-0000-0000-000098030000}"/>
    <cellStyle name="Style 1" xfId="896" xr:uid="{00000000-0005-0000-0000-000099030000}"/>
    <cellStyle name="Tabelle" xfId="897" xr:uid="{00000000-0005-0000-0000-00009A030000}"/>
    <cellStyle name="Tabelle 2" xfId="918" xr:uid="{00000000-0005-0000-0000-00009B030000}"/>
    <cellStyle name="Tabelle 3" xfId="926" xr:uid="{00000000-0005-0000-0000-00009C030000}"/>
    <cellStyle name="Tabelle 4" xfId="935" xr:uid="{00000000-0005-0000-0000-00009D030000}"/>
    <cellStyle name="Text" xfId="898" xr:uid="{00000000-0005-0000-0000-00009E030000}"/>
    <cellStyle name="Total 2" xfId="899" xr:uid="{00000000-0005-0000-0000-00009F030000}"/>
    <cellStyle name="Währung 2" xfId="900" xr:uid="{00000000-0005-0000-0000-0000A0030000}"/>
    <cellStyle name="Währung 2 2" xfId="919" xr:uid="{00000000-0005-0000-0000-0000A1030000}"/>
    <cellStyle name="Währung 2 3" xfId="927" xr:uid="{00000000-0005-0000-0000-0000A2030000}"/>
    <cellStyle name="Währung 5" xfId="901" xr:uid="{00000000-0005-0000-0000-0000A3030000}"/>
    <cellStyle name="Währung 5 2" xfId="920" xr:uid="{00000000-0005-0000-0000-0000A4030000}"/>
    <cellStyle name="Währung 5 3" xfId="928" xr:uid="{00000000-0005-0000-0000-0000A5030000}"/>
    <cellStyle name="Warning Text 2" xfId="902" xr:uid="{00000000-0005-0000-0000-0000A6030000}"/>
    <cellStyle name="Zahl,00" xfId="903" xr:uid="{00000000-0005-0000-0000-0000A7030000}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6C5"/>
      <color rgb="FFFEB0B0"/>
      <color rgb="FFFE9898"/>
      <color rgb="FFFD6F6F"/>
      <color rgb="FFF39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424705</xdr:colOff>
      <xdr:row>0</xdr:row>
      <xdr:rowOff>72839</xdr:rowOff>
    </xdr:from>
    <xdr:ext cx="2252980" cy="955040"/>
    <xdr:pic>
      <xdr:nvPicPr>
        <xdr:cNvPr id="2" name="Grafik 1">
          <a:extLst>
            <a:ext uri="{FF2B5EF4-FFF2-40B4-BE49-F238E27FC236}">
              <a16:creationId xmlns:a16="http://schemas.microsoft.com/office/drawing/2014/main" id="{0BE6D374-F696-43B5-B9A4-08F49F2963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79293" y="72839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409575</xdr:colOff>
      <xdr:row>0</xdr:row>
      <xdr:rowOff>47625</xdr:rowOff>
    </xdr:from>
    <xdr:ext cx="2252980" cy="955040"/>
    <xdr:pic>
      <xdr:nvPicPr>
        <xdr:cNvPr id="2" name="Grafik 1">
          <a:extLst>
            <a:ext uri="{FF2B5EF4-FFF2-40B4-BE49-F238E27FC236}">
              <a16:creationId xmlns:a16="http://schemas.microsoft.com/office/drawing/2014/main" id="{5C77F30D-E511-44EA-97FA-BA49C1CA8E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81925" y="47625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142875</xdr:colOff>
      <xdr:row>0</xdr:row>
      <xdr:rowOff>66675</xdr:rowOff>
    </xdr:from>
    <xdr:ext cx="2252980" cy="955040"/>
    <xdr:pic>
      <xdr:nvPicPr>
        <xdr:cNvPr id="2" name="Grafik 1">
          <a:extLst>
            <a:ext uri="{FF2B5EF4-FFF2-40B4-BE49-F238E27FC236}">
              <a16:creationId xmlns:a16="http://schemas.microsoft.com/office/drawing/2014/main" id="{BD0293B3-32AC-4E15-A320-1F86AD4170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82075" y="66675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133350</xdr:colOff>
      <xdr:row>0</xdr:row>
      <xdr:rowOff>85725</xdr:rowOff>
    </xdr:from>
    <xdr:ext cx="2252980" cy="955040"/>
    <xdr:pic>
      <xdr:nvPicPr>
        <xdr:cNvPr id="2" name="Grafik 1">
          <a:extLst>
            <a:ext uri="{FF2B5EF4-FFF2-40B4-BE49-F238E27FC236}">
              <a16:creationId xmlns:a16="http://schemas.microsoft.com/office/drawing/2014/main" id="{33B058D7-4F34-4CC6-BC88-80A5D81D6C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34525" y="85725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142875</xdr:colOff>
      <xdr:row>0</xdr:row>
      <xdr:rowOff>66675</xdr:rowOff>
    </xdr:from>
    <xdr:ext cx="2252980" cy="955040"/>
    <xdr:pic>
      <xdr:nvPicPr>
        <xdr:cNvPr id="2" name="Grafik 1">
          <a:extLst>
            <a:ext uri="{FF2B5EF4-FFF2-40B4-BE49-F238E27FC236}">
              <a16:creationId xmlns:a16="http://schemas.microsoft.com/office/drawing/2014/main" id="{DC38BCB5-1F35-4582-A51E-CF9CAAA012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39475" y="66675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152400</xdr:colOff>
      <xdr:row>0</xdr:row>
      <xdr:rowOff>76200</xdr:rowOff>
    </xdr:from>
    <xdr:ext cx="2252980" cy="955040"/>
    <xdr:pic>
      <xdr:nvPicPr>
        <xdr:cNvPr id="2" name="Grafik 1">
          <a:extLst>
            <a:ext uri="{FF2B5EF4-FFF2-40B4-BE49-F238E27FC236}">
              <a16:creationId xmlns:a16="http://schemas.microsoft.com/office/drawing/2014/main" id="{D70D496E-0067-4198-AE00-7FCF058D30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44000" y="76200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0</xdr:row>
      <xdr:rowOff>85725</xdr:rowOff>
    </xdr:from>
    <xdr:ext cx="2252980" cy="955040"/>
    <xdr:pic>
      <xdr:nvPicPr>
        <xdr:cNvPr id="2" name="Grafik 1">
          <a:extLst>
            <a:ext uri="{FF2B5EF4-FFF2-40B4-BE49-F238E27FC236}">
              <a16:creationId xmlns:a16="http://schemas.microsoft.com/office/drawing/2014/main" id="{3627A775-087E-478D-95BB-46DA6D14AB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01150" y="85725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123825</xdr:colOff>
      <xdr:row>0</xdr:row>
      <xdr:rowOff>76200</xdr:rowOff>
    </xdr:from>
    <xdr:ext cx="2252980" cy="955040"/>
    <xdr:pic>
      <xdr:nvPicPr>
        <xdr:cNvPr id="3" name="Grafik 2">
          <a:extLst>
            <a:ext uri="{FF2B5EF4-FFF2-40B4-BE49-F238E27FC236}">
              <a16:creationId xmlns:a16="http://schemas.microsoft.com/office/drawing/2014/main" id="{85AB21B9-A829-4F35-AC7B-52BED849A4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48825" y="76200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126423</xdr:colOff>
      <xdr:row>0</xdr:row>
      <xdr:rowOff>70138</xdr:rowOff>
    </xdr:from>
    <xdr:ext cx="2252980" cy="955040"/>
    <xdr:pic>
      <xdr:nvPicPr>
        <xdr:cNvPr id="2" name="Grafik 1">
          <a:extLst>
            <a:ext uri="{FF2B5EF4-FFF2-40B4-BE49-F238E27FC236}">
              <a16:creationId xmlns:a16="http://schemas.microsoft.com/office/drawing/2014/main" id="{11CCC74E-B3D7-49DF-8327-DBCD3A0507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56148" y="70138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28575</xdr:rowOff>
    </xdr:from>
    <xdr:ext cx="2252980" cy="955040"/>
    <xdr:pic>
      <xdr:nvPicPr>
        <xdr:cNvPr id="2" name="Grafik 1">
          <a:extLst>
            <a:ext uri="{FF2B5EF4-FFF2-40B4-BE49-F238E27FC236}">
              <a16:creationId xmlns:a16="http://schemas.microsoft.com/office/drawing/2014/main" id="{3CCE37A9-36FA-47A4-AB37-9507B22AE2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48150" y="28575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704850</xdr:colOff>
      <xdr:row>0</xdr:row>
      <xdr:rowOff>95250</xdr:rowOff>
    </xdr:from>
    <xdr:ext cx="2252980" cy="955040"/>
    <xdr:pic>
      <xdr:nvPicPr>
        <xdr:cNvPr id="2" name="Grafik 1">
          <a:extLst>
            <a:ext uri="{FF2B5EF4-FFF2-40B4-BE49-F238E27FC236}">
              <a16:creationId xmlns:a16="http://schemas.microsoft.com/office/drawing/2014/main" id="{0D336DC1-2D35-4876-BCBC-045CF1B17C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95379" y="95250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123825</xdr:colOff>
      <xdr:row>0</xdr:row>
      <xdr:rowOff>47625</xdr:rowOff>
    </xdr:from>
    <xdr:ext cx="2252980" cy="955040"/>
    <xdr:pic>
      <xdr:nvPicPr>
        <xdr:cNvPr id="3" name="Grafik 2">
          <a:extLst>
            <a:ext uri="{FF2B5EF4-FFF2-40B4-BE49-F238E27FC236}">
              <a16:creationId xmlns:a16="http://schemas.microsoft.com/office/drawing/2014/main" id="{430665BE-7829-4C96-AE9C-FB4A57AF3F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05925" y="47625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161925</xdr:colOff>
      <xdr:row>0</xdr:row>
      <xdr:rowOff>47625</xdr:rowOff>
    </xdr:from>
    <xdr:ext cx="2252980" cy="955040"/>
    <xdr:pic>
      <xdr:nvPicPr>
        <xdr:cNvPr id="3" name="Grafik 2">
          <a:extLst>
            <a:ext uri="{FF2B5EF4-FFF2-40B4-BE49-F238E27FC236}">
              <a16:creationId xmlns:a16="http://schemas.microsoft.com/office/drawing/2014/main" id="{DBFCCF7F-603F-4126-815E-7C6CDA74EF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53550" y="657225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123825</xdr:rowOff>
    </xdr:from>
    <xdr:ext cx="2252980" cy="955040"/>
    <xdr:pic>
      <xdr:nvPicPr>
        <xdr:cNvPr id="2" name="Grafik 1">
          <a:extLst>
            <a:ext uri="{FF2B5EF4-FFF2-40B4-BE49-F238E27FC236}">
              <a16:creationId xmlns:a16="http://schemas.microsoft.com/office/drawing/2014/main" id="{E361A5DA-8607-4695-9A09-002B8F0CFB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67775" y="123825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0</xdr:row>
      <xdr:rowOff>66675</xdr:rowOff>
    </xdr:from>
    <xdr:ext cx="2252980" cy="955040"/>
    <xdr:pic>
      <xdr:nvPicPr>
        <xdr:cNvPr id="2" name="Grafik 1">
          <a:extLst>
            <a:ext uri="{FF2B5EF4-FFF2-40B4-BE49-F238E27FC236}">
              <a16:creationId xmlns:a16="http://schemas.microsoft.com/office/drawing/2014/main" id="{DB3A546E-739F-45EC-8D01-7E7B30D56B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63125" y="66675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142875</xdr:colOff>
      <xdr:row>0</xdr:row>
      <xdr:rowOff>66675</xdr:rowOff>
    </xdr:from>
    <xdr:ext cx="2252980" cy="955040"/>
    <xdr:pic>
      <xdr:nvPicPr>
        <xdr:cNvPr id="2" name="Grafik 1">
          <a:extLst>
            <a:ext uri="{FF2B5EF4-FFF2-40B4-BE49-F238E27FC236}">
              <a16:creationId xmlns:a16="http://schemas.microsoft.com/office/drawing/2014/main" id="{15F680C6-1F76-404F-8599-FF114CD24E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67825" y="66675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133350</xdr:colOff>
      <xdr:row>0</xdr:row>
      <xdr:rowOff>66675</xdr:rowOff>
    </xdr:from>
    <xdr:ext cx="2252980" cy="955040"/>
    <xdr:pic>
      <xdr:nvPicPr>
        <xdr:cNvPr id="2" name="Grafik 1">
          <a:extLst>
            <a:ext uri="{FF2B5EF4-FFF2-40B4-BE49-F238E27FC236}">
              <a16:creationId xmlns:a16="http://schemas.microsoft.com/office/drawing/2014/main" id="{54E5E88A-C392-4F26-95B3-3063F562AA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67825" y="66675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142875</xdr:colOff>
      <xdr:row>0</xdr:row>
      <xdr:rowOff>66675</xdr:rowOff>
    </xdr:from>
    <xdr:ext cx="2252980" cy="955040"/>
    <xdr:pic>
      <xdr:nvPicPr>
        <xdr:cNvPr id="2" name="Grafik 1">
          <a:extLst>
            <a:ext uri="{FF2B5EF4-FFF2-40B4-BE49-F238E27FC236}">
              <a16:creationId xmlns:a16="http://schemas.microsoft.com/office/drawing/2014/main" id="{60973D83-7628-4815-B927-B1D534F8E4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72550" y="66675"/>
          <a:ext cx="2252980" cy="955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M-Vergabeverfahren/Vergabeverfahren/Kreisweite%20Reinigung/04%20Reinigung%20kreisweit%202025/MUSTERKALKULATION-6.1-Preisbl&#228;tter-202206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M-Vergabeverfahren/Vergabeverfahren/Durchgef&#252;hrte%20Verfahren/Kreisweite%20Reinigung%202022/00f%20ZVS_220628/6.1-Preisbl&#228;t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60202%20Preisbl&#228;t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+I"/>
      <sheetName val="Basisinformationen"/>
      <sheetName val="Musterkalkulation"/>
      <sheetName val="Zusammenfassung"/>
      <sheetName val="Los 1.1 UR"/>
      <sheetName val="Los 2.1 UR"/>
      <sheetName val="Los 2.2 UR"/>
      <sheetName val="Los 2.3 UR"/>
      <sheetName val="Los 2.4 UR"/>
      <sheetName val="Los 2.5 UR"/>
      <sheetName val="Los 2.6 UR"/>
      <sheetName val="Los 2.7 UR"/>
      <sheetName val="Los 3.1 UR"/>
      <sheetName val="Los 3.2 UR"/>
      <sheetName val="Los 4.1 UR"/>
      <sheetName val="Los 4.2 UR"/>
      <sheetName val="Los 4.3 UR"/>
      <sheetName val="Los 4.4 UR"/>
      <sheetName val="Los 5.1 GlR"/>
      <sheetName val="Los 1.X UR"/>
      <sheetName val="Los 1.1 GrR"/>
      <sheetName val="GestellungVerbrauchsmaterialien"/>
      <sheetName val="Abrufleistungen Los 1"/>
      <sheetName val="Abrufleistungen Los 2"/>
    </sheetNames>
    <sheetDataSet>
      <sheetData sheetId="0">
        <row r="20">
          <cell r="H2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usammenfassung"/>
      <sheetName val="Los 1.1 UR"/>
      <sheetName val="Los 2.1 UR"/>
      <sheetName val="Los 2.2 UR"/>
      <sheetName val="Los 2.3 UR"/>
      <sheetName val="Los 2.4 UR"/>
      <sheetName val="Los 2.5 UR"/>
      <sheetName val="Los 2.6 UR"/>
      <sheetName val="Los 3.1 UR"/>
      <sheetName val="Los 3.2 UR"/>
      <sheetName val="Los 4.1 UR"/>
      <sheetName val="Los 4.2 UR"/>
      <sheetName val="Los 4.3 UR"/>
      <sheetName val="Los 4.4 UR"/>
      <sheetName val="Tabelle1"/>
      <sheetName val="Los 5.1 GlR"/>
    </sheetNames>
    <sheetDataSet>
      <sheetData sheetId="0" refreshError="1"/>
      <sheetData sheetId="1">
        <row r="2">
          <cell r="B2" t="str">
            <v>Kreis Lippe</v>
          </cell>
        </row>
        <row r="3">
          <cell r="G3">
            <v>44739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lfsblatt"/>
      <sheetName val="Zusammenfassung"/>
      <sheetName val="1.1 STVA BS"/>
      <sheetName val="1.2 EZB Lage"/>
      <sheetName val="1.3 RB Oerl"/>
      <sheetName val="1.4 GesZ Oerl"/>
      <sheetName val="2.1 EZB DT"/>
      <sheetName val="2.2 WALK DT"/>
      <sheetName val="2.3 BB 18"/>
      <sheetName val="3.1 EZB Lemgo"/>
      <sheetName val="3.2 GA Lemgo Medicum"/>
      <sheetName val="3.3 GA Lemgo KLL"/>
      <sheetName val="4.1 DLZ Blomberg"/>
      <sheetName val="4.2 InnoZ"/>
      <sheetName val="4.3 Regio HBM"/>
      <sheetName val="4.4 STVA Barntrup"/>
      <sheetName val="4.5 GesZ Lügde"/>
      <sheetName val="außerplanmäßige Reinigu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77F3-1397-4074-AB93-F6CA8542A9F7}">
  <sheetPr>
    <pageSetUpPr fitToPage="1"/>
  </sheetPr>
  <dimension ref="A1:N90"/>
  <sheetViews>
    <sheetView view="pageLayout" zoomScale="85" zoomScaleNormal="100" zoomScalePageLayoutView="85" workbookViewId="0">
      <selection activeCell="C30" sqref="C30"/>
    </sheetView>
  </sheetViews>
  <sheetFormatPr baseColWidth="10" defaultRowHeight="15"/>
  <cols>
    <col min="1" max="1" width="10" customWidth="1"/>
    <col min="2" max="2" width="39.5703125" customWidth="1"/>
    <col min="3" max="3" width="11.7109375" customWidth="1"/>
    <col min="4" max="4" width="17.7109375" style="1" customWidth="1"/>
    <col min="5" max="5" width="16.28515625" customWidth="1"/>
    <col min="6" max="6" width="18.140625" customWidth="1"/>
    <col min="7" max="7" width="20.140625" bestFit="1" customWidth="1"/>
    <col min="8" max="8" width="9.140625" customWidth="1"/>
    <col min="9" max="9" width="13.7109375" bestFit="1" customWidth="1"/>
    <col min="10" max="10" width="17.140625" bestFit="1" customWidth="1"/>
    <col min="13" max="13" width="14.28515625" customWidth="1"/>
    <col min="14" max="14" width="14.5703125" customWidth="1"/>
  </cols>
  <sheetData>
    <row r="1" spans="1:14" ht="16.5">
      <c r="A1" s="3"/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6.5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6.5">
      <c r="A3" s="3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6.5">
      <c r="C4" s="3"/>
      <c r="G4" s="3"/>
      <c r="H4" s="3"/>
      <c r="I4" s="3"/>
      <c r="J4" s="3"/>
      <c r="K4" s="3"/>
      <c r="L4" s="3"/>
      <c r="M4" s="3"/>
      <c r="N4" s="3"/>
    </row>
    <row r="5" spans="1:14" ht="18">
      <c r="A5" s="552" t="s">
        <v>0</v>
      </c>
      <c r="B5" s="552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8">
      <c r="A6" s="5" t="s">
        <v>10</v>
      </c>
      <c r="B6" s="5"/>
      <c r="C6" s="3"/>
      <c r="D6" s="4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8">
      <c r="A7" s="5"/>
      <c r="B7" s="5"/>
      <c r="C7" s="3"/>
      <c r="D7" s="4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8">
      <c r="A8" s="5" t="s">
        <v>1125</v>
      </c>
      <c r="B8" s="5"/>
      <c r="C8" s="3"/>
      <c r="D8" s="4" t="s">
        <v>1124</v>
      </c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6.5">
      <c r="A9" s="537" t="s">
        <v>1032</v>
      </c>
      <c r="B9" s="511" t="s">
        <v>1123</v>
      </c>
      <c r="C9" s="515"/>
      <c r="D9" s="539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6.5">
      <c r="A10" s="537" t="s">
        <v>126</v>
      </c>
      <c r="B10" s="511" t="s">
        <v>1122</v>
      </c>
      <c r="C10" s="8"/>
      <c r="D10" s="539"/>
      <c r="E10" s="4"/>
      <c r="F10" s="4"/>
      <c r="G10" s="3"/>
      <c r="H10" s="3"/>
      <c r="I10" s="3"/>
      <c r="J10" s="3"/>
      <c r="K10" s="3"/>
      <c r="L10" s="3"/>
      <c r="M10" s="3"/>
      <c r="N10" s="3"/>
    </row>
    <row r="11" spans="1:14" ht="35.25" customHeight="1">
      <c r="A11" s="537" t="s">
        <v>127</v>
      </c>
      <c r="B11" s="510" t="s">
        <v>1121</v>
      </c>
      <c r="C11" s="8"/>
      <c r="D11" s="539"/>
      <c r="E11" s="4"/>
      <c r="F11" s="4"/>
      <c r="G11" s="4"/>
      <c r="H11" s="3"/>
      <c r="I11" s="514"/>
      <c r="J11" s="512"/>
      <c r="K11" s="3"/>
      <c r="L11" s="3"/>
      <c r="M11" s="3"/>
      <c r="N11" s="3"/>
    </row>
    <row r="12" spans="1:14" ht="18.75">
      <c r="A12" s="538" t="s">
        <v>46</v>
      </c>
      <c r="B12" s="511" t="s">
        <v>1120</v>
      </c>
      <c r="C12" s="508"/>
      <c r="D12" s="540"/>
      <c r="E12" s="18"/>
      <c r="F12" s="18"/>
      <c r="G12" s="489"/>
      <c r="H12" s="3"/>
      <c r="I12" s="513"/>
      <c r="J12" s="512"/>
      <c r="K12" s="512"/>
      <c r="L12" s="3"/>
      <c r="M12" s="3"/>
      <c r="N12" s="3"/>
    </row>
    <row r="13" spans="1:14" ht="16.5">
      <c r="A13" s="538" t="s">
        <v>118</v>
      </c>
      <c r="B13" s="511" t="s">
        <v>1119</v>
      </c>
      <c r="C13" s="508"/>
      <c r="D13" s="540"/>
      <c r="E13" s="18"/>
      <c r="F13" s="18"/>
      <c r="G13" s="489"/>
      <c r="H13" s="3"/>
      <c r="I13" s="504"/>
      <c r="J13" s="503"/>
      <c r="K13" s="503"/>
      <c r="L13" s="3"/>
      <c r="M13" s="3"/>
      <c r="N13" s="3"/>
    </row>
    <row r="14" spans="1:14" ht="33.75" customHeight="1">
      <c r="A14" s="538" t="s">
        <v>94</v>
      </c>
      <c r="B14" s="510" t="s">
        <v>1118</v>
      </c>
      <c r="C14" s="508"/>
      <c r="D14" s="540"/>
      <c r="E14" s="18"/>
      <c r="F14" s="18"/>
      <c r="G14" s="489"/>
      <c r="H14" s="3"/>
      <c r="I14" s="504"/>
      <c r="J14" s="503"/>
      <c r="K14" s="503"/>
      <c r="L14" s="3"/>
      <c r="M14" s="3"/>
      <c r="N14" s="3"/>
    </row>
    <row r="15" spans="1:14" ht="16.5">
      <c r="A15" s="538" t="s">
        <v>1033</v>
      </c>
      <c r="B15" s="509" t="s">
        <v>1117</v>
      </c>
      <c r="C15" s="508"/>
      <c r="D15" s="540"/>
      <c r="E15" s="18"/>
      <c r="F15" s="18"/>
      <c r="G15" s="489"/>
      <c r="H15" s="3"/>
      <c r="I15" s="504"/>
      <c r="J15" s="503"/>
      <c r="K15" s="503"/>
      <c r="L15" s="3"/>
      <c r="M15" s="3"/>
      <c r="N15" s="3"/>
    </row>
    <row r="16" spans="1:14" ht="16.5">
      <c r="A16" s="29"/>
      <c r="B16" s="3"/>
      <c r="C16" s="507"/>
      <c r="D16" s="18"/>
      <c r="E16" s="18"/>
      <c r="F16" s="18"/>
      <c r="G16" s="491"/>
      <c r="H16" s="3"/>
      <c r="I16" s="504"/>
      <c r="J16" s="503"/>
      <c r="K16" s="503"/>
      <c r="L16" s="3"/>
      <c r="M16" s="3"/>
      <c r="N16" s="3"/>
    </row>
    <row r="17" spans="1:14" ht="16.5">
      <c r="A17" s="29"/>
      <c r="B17" s="3"/>
      <c r="C17" s="507"/>
      <c r="D17" s="18"/>
      <c r="E17" s="18"/>
      <c r="F17" s="18"/>
      <c r="G17" s="491"/>
      <c r="H17" s="3"/>
      <c r="I17" s="504"/>
      <c r="J17" s="503"/>
      <c r="K17" s="503"/>
      <c r="L17" s="3"/>
      <c r="M17" s="3"/>
      <c r="N17" s="3"/>
    </row>
    <row r="18" spans="1:14" ht="18">
      <c r="A18" s="566" t="s">
        <v>1138</v>
      </c>
      <c r="B18" s="3"/>
      <c r="C18" s="3"/>
      <c r="D18" s="4"/>
      <c r="E18" s="3"/>
      <c r="F18" s="3"/>
      <c r="G18" s="3"/>
      <c r="H18" s="3"/>
      <c r="I18" s="504"/>
      <c r="J18" s="503"/>
      <c r="K18" s="503"/>
      <c r="L18" s="3"/>
      <c r="M18" s="3"/>
      <c r="N18" s="3"/>
    </row>
    <row r="19" spans="1:14" ht="18">
      <c r="A19" s="5" t="s">
        <v>1139</v>
      </c>
      <c r="B19" s="3"/>
      <c r="C19" s="3"/>
      <c r="D19" s="4" t="s">
        <v>1116</v>
      </c>
      <c r="E19" s="488"/>
      <c r="F19" s="488"/>
      <c r="G19" s="3"/>
      <c r="H19" s="3"/>
      <c r="I19" s="504"/>
      <c r="J19" s="503"/>
      <c r="K19" s="503"/>
      <c r="L19" s="3"/>
      <c r="M19" s="3"/>
      <c r="N19" s="3"/>
    </row>
    <row r="20" spans="1:14" ht="16.5">
      <c r="A20" s="7" t="s">
        <v>1</v>
      </c>
      <c r="B20" s="529" t="s">
        <v>1096</v>
      </c>
      <c r="C20" s="11"/>
      <c r="D20" s="541"/>
      <c r="E20" s="4"/>
      <c r="F20" s="4"/>
      <c r="G20" s="4"/>
      <c r="H20" s="3"/>
      <c r="I20" s="504"/>
      <c r="J20" s="503"/>
      <c r="K20" s="503"/>
      <c r="L20" s="3"/>
      <c r="M20" s="3"/>
      <c r="N20" s="3"/>
    </row>
    <row r="21" spans="1:14" ht="16.5">
      <c r="A21" s="494"/>
      <c r="B21" s="4"/>
      <c r="C21" s="4"/>
      <c r="D21" s="4"/>
      <c r="E21" s="4"/>
      <c r="F21" s="4"/>
      <c r="G21" s="4"/>
      <c r="H21" s="3"/>
      <c r="I21" s="504"/>
      <c r="J21" s="503"/>
      <c r="K21" s="503"/>
      <c r="L21" s="3"/>
      <c r="M21" s="3"/>
      <c r="N21" s="3"/>
    </row>
    <row r="22" spans="1:14" ht="16.5">
      <c r="A22" s="505" t="s">
        <v>124</v>
      </c>
      <c r="B22" s="421" t="s">
        <v>232</v>
      </c>
      <c r="C22" s="506"/>
      <c r="D22" s="541"/>
      <c r="E22" s="18"/>
      <c r="F22" s="18"/>
      <c r="G22" s="18"/>
      <c r="H22" s="3"/>
      <c r="I22" s="504"/>
      <c r="J22" s="503"/>
      <c r="K22" s="503"/>
      <c r="L22" s="3"/>
      <c r="M22" s="3"/>
      <c r="N22" s="3"/>
    </row>
    <row r="23" spans="1:14" ht="16.5">
      <c r="A23" s="494"/>
      <c r="B23" s="3"/>
      <c r="C23" s="489"/>
      <c r="D23" s="18"/>
      <c r="E23" s="18"/>
      <c r="F23" s="18"/>
      <c r="G23" s="18"/>
      <c r="H23" s="3"/>
      <c r="I23" s="504"/>
      <c r="J23" s="503"/>
      <c r="K23" s="503"/>
      <c r="L23" s="3"/>
      <c r="M23" s="3"/>
      <c r="N23" s="3"/>
    </row>
    <row r="24" spans="1:14" ht="16.5">
      <c r="A24" s="505" t="s">
        <v>486</v>
      </c>
      <c r="B24" s="422" t="s">
        <v>487</v>
      </c>
      <c r="C24" s="506"/>
      <c r="D24" s="541"/>
      <c r="E24" s="18"/>
      <c r="F24" s="18"/>
      <c r="G24" s="18"/>
      <c r="H24" s="3"/>
      <c r="I24" s="504"/>
      <c r="J24" s="503"/>
      <c r="K24" s="503"/>
      <c r="L24" s="3"/>
      <c r="M24" s="3"/>
      <c r="N24" s="3"/>
    </row>
    <row r="25" spans="1:14" ht="16.5">
      <c r="A25" s="29"/>
      <c r="B25" s="3"/>
      <c r="C25" s="4"/>
      <c r="D25" s="18"/>
      <c r="E25" s="18"/>
      <c r="F25" s="18"/>
      <c r="G25" s="493"/>
      <c r="H25" s="3"/>
      <c r="I25" s="504"/>
      <c r="J25" s="503"/>
      <c r="K25" s="503"/>
      <c r="L25" s="3"/>
      <c r="M25" s="3"/>
      <c r="N25" s="3"/>
    </row>
    <row r="26" spans="1:14" ht="16.5">
      <c r="A26" s="505" t="s">
        <v>682</v>
      </c>
      <c r="B26" s="420" t="s">
        <v>1097</v>
      </c>
      <c r="C26" s="6"/>
      <c r="D26" s="541"/>
      <c r="E26" s="3"/>
      <c r="F26" s="3"/>
      <c r="G26" s="3"/>
      <c r="H26" s="3"/>
      <c r="I26" s="504"/>
      <c r="J26" s="503"/>
      <c r="K26" s="503"/>
      <c r="L26" s="3"/>
      <c r="M26" s="3"/>
      <c r="N26" s="3"/>
    </row>
    <row r="27" spans="1:14" ht="16.5">
      <c r="A27" s="29"/>
      <c r="B27" s="3"/>
      <c r="C27" s="3"/>
      <c r="D27" s="488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6.5">
      <c r="A28" s="494"/>
      <c r="B28" s="4"/>
      <c r="C28" s="4"/>
      <c r="D28" s="4"/>
      <c r="E28" s="553"/>
      <c r="F28" s="553"/>
      <c r="G28" s="553"/>
      <c r="H28" s="3"/>
      <c r="I28" s="3"/>
      <c r="J28" s="3"/>
      <c r="K28" s="3"/>
      <c r="L28" s="3"/>
      <c r="M28" s="3"/>
      <c r="N28" s="3"/>
    </row>
    <row r="29" spans="1:14" ht="17.25">
      <c r="A29" s="494"/>
      <c r="B29" s="4"/>
      <c r="C29" s="4"/>
      <c r="D29" s="4"/>
      <c r="E29" s="4"/>
      <c r="F29" s="4"/>
      <c r="G29" s="4"/>
      <c r="H29" s="3"/>
      <c r="I29" s="502"/>
      <c r="J29" s="501"/>
      <c r="K29" s="500"/>
      <c r="L29" s="3"/>
      <c r="M29" s="495"/>
      <c r="N29" s="3"/>
    </row>
    <row r="30" spans="1:14" ht="17.25">
      <c r="A30" s="494"/>
      <c r="B30" s="3"/>
      <c r="C30" s="489"/>
      <c r="D30" s="18"/>
      <c r="E30" s="18"/>
      <c r="F30" s="18"/>
      <c r="G30" s="18"/>
      <c r="H30" s="3"/>
      <c r="I30" s="502"/>
      <c r="J30" s="501"/>
      <c r="K30" s="500"/>
      <c r="L30" s="3"/>
      <c r="M30" s="495"/>
      <c r="N30" s="3"/>
    </row>
    <row r="31" spans="1:14" ht="17.25">
      <c r="A31" s="494"/>
      <c r="B31" s="3"/>
      <c r="C31" s="489"/>
      <c r="D31" s="18"/>
      <c r="E31" s="18"/>
      <c r="F31" s="18"/>
      <c r="G31" s="18"/>
      <c r="H31" s="3"/>
      <c r="I31" s="498"/>
      <c r="J31" s="499"/>
      <c r="K31" s="498"/>
      <c r="L31" s="3"/>
      <c r="M31" s="3"/>
    </row>
    <row r="32" spans="1:14" ht="17.25">
      <c r="A32" s="494"/>
      <c r="B32" s="3"/>
      <c r="C32" s="489"/>
      <c r="D32" s="18"/>
      <c r="E32" s="18"/>
      <c r="F32" s="18"/>
      <c r="G32" s="18"/>
      <c r="H32" s="3"/>
      <c r="I32" s="498"/>
      <c r="J32" s="499"/>
      <c r="K32" s="498"/>
      <c r="L32" s="3"/>
      <c r="M32" s="3"/>
    </row>
    <row r="33" spans="1:14" ht="17.25">
      <c r="A33" s="29"/>
      <c r="B33" s="3"/>
      <c r="C33" s="4"/>
      <c r="D33" s="18"/>
      <c r="E33" s="18"/>
      <c r="F33" s="18"/>
      <c r="G33" s="493"/>
      <c r="H33" s="3"/>
      <c r="I33" s="498"/>
      <c r="J33" s="499"/>
      <c r="K33" s="495"/>
      <c r="L33" s="3"/>
      <c r="M33" s="3"/>
    </row>
    <row r="34" spans="1:14" ht="17.25">
      <c r="A34" s="3"/>
      <c r="B34" s="3"/>
      <c r="C34" s="3"/>
      <c r="D34" s="4"/>
      <c r="E34" s="3"/>
      <c r="F34" s="3"/>
      <c r="G34" s="3"/>
      <c r="H34" s="3"/>
      <c r="I34" s="498"/>
      <c r="J34" s="499"/>
      <c r="K34" s="3"/>
      <c r="L34" s="3"/>
      <c r="M34" s="3"/>
    </row>
    <row r="35" spans="1:14" ht="17.25">
      <c r="A35" s="29"/>
      <c r="B35" s="3"/>
      <c r="C35" s="3"/>
      <c r="D35" s="488"/>
      <c r="E35" s="3"/>
      <c r="F35" s="3"/>
      <c r="G35" s="3"/>
      <c r="H35" s="3"/>
      <c r="I35" s="498"/>
      <c r="J35" s="499"/>
      <c r="K35" s="3"/>
      <c r="L35" s="3"/>
      <c r="M35" s="3"/>
      <c r="N35" s="3"/>
    </row>
    <row r="36" spans="1:14" ht="17.25">
      <c r="A36" s="494"/>
      <c r="B36" s="4"/>
      <c r="C36" s="4"/>
      <c r="D36" s="4"/>
      <c r="E36" s="553"/>
      <c r="F36" s="553"/>
      <c r="G36" s="553"/>
      <c r="H36" s="3"/>
      <c r="I36" s="498"/>
      <c r="J36" s="497"/>
      <c r="K36" s="3"/>
      <c r="L36" s="3"/>
      <c r="M36" s="3"/>
      <c r="N36" s="3"/>
    </row>
    <row r="37" spans="1:14" ht="17.25">
      <c r="A37" s="494"/>
      <c r="B37" s="4"/>
      <c r="C37" s="4"/>
      <c r="D37" s="4"/>
      <c r="E37" s="4"/>
      <c r="F37" s="4"/>
      <c r="G37" s="4"/>
      <c r="H37" s="3"/>
      <c r="I37" s="498"/>
      <c r="J37" s="497"/>
      <c r="K37" s="3"/>
      <c r="L37" s="495"/>
      <c r="M37" s="3"/>
      <c r="N37" s="3"/>
    </row>
    <row r="38" spans="1:14" ht="17.25">
      <c r="A38" s="494"/>
      <c r="B38" s="3"/>
      <c r="C38" s="489"/>
      <c r="D38" s="18"/>
      <c r="E38" s="18"/>
      <c r="F38" s="18"/>
      <c r="G38" s="18"/>
      <c r="H38" s="3"/>
      <c r="I38" s="495"/>
      <c r="J38" s="496"/>
      <c r="K38" s="3"/>
      <c r="L38" s="495"/>
      <c r="M38" s="3"/>
      <c r="N38" s="3"/>
    </row>
    <row r="39" spans="1:14" ht="17.25">
      <c r="A39" s="494"/>
      <c r="B39" s="3"/>
      <c r="C39" s="489"/>
      <c r="D39" s="18"/>
      <c r="E39" s="18"/>
      <c r="F39" s="18"/>
      <c r="G39" s="18"/>
      <c r="H39" s="3"/>
      <c r="I39" s="3"/>
      <c r="J39" s="262"/>
      <c r="K39" s="3"/>
      <c r="L39" s="3"/>
      <c r="M39" s="3"/>
      <c r="N39" s="3"/>
    </row>
    <row r="40" spans="1:14" ht="16.5">
      <c r="A40" s="494"/>
      <c r="B40" s="3"/>
      <c r="C40" s="489"/>
      <c r="D40" s="18"/>
      <c r="E40" s="18"/>
      <c r="F40" s="18"/>
      <c r="G40" s="18"/>
      <c r="H40" s="3"/>
      <c r="I40" s="3"/>
      <c r="J40" s="3"/>
      <c r="K40" s="3"/>
      <c r="L40" s="3"/>
      <c r="M40" s="3"/>
      <c r="N40" s="3"/>
    </row>
    <row r="41" spans="1:14" ht="16.5">
      <c r="A41" s="494"/>
      <c r="B41" s="3"/>
      <c r="C41" s="489"/>
      <c r="D41" s="18"/>
      <c r="E41" s="18"/>
      <c r="F41" s="18"/>
      <c r="G41" s="18"/>
      <c r="H41" s="3"/>
      <c r="I41" s="3"/>
      <c r="J41" s="3"/>
      <c r="K41" s="3"/>
      <c r="L41" s="3"/>
      <c r="M41" s="3"/>
      <c r="N41" s="3"/>
    </row>
    <row r="42" spans="1:14" ht="16.5">
      <c r="A42" s="494"/>
      <c r="B42" s="3"/>
      <c r="C42" s="489"/>
      <c r="D42" s="18"/>
      <c r="E42" s="18"/>
      <c r="F42" s="18"/>
      <c r="G42" s="18"/>
      <c r="H42" s="3"/>
      <c r="I42" s="3"/>
      <c r="J42" s="3"/>
      <c r="K42" s="3"/>
      <c r="L42" s="3"/>
      <c r="M42" s="3"/>
      <c r="N42" s="3"/>
    </row>
    <row r="43" spans="1:14" ht="16.5">
      <c r="A43" s="29"/>
      <c r="B43" s="3"/>
      <c r="C43" s="4"/>
      <c r="D43" s="18"/>
      <c r="E43" s="18"/>
      <c r="F43" s="18"/>
      <c r="G43" s="493"/>
      <c r="H43" s="3"/>
      <c r="I43" s="3"/>
      <c r="J43" s="3"/>
      <c r="K43" s="3"/>
      <c r="L43" s="3"/>
      <c r="M43" s="3"/>
      <c r="N43" s="3"/>
    </row>
    <row r="44" spans="1:14" ht="16.5">
      <c r="A44" s="3"/>
      <c r="B44" s="3"/>
      <c r="C44" s="3"/>
      <c r="D44" s="4"/>
      <c r="E44" s="3"/>
      <c r="F44" s="3"/>
      <c r="G44" s="3"/>
      <c r="H44" s="3"/>
      <c r="I44" s="3"/>
      <c r="L44" s="3"/>
      <c r="M44" s="3"/>
      <c r="N44" s="3"/>
    </row>
    <row r="45" spans="1:14" ht="16.5">
      <c r="A45" s="3"/>
      <c r="B45" s="3"/>
      <c r="C45" s="3"/>
      <c r="D45" s="4"/>
      <c r="E45" s="3"/>
      <c r="F45" s="492"/>
      <c r="G45" s="491"/>
      <c r="H45" s="3"/>
      <c r="I45" s="3"/>
      <c r="L45" s="3"/>
      <c r="M45" s="3"/>
      <c r="N45" s="3"/>
    </row>
    <row r="46" spans="1:14" ht="16.5">
      <c r="A46" s="3"/>
      <c r="B46" s="3"/>
      <c r="C46" s="3"/>
      <c r="D46" s="4"/>
      <c r="E46" s="3"/>
      <c r="F46" s="490"/>
      <c r="G46" s="489"/>
      <c r="H46" s="3"/>
      <c r="I46" s="3"/>
      <c r="L46" s="3"/>
      <c r="M46" s="3"/>
      <c r="N46" s="3"/>
    </row>
    <row r="47" spans="1:14" ht="16.5">
      <c r="A47" s="3"/>
      <c r="B47" s="3"/>
      <c r="C47" s="3"/>
      <c r="D47" s="3"/>
      <c r="E47" s="3"/>
      <c r="F47" s="3"/>
      <c r="G47" s="3"/>
      <c r="H47" s="3"/>
      <c r="I47" s="3"/>
      <c r="L47" s="3"/>
      <c r="M47" s="3"/>
      <c r="N47" s="3"/>
    </row>
    <row r="48" spans="1:14" ht="16.5">
      <c r="A48" s="3"/>
      <c r="B48" s="3"/>
      <c r="C48" s="3"/>
      <c r="D48" s="3"/>
      <c r="E48" s="3"/>
      <c r="F48" s="3"/>
      <c r="G48" s="3"/>
      <c r="H48" s="3"/>
      <c r="I48" s="3"/>
      <c r="L48" s="3"/>
      <c r="M48" s="3"/>
      <c r="N48" s="3"/>
    </row>
    <row r="49" spans="1:14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6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6.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6.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6.5">
      <c r="A53" s="3"/>
      <c r="B53" s="3"/>
      <c r="C53" s="3"/>
      <c r="D53" s="4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6.5">
      <c r="A54" s="3"/>
      <c r="B54" s="3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6.5">
      <c r="A55" s="3"/>
      <c r="B55" s="3"/>
      <c r="C55" s="3"/>
      <c r="D55" s="4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6.5">
      <c r="A56" s="3"/>
      <c r="B56" s="3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6.5">
      <c r="A57" s="3"/>
      <c r="B57" s="3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6.5">
      <c r="A58" s="3"/>
      <c r="B58" s="3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6.5">
      <c r="A59" s="3"/>
      <c r="B59" s="3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6.5">
      <c r="A60" s="3"/>
      <c r="B60" s="3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6.5">
      <c r="A61" s="3"/>
      <c r="B61" s="3"/>
      <c r="C61" s="3"/>
      <c r="D61" s="4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6.5">
      <c r="A62" s="3"/>
      <c r="B62" s="3"/>
      <c r="C62" s="3"/>
      <c r="D62" s="4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6.5">
      <c r="A63" s="3"/>
      <c r="B63" s="3"/>
      <c r="C63" s="3"/>
      <c r="D63" s="4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6.5">
      <c r="A64" s="3"/>
      <c r="B64" s="3"/>
      <c r="C64" s="3"/>
      <c r="D64" s="4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6.5">
      <c r="A65" s="3"/>
      <c r="B65" s="3"/>
      <c r="C65" s="3"/>
      <c r="D65" s="4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6.5">
      <c r="A66" s="3"/>
      <c r="B66" s="3"/>
      <c r="C66" s="3"/>
      <c r="D66" s="4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6.5">
      <c r="A67" s="3"/>
      <c r="B67" s="3"/>
      <c r="C67" s="3"/>
      <c r="D67" s="4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6.5">
      <c r="A68" s="3"/>
      <c r="B68" s="3"/>
      <c r="C68" s="3"/>
      <c r="D68" s="4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6.5">
      <c r="A69" s="3"/>
      <c r="B69" s="3"/>
      <c r="C69" s="3"/>
      <c r="D69" s="4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6.5">
      <c r="A70" s="3"/>
      <c r="B70" s="3"/>
      <c r="C70" s="3"/>
      <c r="D70" s="4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6.5">
      <c r="A71" s="3"/>
      <c r="B71" s="3"/>
      <c r="C71" s="3"/>
      <c r="D71" s="4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16.5">
      <c r="A72" s="3"/>
      <c r="B72" s="3"/>
      <c r="C72" s="3"/>
      <c r="D72" s="4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t="16.5">
      <c r="A73" s="3"/>
      <c r="B73" s="3"/>
      <c r="C73" s="3"/>
      <c r="D73" s="4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t="16.5">
      <c r="A74" s="3"/>
      <c r="B74" s="3"/>
      <c r="C74" s="3"/>
      <c r="D74" s="4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16.5">
      <c r="A75" s="3"/>
      <c r="B75" s="3"/>
      <c r="C75" s="3"/>
      <c r="D75" s="4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t="16.5">
      <c r="A76" s="3"/>
      <c r="B76" s="3"/>
      <c r="C76" s="3"/>
      <c r="D76" s="4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ht="16.5">
      <c r="A77" s="3"/>
      <c r="B77" s="3"/>
      <c r="C77" s="3"/>
      <c r="D77" s="4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t="16.5">
      <c r="A78" s="3"/>
      <c r="B78" s="3"/>
      <c r="C78" s="3"/>
      <c r="D78" s="4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6.5">
      <c r="A79" s="3"/>
      <c r="B79" s="3"/>
      <c r="C79" s="3"/>
      <c r="D79" s="4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6.5">
      <c r="A80" s="3"/>
      <c r="B80" s="3"/>
      <c r="C80" s="3"/>
      <c r="D80" s="4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6.5">
      <c r="A81" s="3"/>
      <c r="B81" s="3"/>
      <c r="C81" s="3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6.5">
      <c r="A82" s="3"/>
      <c r="B82" s="3"/>
      <c r="C82" s="3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t="16.5">
      <c r="A83" s="3"/>
      <c r="B83" s="3"/>
      <c r="C83" s="3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6.5">
      <c r="A84" s="3"/>
      <c r="B84" s="3"/>
      <c r="C84" s="3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16.5">
      <c r="A85" s="3"/>
      <c r="B85" s="3"/>
      <c r="C85" s="3"/>
      <c r="D85" s="4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16.5">
      <c r="A86" s="3"/>
      <c r="B86" s="3"/>
      <c r="C86" s="3"/>
      <c r="D86" s="4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t="16.5">
      <c r="A87" s="3"/>
      <c r="B87" s="3"/>
      <c r="C87" s="3"/>
      <c r="D87" s="4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6.5">
      <c r="A88" s="3"/>
      <c r="B88" s="3"/>
      <c r="C88" s="3"/>
      <c r="D88" s="4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6.5">
      <c r="A89" s="3"/>
      <c r="B89" s="3"/>
      <c r="C89" s="3"/>
      <c r="D89" s="4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t="16.5">
      <c r="A90" s="3"/>
      <c r="B90" s="3"/>
      <c r="C90" s="3"/>
      <c r="D90" s="4"/>
      <c r="E90" s="3"/>
      <c r="F90" s="3"/>
      <c r="G90" s="3"/>
      <c r="H90" s="3"/>
      <c r="I90" s="3"/>
      <c r="J90" s="3"/>
      <c r="K90" s="3"/>
      <c r="L90" s="3"/>
      <c r="M90" s="3"/>
      <c r="N90" s="3"/>
    </row>
  </sheetData>
  <sheetProtection algorithmName="SHA-512" hashValue="Q/S7uH+M+F7QUghI4V8JLC/RL2PicQIkP7u144UPRlVClKXwZPFBdwDykXAPltCzCasjtUY1HsYpa0NF4tosWw==" saltValue="87G8EXC/Dwub3ZHSMeOCRg==" spinCount="100000" sheet="1" objects="1" scenarios="1"/>
  <mergeCells count="3">
    <mergeCell ref="A5:B5"/>
    <mergeCell ref="E28:G28"/>
    <mergeCell ref="E36:G36"/>
  </mergeCells>
  <pageMargins left="0.70866141732283472" right="0.70866141732283472" top="0.39370078740157483" bottom="0.3937007874015748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  <pageSetUpPr fitToPage="1"/>
  </sheetPr>
  <dimension ref="A1:O68"/>
  <sheetViews>
    <sheetView view="pageLayout" zoomScaleNormal="110" workbookViewId="0">
      <selection activeCell="K49" sqref="K49"/>
    </sheetView>
  </sheetViews>
  <sheetFormatPr baseColWidth="10" defaultRowHeight="15"/>
  <cols>
    <col min="1" max="1" width="6.28515625" customWidth="1"/>
    <col min="2" max="2" width="7" customWidth="1"/>
    <col min="3" max="3" width="9.140625" customWidth="1"/>
    <col min="4" max="4" width="9.5703125" customWidth="1"/>
    <col min="5" max="5" width="15.28515625" customWidth="1"/>
    <col min="6" max="6" width="13.5703125" customWidth="1"/>
    <col min="7" max="7" width="6.5703125" customWidth="1"/>
    <col min="8" max="8" width="7.5703125" customWidth="1"/>
    <col min="9" max="10" width="8.28515625" customWidth="1"/>
    <col min="11" max="11" width="11.42578125" style="445"/>
    <col min="13" max="13" width="7.85546875" customWidth="1"/>
    <col min="14" max="14" width="7.140625" customWidth="1"/>
  </cols>
  <sheetData>
    <row r="1" spans="1:15" ht="16.5">
      <c r="A1" s="3"/>
      <c r="B1" s="3"/>
      <c r="C1" s="3"/>
    </row>
    <row r="2" spans="1:15" ht="16.5">
      <c r="A2" s="3"/>
      <c r="B2" s="3"/>
      <c r="C2" s="3"/>
      <c r="D2" s="3"/>
      <c r="E2" s="3"/>
      <c r="F2" s="3"/>
      <c r="G2" s="3"/>
      <c r="H2" s="3"/>
      <c r="I2" s="3"/>
      <c r="J2" s="3"/>
      <c r="K2" s="446"/>
      <c r="L2" s="3"/>
      <c r="M2" s="3"/>
      <c r="N2" s="3"/>
      <c r="O2" s="3"/>
    </row>
    <row r="3" spans="1:15" ht="16.5">
      <c r="A3" s="3"/>
      <c r="B3" s="3"/>
      <c r="C3" s="3"/>
      <c r="D3" s="3"/>
      <c r="E3" s="3"/>
      <c r="F3" s="3"/>
      <c r="G3" s="3"/>
      <c r="H3" s="3"/>
      <c r="I3" s="3"/>
      <c r="J3" s="3"/>
      <c r="K3" s="446"/>
      <c r="L3" s="3"/>
      <c r="M3" s="3"/>
      <c r="N3" s="3"/>
      <c r="O3" s="3"/>
    </row>
    <row r="4" spans="1:15" ht="16.5">
      <c r="A4" s="3"/>
      <c r="B4" s="3"/>
      <c r="C4" s="3"/>
      <c r="D4" s="3"/>
      <c r="E4" s="3"/>
      <c r="F4" s="3"/>
      <c r="G4" s="3"/>
      <c r="H4" s="3"/>
      <c r="I4" s="3"/>
      <c r="J4" s="3"/>
      <c r="K4" s="446"/>
      <c r="L4" s="3"/>
      <c r="M4" s="3"/>
      <c r="N4" s="3"/>
      <c r="O4" s="3"/>
    </row>
    <row r="5" spans="1:15" ht="16.5">
      <c r="A5" s="3"/>
      <c r="B5" s="3"/>
      <c r="C5" s="3"/>
      <c r="D5" s="3"/>
      <c r="E5" s="3"/>
      <c r="F5" s="3"/>
      <c r="G5" s="3"/>
      <c r="H5" s="3"/>
      <c r="I5" s="3"/>
      <c r="J5" s="3"/>
      <c r="K5" s="446"/>
      <c r="L5" s="3"/>
      <c r="M5" s="3"/>
      <c r="N5" s="3"/>
      <c r="O5" s="3"/>
    </row>
    <row r="6" spans="1:15" ht="18">
      <c r="A6" s="5" t="s">
        <v>0</v>
      </c>
      <c r="B6" s="5"/>
      <c r="C6" s="3"/>
      <c r="D6" s="3"/>
      <c r="G6" s="3"/>
      <c r="H6" s="3"/>
      <c r="I6" s="3"/>
      <c r="J6" s="3"/>
      <c r="K6" s="446"/>
      <c r="L6" s="3"/>
      <c r="M6" s="3"/>
      <c r="N6" s="3"/>
      <c r="O6" s="3"/>
    </row>
    <row r="7" spans="1:15" ht="18">
      <c r="A7" s="284" t="s">
        <v>1078</v>
      </c>
      <c r="B7" s="5"/>
      <c r="C7" s="3"/>
      <c r="D7" s="3"/>
      <c r="E7" s="3"/>
      <c r="F7" s="3"/>
      <c r="G7" s="3"/>
      <c r="H7" s="3"/>
      <c r="I7" s="3"/>
      <c r="J7" s="3"/>
      <c r="K7" s="446"/>
      <c r="L7" s="3"/>
      <c r="M7" s="3"/>
      <c r="N7" s="3"/>
      <c r="O7" s="3"/>
    </row>
    <row r="8" spans="1:15" ht="18">
      <c r="A8" s="5" t="s">
        <v>493</v>
      </c>
      <c r="B8" s="5"/>
      <c r="C8" s="3"/>
      <c r="D8" s="3"/>
      <c r="E8" s="3"/>
      <c r="F8" s="3"/>
      <c r="G8" s="3"/>
      <c r="H8" s="3"/>
      <c r="I8" s="3"/>
      <c r="J8" s="3"/>
      <c r="K8" s="446"/>
      <c r="L8" s="3"/>
      <c r="M8" s="3"/>
      <c r="N8" s="3"/>
      <c r="O8" s="3"/>
    </row>
    <row r="9" spans="1:15" ht="18">
      <c r="A9" s="5" t="s">
        <v>492</v>
      </c>
      <c r="B9" s="5"/>
      <c r="C9" s="3"/>
      <c r="D9" s="3"/>
      <c r="E9" s="3"/>
      <c r="F9" s="3"/>
      <c r="G9" s="3"/>
      <c r="H9" s="3"/>
      <c r="I9" s="3"/>
      <c r="J9" s="3"/>
      <c r="K9" s="446"/>
      <c r="L9" s="3"/>
      <c r="M9" s="3"/>
      <c r="N9" s="3"/>
      <c r="O9" s="3"/>
    </row>
    <row r="10" spans="1:15" ht="18">
      <c r="A10" s="5"/>
      <c r="B10" s="5"/>
      <c r="C10" s="3"/>
      <c r="D10" s="3"/>
      <c r="E10" s="3"/>
      <c r="F10" s="3"/>
      <c r="G10" s="3"/>
      <c r="H10" s="3"/>
      <c r="I10" s="3"/>
      <c r="J10" s="3"/>
      <c r="K10" s="446"/>
      <c r="L10" s="3"/>
      <c r="M10" s="3"/>
      <c r="N10" s="3"/>
      <c r="O10" s="3"/>
    </row>
    <row r="11" spans="1:15" ht="18">
      <c r="A11" s="286" t="s">
        <v>1077</v>
      </c>
      <c r="B11" s="283"/>
      <c r="C11" s="130"/>
      <c r="D11" s="349" t="s">
        <v>89</v>
      </c>
      <c r="E11" s="349" t="s">
        <v>86</v>
      </c>
      <c r="F11" s="132"/>
      <c r="G11" s="133"/>
      <c r="H11" s="134"/>
      <c r="I11" s="135"/>
      <c r="J11" s="136" t="s">
        <v>13</v>
      </c>
      <c r="K11" s="461">
        <f>Hilfsblatt!D24</f>
        <v>0</v>
      </c>
      <c r="L11" s="137" t="s">
        <v>14</v>
      </c>
      <c r="M11" s="137"/>
      <c r="N11" s="137"/>
      <c r="O11" s="138">
        <f>O56/L56</f>
        <v>0</v>
      </c>
    </row>
    <row r="12" spans="1:15" ht="18">
      <c r="A12" s="87"/>
      <c r="B12" s="87"/>
      <c r="C12" s="88"/>
      <c r="D12" s="89"/>
      <c r="E12" s="80"/>
      <c r="F12" s="171"/>
      <c r="G12" s="172"/>
      <c r="H12" s="173"/>
      <c r="I12" s="173"/>
      <c r="J12" s="174"/>
      <c r="K12" s="462"/>
      <c r="L12" s="137" t="s">
        <v>15</v>
      </c>
      <c r="M12" s="137"/>
      <c r="N12" s="137"/>
      <c r="O12" s="139">
        <f>COUNTA(I15:I55)</f>
        <v>40</v>
      </c>
    </row>
    <row r="13" spans="1:15" ht="32.25">
      <c r="A13" s="290" t="s">
        <v>16</v>
      </c>
      <c r="B13" s="96" t="s">
        <v>17</v>
      </c>
      <c r="C13" s="97" t="s">
        <v>18</v>
      </c>
      <c r="D13" s="98" t="s">
        <v>19</v>
      </c>
      <c r="E13" s="99" t="s">
        <v>20</v>
      </c>
      <c r="F13" s="99" t="s">
        <v>21</v>
      </c>
      <c r="G13" s="100" t="s">
        <v>22</v>
      </c>
      <c r="H13" s="96" t="s">
        <v>23</v>
      </c>
      <c r="I13" s="96" t="s">
        <v>24</v>
      </c>
      <c r="J13" s="101" t="s">
        <v>25</v>
      </c>
      <c r="K13" s="449" t="s">
        <v>1034</v>
      </c>
      <c r="L13" s="102" t="s">
        <v>1035</v>
      </c>
      <c r="M13" s="103" t="s">
        <v>26</v>
      </c>
      <c r="N13" s="102" t="s">
        <v>27</v>
      </c>
      <c r="O13" s="104" t="s">
        <v>28</v>
      </c>
    </row>
    <row r="14" spans="1:15" ht="8.1" customHeight="1">
      <c r="A14" s="291"/>
      <c r="B14" s="140"/>
      <c r="C14" s="141"/>
      <c r="D14" s="142"/>
      <c r="E14" s="143"/>
      <c r="F14" s="143"/>
      <c r="G14" s="144"/>
      <c r="H14" s="145"/>
      <c r="I14" s="145"/>
      <c r="J14" s="146"/>
      <c r="K14" s="463"/>
      <c r="L14" s="147"/>
      <c r="M14" s="143"/>
      <c r="N14" s="147"/>
      <c r="O14" s="148"/>
    </row>
    <row r="15" spans="1:15">
      <c r="A15" s="292">
        <v>1</v>
      </c>
      <c r="B15" s="211"/>
      <c r="C15" s="212" t="s">
        <v>29</v>
      </c>
      <c r="D15" s="213" t="s">
        <v>494</v>
      </c>
      <c r="E15" s="211" t="s">
        <v>258</v>
      </c>
      <c r="F15" s="212" t="s">
        <v>45</v>
      </c>
      <c r="G15" s="212" t="s">
        <v>1032</v>
      </c>
      <c r="H15" s="214">
        <v>13.88</v>
      </c>
      <c r="I15" s="212">
        <v>2</v>
      </c>
      <c r="J15" s="119">
        <f>IF(I15&lt;&gt;"",VLOOKUP(I15,Zusammenfassung!$I$11:$J$24,MATCH($E$11,{"V";"S";"SH"},0)+1,FALSE),)</f>
        <v>100.3</v>
      </c>
      <c r="K15" s="480">
        <f>IF(G15="A",Hilfsblatt!$D$9,IF(G15="B1",Hilfsblatt!$D$10,IF(G15="B2",Hilfsblatt!$D$11,IF(G15="C1",Hilfsblatt!$D$12,IF(G15="C2",Hilfsblatt!$D$13,IF(G15="D",Hilfsblatt!$D$14,IF(G15="E",Hilfsblatt!$D$15)))))))</f>
        <v>0</v>
      </c>
      <c r="L15" s="215">
        <f t="shared" ref="L15:L54" si="0">H15*J15</f>
        <v>1392.164</v>
      </c>
      <c r="M15" s="215">
        <f t="shared" ref="M15:M54" si="1">IFERROR(L15/K15,0)</f>
        <v>0</v>
      </c>
      <c r="N15" s="216">
        <f t="shared" ref="N15:N54" si="2">IF(O15&gt;0,O15/J15,0)</f>
        <v>0</v>
      </c>
      <c r="O15" s="215">
        <f>M15*$K$11</f>
        <v>0</v>
      </c>
    </row>
    <row r="16" spans="1:15" ht="30">
      <c r="A16" s="292">
        <v>2</v>
      </c>
      <c r="B16" s="211"/>
      <c r="C16" s="212" t="s">
        <v>29</v>
      </c>
      <c r="D16" s="213" t="s">
        <v>495</v>
      </c>
      <c r="E16" s="211" t="s">
        <v>263</v>
      </c>
      <c r="F16" s="212" t="s">
        <v>1076</v>
      </c>
      <c r="G16" s="212" t="s">
        <v>46</v>
      </c>
      <c r="H16" s="214">
        <v>5.1100000000000003</v>
      </c>
      <c r="I16" s="212">
        <v>5</v>
      </c>
      <c r="J16" s="119">
        <f>IF(I16&lt;&gt;"",VLOOKUP(I16,Zusammenfassung!$I$11:$J$24,MATCH($E$11,{"V";"S";"SH"},0)+1,FALSE),)</f>
        <v>250.75</v>
      </c>
      <c r="K16" s="480">
        <f>IF(G16="A",Hilfsblatt!$D$9,IF(G16="B1",Hilfsblatt!$D$10,IF(G16="B2",Hilfsblatt!$D$11,IF(G16="C1",Hilfsblatt!$D$12,IF(G16="C2",Hilfsblatt!$D$13,IF(G16="D",Hilfsblatt!$D$14,IF(G16="E",Hilfsblatt!$D$15)))))))</f>
        <v>0</v>
      </c>
      <c r="L16" s="215">
        <f t="shared" si="0"/>
        <v>1281.3325</v>
      </c>
      <c r="M16" s="215">
        <f t="shared" si="1"/>
        <v>0</v>
      </c>
      <c r="N16" s="216">
        <f t="shared" si="2"/>
        <v>0</v>
      </c>
      <c r="O16" s="215">
        <f t="shared" ref="O16:O54" si="3">M16*$K$11</f>
        <v>0</v>
      </c>
    </row>
    <row r="17" spans="1:15" ht="30" customHeight="1">
      <c r="A17" s="292">
        <v>3</v>
      </c>
      <c r="B17" s="211"/>
      <c r="C17" s="212" t="s">
        <v>29</v>
      </c>
      <c r="D17" s="213" t="s">
        <v>496</v>
      </c>
      <c r="E17" s="267" t="s">
        <v>1109</v>
      </c>
      <c r="F17" s="212" t="s">
        <v>97</v>
      </c>
      <c r="G17" s="212" t="s">
        <v>1032</v>
      </c>
      <c r="H17" s="214">
        <v>18.71</v>
      </c>
      <c r="I17" s="212">
        <v>2</v>
      </c>
      <c r="J17" s="119">
        <f>IF(I17&lt;&gt;"",VLOOKUP(I17,Zusammenfassung!$I$11:$J$24,MATCH($E$11,{"V";"S";"SH"},0)+1,FALSE),)</f>
        <v>100.3</v>
      </c>
      <c r="K17" s="480">
        <f>IF(G17="A",Hilfsblatt!$D$9,IF(G17="B1",Hilfsblatt!$D$10,IF(G17="B2",Hilfsblatt!$D$11,IF(G17="C1",Hilfsblatt!$D$12,IF(G17="C2",Hilfsblatt!$D$13,IF(G17="D",Hilfsblatt!$D$14,IF(G17="E",Hilfsblatt!$D$15)))))))</f>
        <v>0</v>
      </c>
      <c r="L17" s="215">
        <f t="shared" si="0"/>
        <v>1876.6130000000001</v>
      </c>
      <c r="M17" s="215">
        <f t="shared" si="1"/>
        <v>0</v>
      </c>
      <c r="N17" s="216">
        <f t="shared" si="2"/>
        <v>0</v>
      </c>
      <c r="O17" s="215">
        <f t="shared" si="3"/>
        <v>0</v>
      </c>
    </row>
    <row r="18" spans="1:15">
      <c r="A18" s="292">
        <v>4</v>
      </c>
      <c r="B18" s="211"/>
      <c r="C18" s="212" t="s">
        <v>29</v>
      </c>
      <c r="D18" s="213" t="s">
        <v>497</v>
      </c>
      <c r="E18" s="211" t="s">
        <v>498</v>
      </c>
      <c r="F18" s="212" t="s">
        <v>97</v>
      </c>
      <c r="G18" s="212" t="s">
        <v>1032</v>
      </c>
      <c r="H18" s="214">
        <v>2</v>
      </c>
      <c r="I18" s="212">
        <v>2</v>
      </c>
      <c r="J18" s="119">
        <f>IF(I18&lt;&gt;"",VLOOKUP(I18,Zusammenfassung!$I$11:$J$24,MATCH($E$11,{"V";"S";"SH"},0)+1,FALSE),)</f>
        <v>100.3</v>
      </c>
      <c r="K18" s="480">
        <f>IF(G18="A",Hilfsblatt!$D$9,IF(G18="B1",Hilfsblatt!$D$10,IF(G18="B2",Hilfsblatt!$D$11,IF(G18="C1",Hilfsblatt!$D$12,IF(G18="C2",Hilfsblatt!$D$13,IF(G18="D",Hilfsblatt!$D$14,IF(G18="E",Hilfsblatt!$D$15)))))))</f>
        <v>0</v>
      </c>
      <c r="L18" s="215">
        <f t="shared" si="0"/>
        <v>200.6</v>
      </c>
      <c r="M18" s="215">
        <f t="shared" si="1"/>
        <v>0</v>
      </c>
      <c r="N18" s="216">
        <f t="shared" si="2"/>
        <v>0</v>
      </c>
      <c r="O18" s="215">
        <f t="shared" si="3"/>
        <v>0</v>
      </c>
    </row>
    <row r="19" spans="1:15" ht="30">
      <c r="A19" s="292">
        <v>5</v>
      </c>
      <c r="B19" s="211"/>
      <c r="C19" s="212" t="s">
        <v>29</v>
      </c>
      <c r="D19" s="213" t="s">
        <v>499</v>
      </c>
      <c r="E19" s="211" t="s">
        <v>500</v>
      </c>
      <c r="F19" s="212" t="s">
        <v>97</v>
      </c>
      <c r="G19" s="212" t="s">
        <v>46</v>
      </c>
      <c r="H19" s="214">
        <v>4.9800000000000004</v>
      </c>
      <c r="I19" s="212">
        <v>5</v>
      </c>
      <c r="J19" s="119">
        <f>IF(I19&lt;&gt;"",VLOOKUP(I19,Zusammenfassung!$I$11:$J$24,MATCH($E$11,{"V";"S";"SH"},0)+1,FALSE),)</f>
        <v>250.75</v>
      </c>
      <c r="K19" s="480">
        <f>IF(G19="A",Hilfsblatt!$D$9,IF(G19="B1",Hilfsblatt!$D$10,IF(G19="B2",Hilfsblatt!$D$11,IF(G19="C1",Hilfsblatt!$D$12,IF(G19="C2",Hilfsblatt!$D$13,IF(G19="D",Hilfsblatt!$D$14,IF(G19="E",Hilfsblatt!$D$15)))))))</f>
        <v>0</v>
      </c>
      <c r="L19" s="215">
        <f t="shared" si="0"/>
        <v>1248.7350000000001</v>
      </c>
      <c r="M19" s="215">
        <f t="shared" si="1"/>
        <v>0</v>
      </c>
      <c r="N19" s="216">
        <f t="shared" si="2"/>
        <v>0</v>
      </c>
      <c r="O19" s="215">
        <f t="shared" si="3"/>
        <v>0</v>
      </c>
    </row>
    <row r="20" spans="1:15" ht="30">
      <c r="A20" s="292">
        <v>6</v>
      </c>
      <c r="B20" s="211"/>
      <c r="C20" s="212" t="s">
        <v>29</v>
      </c>
      <c r="D20" s="213" t="s">
        <v>501</v>
      </c>
      <c r="E20" s="211" t="s">
        <v>502</v>
      </c>
      <c r="F20" s="212" t="s">
        <v>1129</v>
      </c>
      <c r="G20" s="212" t="s">
        <v>127</v>
      </c>
      <c r="H20" s="214">
        <v>18.8</v>
      </c>
      <c r="I20" s="212">
        <v>5</v>
      </c>
      <c r="J20" s="119">
        <f>IF(I20&lt;&gt;"",VLOOKUP(I20,Zusammenfassung!$I$11:$J$24,MATCH($E$11,{"V";"S";"SH"},0)+1,FALSE),)</f>
        <v>250.75</v>
      </c>
      <c r="K20" s="480">
        <f>IF(G20="A",Hilfsblatt!$D$9,IF(G20="B1",Hilfsblatt!$D$10,IF(G20="B2",Hilfsblatt!$D$11,IF(G20="C1",Hilfsblatt!$D$12,IF(G20="C2",Hilfsblatt!$D$13,IF(G20="D",Hilfsblatt!$D$14,IF(G20="E",Hilfsblatt!$D$15)))))))</f>
        <v>0</v>
      </c>
      <c r="L20" s="215">
        <f t="shared" si="0"/>
        <v>4714.1000000000004</v>
      </c>
      <c r="M20" s="215">
        <f t="shared" si="1"/>
        <v>0</v>
      </c>
      <c r="N20" s="216">
        <f t="shared" si="2"/>
        <v>0</v>
      </c>
      <c r="O20" s="215">
        <f t="shared" si="3"/>
        <v>0</v>
      </c>
    </row>
    <row r="21" spans="1:15">
      <c r="A21" s="292">
        <v>7</v>
      </c>
      <c r="B21" s="211"/>
      <c r="C21" s="212" t="s">
        <v>29</v>
      </c>
      <c r="D21" s="213" t="s">
        <v>503</v>
      </c>
      <c r="E21" s="211" t="s">
        <v>224</v>
      </c>
      <c r="F21" s="212" t="s">
        <v>93</v>
      </c>
      <c r="G21" s="212" t="s">
        <v>126</v>
      </c>
      <c r="H21" s="214">
        <v>15.72</v>
      </c>
      <c r="I21" s="212">
        <v>1</v>
      </c>
      <c r="J21" s="119">
        <f>IF(I21&lt;&gt;"",VLOOKUP(I21,Zusammenfassung!$I$11:$J$24,MATCH($E$11,{"V";"S";"SH"},0)+1,FALSE),)</f>
        <v>52.178571428571431</v>
      </c>
      <c r="K21" s="480">
        <f>IF(G21="A",Hilfsblatt!$D$9,IF(G21="B1",Hilfsblatt!$D$10,IF(G21="B2",Hilfsblatt!$D$11,IF(G21="C1",Hilfsblatt!$D$12,IF(G21="C2",Hilfsblatt!$D$13,IF(G21="D",Hilfsblatt!$D$14,IF(G21="E",Hilfsblatt!$D$15)))))))</f>
        <v>0</v>
      </c>
      <c r="L21" s="215">
        <f t="shared" si="0"/>
        <v>820.24714285714288</v>
      </c>
      <c r="M21" s="215">
        <f t="shared" si="1"/>
        <v>0</v>
      </c>
      <c r="N21" s="216">
        <f t="shared" si="2"/>
        <v>0</v>
      </c>
      <c r="O21" s="215">
        <f t="shared" si="3"/>
        <v>0</v>
      </c>
    </row>
    <row r="22" spans="1:15" ht="30">
      <c r="A22" s="292">
        <v>8</v>
      </c>
      <c r="B22" s="211"/>
      <c r="C22" s="212" t="s">
        <v>29</v>
      </c>
      <c r="D22" s="213" t="s">
        <v>504</v>
      </c>
      <c r="E22" s="211" t="s">
        <v>505</v>
      </c>
      <c r="F22" s="212" t="s">
        <v>97</v>
      </c>
      <c r="G22" s="212" t="s">
        <v>94</v>
      </c>
      <c r="H22" s="214">
        <v>7.12</v>
      </c>
      <c r="I22" s="212">
        <v>0.23</v>
      </c>
      <c r="J22" s="119">
        <f>IF(I22&lt;&gt;"",VLOOKUP(I22,Zusammenfassung!$I$11:$J$24,MATCH($E$11,{"V";"S";"SH"},0)+1,FALSE),)</f>
        <v>12</v>
      </c>
      <c r="K22" s="480">
        <f>IF(G22="A",Hilfsblatt!$D$9,IF(G22="B1",Hilfsblatt!$D$10,IF(G22="B2",Hilfsblatt!$D$11,IF(G22="C1",Hilfsblatt!$D$12,IF(G22="C2",Hilfsblatt!$D$13,IF(G22="D",Hilfsblatt!$D$14,IF(G22="E",Hilfsblatt!$D$15)))))))</f>
        <v>0</v>
      </c>
      <c r="L22" s="215">
        <f t="shared" si="0"/>
        <v>85.44</v>
      </c>
      <c r="M22" s="215">
        <f t="shared" si="1"/>
        <v>0</v>
      </c>
      <c r="N22" s="216">
        <f t="shared" si="2"/>
        <v>0</v>
      </c>
      <c r="O22" s="215">
        <f t="shared" si="3"/>
        <v>0</v>
      </c>
    </row>
    <row r="23" spans="1:15">
      <c r="A23" s="292">
        <v>9</v>
      </c>
      <c r="B23" s="211"/>
      <c r="C23" s="212" t="s">
        <v>29</v>
      </c>
      <c r="D23" s="213" t="s">
        <v>506</v>
      </c>
      <c r="E23" s="211" t="s">
        <v>507</v>
      </c>
      <c r="F23" s="212" t="s">
        <v>97</v>
      </c>
      <c r="G23" s="212" t="s">
        <v>1032</v>
      </c>
      <c r="H23" s="214">
        <v>30.72</v>
      </c>
      <c r="I23" s="212">
        <v>2</v>
      </c>
      <c r="J23" s="119">
        <f>IF(I23&lt;&gt;"",VLOOKUP(I23,Zusammenfassung!$I$11:$J$24,MATCH($E$11,{"V";"S";"SH"},0)+1,FALSE),)</f>
        <v>100.3</v>
      </c>
      <c r="K23" s="480">
        <f>IF(G23="A",Hilfsblatt!$D$9,IF(G23="B1",Hilfsblatt!$D$10,IF(G23="B2",Hilfsblatt!$D$11,IF(G23="C1",Hilfsblatt!$D$12,IF(G23="C2",Hilfsblatt!$D$13,IF(G23="D",Hilfsblatt!$D$14,IF(G23="E",Hilfsblatt!$D$15)))))))</f>
        <v>0</v>
      </c>
      <c r="L23" s="215">
        <f t="shared" si="0"/>
        <v>3081.2159999999999</v>
      </c>
      <c r="M23" s="215">
        <f t="shared" si="1"/>
        <v>0</v>
      </c>
      <c r="N23" s="216">
        <f t="shared" si="2"/>
        <v>0</v>
      </c>
      <c r="O23" s="215">
        <f t="shared" si="3"/>
        <v>0</v>
      </c>
    </row>
    <row r="24" spans="1:15" ht="30">
      <c r="A24" s="292">
        <v>10</v>
      </c>
      <c r="B24" s="211"/>
      <c r="C24" s="212" t="s">
        <v>29</v>
      </c>
      <c r="D24" s="213" t="s">
        <v>508</v>
      </c>
      <c r="E24" s="211" t="s">
        <v>509</v>
      </c>
      <c r="F24" s="212" t="s">
        <v>97</v>
      </c>
      <c r="G24" s="268" t="s">
        <v>94</v>
      </c>
      <c r="H24" s="214">
        <v>39.770000000000003</v>
      </c>
      <c r="I24" s="212">
        <v>2</v>
      </c>
      <c r="J24" s="119">
        <f>IF(I24&lt;&gt;"",VLOOKUP(I24,Zusammenfassung!$I$11:$J$24,MATCH($E$11,{"V";"S";"SH"},0)+1,FALSE),)</f>
        <v>100.3</v>
      </c>
      <c r="K24" s="480">
        <f>IF(G24="A",Hilfsblatt!$D$9,IF(G24="B1",Hilfsblatt!$D$10,IF(G24="B2",Hilfsblatt!$D$11,IF(G24="C1",Hilfsblatt!$D$12,IF(G24="C2",Hilfsblatt!$D$13,IF(G24="D",Hilfsblatt!$D$14,IF(G24="E",Hilfsblatt!$D$15)))))))</f>
        <v>0</v>
      </c>
      <c r="L24" s="215">
        <f t="shared" si="0"/>
        <v>3988.931</v>
      </c>
      <c r="M24" s="215">
        <f t="shared" si="1"/>
        <v>0</v>
      </c>
      <c r="N24" s="216">
        <f t="shared" si="2"/>
        <v>0</v>
      </c>
      <c r="O24" s="215">
        <f t="shared" si="3"/>
        <v>0</v>
      </c>
    </row>
    <row r="25" spans="1:15" ht="30">
      <c r="A25" s="292">
        <v>11</v>
      </c>
      <c r="B25" s="211"/>
      <c r="C25" s="212" t="s">
        <v>29</v>
      </c>
      <c r="D25" s="213" t="s">
        <v>510</v>
      </c>
      <c r="E25" s="211" t="s">
        <v>511</v>
      </c>
      <c r="F25" s="212" t="s">
        <v>97</v>
      </c>
      <c r="G25" s="268" t="s">
        <v>94</v>
      </c>
      <c r="H25" s="214">
        <v>22.15</v>
      </c>
      <c r="I25" s="212">
        <v>2</v>
      </c>
      <c r="J25" s="119">
        <f>IF(I25&lt;&gt;"",VLOOKUP(I25,Zusammenfassung!$I$11:$J$24,MATCH($E$11,{"V";"S";"SH"},0)+1,FALSE),)</f>
        <v>100.3</v>
      </c>
      <c r="K25" s="480">
        <f>IF(G25="A",Hilfsblatt!$D$9,IF(G25="B1",Hilfsblatt!$D$10,IF(G25="B2",Hilfsblatt!$D$11,IF(G25="C1",Hilfsblatt!$D$12,IF(G25="C2",Hilfsblatt!$D$13,IF(G25="D",Hilfsblatt!$D$14,IF(G25="E",Hilfsblatt!$D$15)))))))</f>
        <v>0</v>
      </c>
      <c r="L25" s="215">
        <f t="shared" si="0"/>
        <v>2221.645</v>
      </c>
      <c r="M25" s="215">
        <f t="shared" si="1"/>
        <v>0</v>
      </c>
      <c r="N25" s="216">
        <f t="shared" si="2"/>
        <v>0</v>
      </c>
      <c r="O25" s="215">
        <f t="shared" si="3"/>
        <v>0</v>
      </c>
    </row>
    <row r="26" spans="1:15">
      <c r="A26" s="292">
        <v>12</v>
      </c>
      <c r="B26" s="211"/>
      <c r="C26" s="212" t="s">
        <v>29</v>
      </c>
      <c r="D26" s="213" t="s">
        <v>512</v>
      </c>
      <c r="E26" s="211" t="s">
        <v>225</v>
      </c>
      <c r="F26" s="212" t="s">
        <v>93</v>
      </c>
      <c r="G26" s="212" t="s">
        <v>126</v>
      </c>
      <c r="H26" s="214">
        <v>17.22</v>
      </c>
      <c r="I26" s="212">
        <v>1</v>
      </c>
      <c r="J26" s="119">
        <f>IF(I26&lt;&gt;"",VLOOKUP(I26,Zusammenfassung!$I$11:$J$24,MATCH($E$11,{"V";"S";"SH"},0)+1,FALSE),)</f>
        <v>52.178571428571431</v>
      </c>
      <c r="K26" s="480">
        <f>IF(G26="A",Hilfsblatt!$D$9,IF(G26="B1",Hilfsblatt!$D$10,IF(G26="B2",Hilfsblatt!$D$11,IF(G26="C1",Hilfsblatt!$D$12,IF(G26="C2",Hilfsblatt!$D$13,IF(G26="D",Hilfsblatt!$D$14,IF(G26="E",Hilfsblatt!$D$15)))))))</f>
        <v>0</v>
      </c>
      <c r="L26" s="215">
        <f t="shared" si="0"/>
        <v>898.51499999999999</v>
      </c>
      <c r="M26" s="215">
        <f t="shared" si="1"/>
        <v>0</v>
      </c>
      <c r="N26" s="216">
        <f t="shared" si="2"/>
        <v>0</v>
      </c>
      <c r="O26" s="215">
        <f t="shared" si="3"/>
        <v>0</v>
      </c>
    </row>
    <row r="27" spans="1:15" ht="30">
      <c r="A27" s="292">
        <v>13</v>
      </c>
      <c r="B27" s="211"/>
      <c r="C27" s="212" t="s">
        <v>29</v>
      </c>
      <c r="D27" s="213" t="s">
        <v>513</v>
      </c>
      <c r="E27" s="211" t="s">
        <v>514</v>
      </c>
      <c r="F27" s="212" t="s">
        <v>93</v>
      </c>
      <c r="G27" s="212" t="s">
        <v>126</v>
      </c>
      <c r="H27" s="214">
        <v>20.03</v>
      </c>
      <c r="I27" s="212">
        <v>1</v>
      </c>
      <c r="J27" s="119">
        <f>IF(I27&lt;&gt;"",VLOOKUP(I27,Zusammenfassung!$I$11:$J$24,MATCH($E$11,{"V";"S";"SH"},0)+1,FALSE),)</f>
        <v>52.178571428571431</v>
      </c>
      <c r="K27" s="480">
        <f>IF(G27="A",Hilfsblatt!$D$9,IF(G27="B1",Hilfsblatt!$D$10,IF(G27="B2",Hilfsblatt!$D$11,IF(G27="C1",Hilfsblatt!$D$12,IF(G27="C2",Hilfsblatt!$D$13,IF(G27="D",Hilfsblatt!$D$14,IF(G27="E",Hilfsblatt!$D$15)))))))</f>
        <v>0</v>
      </c>
      <c r="L27" s="215">
        <f t="shared" si="0"/>
        <v>1045.1367857142859</v>
      </c>
      <c r="M27" s="215">
        <f t="shared" si="1"/>
        <v>0</v>
      </c>
      <c r="N27" s="216">
        <f t="shared" si="2"/>
        <v>0</v>
      </c>
      <c r="O27" s="215">
        <f t="shared" si="3"/>
        <v>0</v>
      </c>
    </row>
    <row r="28" spans="1:15">
      <c r="A28" s="292">
        <v>14</v>
      </c>
      <c r="B28" s="211"/>
      <c r="C28" s="212" t="s">
        <v>29</v>
      </c>
      <c r="D28" s="213" t="s">
        <v>515</v>
      </c>
      <c r="E28" s="211" t="s">
        <v>162</v>
      </c>
      <c r="F28" s="212" t="s">
        <v>93</v>
      </c>
      <c r="G28" s="212" t="s">
        <v>126</v>
      </c>
      <c r="H28" s="214">
        <v>10.85</v>
      </c>
      <c r="I28" s="212">
        <v>1</v>
      </c>
      <c r="J28" s="119">
        <f>IF(I28&lt;&gt;"",VLOOKUP(I28,Zusammenfassung!$I$11:$J$24,MATCH($E$11,{"V";"S";"SH"},0)+1,FALSE),)</f>
        <v>52.178571428571431</v>
      </c>
      <c r="K28" s="480">
        <f>IF(G28="A",Hilfsblatt!$D$9,IF(G28="B1",Hilfsblatt!$D$10,IF(G28="B2",Hilfsblatt!$D$11,IF(G28="C1",Hilfsblatt!$D$12,IF(G28="C2",Hilfsblatt!$D$13,IF(G28="D",Hilfsblatt!$D$14,IF(G28="E",Hilfsblatt!$D$15)))))))</f>
        <v>0</v>
      </c>
      <c r="L28" s="215">
        <f t="shared" si="0"/>
        <v>566.13750000000005</v>
      </c>
      <c r="M28" s="215">
        <f t="shared" si="1"/>
        <v>0</v>
      </c>
      <c r="N28" s="216">
        <f t="shared" si="2"/>
        <v>0</v>
      </c>
      <c r="O28" s="215">
        <f t="shared" si="3"/>
        <v>0</v>
      </c>
    </row>
    <row r="29" spans="1:15">
      <c r="A29" s="292">
        <v>15</v>
      </c>
      <c r="B29" s="211"/>
      <c r="C29" s="212" t="s">
        <v>29</v>
      </c>
      <c r="D29" s="213" t="s">
        <v>516</v>
      </c>
      <c r="E29" s="211" t="s">
        <v>517</v>
      </c>
      <c r="F29" s="212" t="s">
        <v>93</v>
      </c>
      <c r="G29" s="212" t="s">
        <v>126</v>
      </c>
      <c r="H29" s="214">
        <v>14.38</v>
      </c>
      <c r="I29" s="212">
        <v>1</v>
      </c>
      <c r="J29" s="119">
        <f>IF(I29&lt;&gt;"",VLOOKUP(I29,Zusammenfassung!$I$11:$J$24,MATCH($E$11,{"V";"S";"SH"},0)+1,FALSE),)</f>
        <v>52.178571428571431</v>
      </c>
      <c r="K29" s="480">
        <f>IF(G29="A",Hilfsblatt!$D$9,IF(G29="B1",Hilfsblatt!$D$10,IF(G29="B2",Hilfsblatt!$D$11,IF(G29="C1",Hilfsblatt!$D$12,IF(G29="C2",Hilfsblatt!$D$13,IF(G29="D",Hilfsblatt!$D$14,IF(G29="E",Hilfsblatt!$D$15)))))))</f>
        <v>0</v>
      </c>
      <c r="L29" s="215">
        <f t="shared" si="0"/>
        <v>750.32785714285717</v>
      </c>
      <c r="M29" s="215">
        <f t="shared" si="1"/>
        <v>0</v>
      </c>
      <c r="N29" s="216">
        <f t="shared" si="2"/>
        <v>0</v>
      </c>
      <c r="O29" s="215">
        <f t="shared" si="3"/>
        <v>0</v>
      </c>
    </row>
    <row r="30" spans="1:15">
      <c r="A30" s="292">
        <v>16</v>
      </c>
      <c r="B30" s="211"/>
      <c r="C30" s="212" t="s">
        <v>90</v>
      </c>
      <c r="D30" s="213" t="s">
        <v>518</v>
      </c>
      <c r="E30" s="211" t="s">
        <v>258</v>
      </c>
      <c r="F30" s="212" t="s">
        <v>45</v>
      </c>
      <c r="G30" s="212" t="s">
        <v>1032</v>
      </c>
      <c r="H30" s="214">
        <v>13.46</v>
      </c>
      <c r="I30" s="212">
        <v>2</v>
      </c>
      <c r="J30" s="119">
        <f>IF(I30&lt;&gt;"",VLOOKUP(I30,Zusammenfassung!$I$11:$J$24,MATCH($E$11,{"V";"S";"SH"},0)+1,FALSE),)</f>
        <v>100.3</v>
      </c>
      <c r="K30" s="480">
        <f>IF(G30="A",Hilfsblatt!$D$9,IF(G30="B1",Hilfsblatt!$D$10,IF(G30="B2",Hilfsblatt!$D$11,IF(G30="C1",Hilfsblatt!$D$12,IF(G30="C2",Hilfsblatt!$D$13,IF(G30="D",Hilfsblatt!$D$14,IF(G30="E",Hilfsblatt!$D$15)))))))</f>
        <v>0</v>
      </c>
      <c r="L30" s="215">
        <f t="shared" si="0"/>
        <v>1350.038</v>
      </c>
      <c r="M30" s="215">
        <f t="shared" si="1"/>
        <v>0</v>
      </c>
      <c r="N30" s="216">
        <f t="shared" si="2"/>
        <v>0</v>
      </c>
      <c r="O30" s="215">
        <f t="shared" si="3"/>
        <v>0</v>
      </c>
    </row>
    <row r="31" spans="1:15">
      <c r="A31" s="292">
        <v>17</v>
      </c>
      <c r="B31" s="211"/>
      <c r="C31" s="212" t="s">
        <v>90</v>
      </c>
      <c r="D31" s="213" t="s">
        <v>519</v>
      </c>
      <c r="E31" s="211" t="s">
        <v>263</v>
      </c>
      <c r="F31" s="212" t="s">
        <v>520</v>
      </c>
      <c r="G31" s="212" t="s">
        <v>46</v>
      </c>
      <c r="H31" s="214">
        <v>4.18</v>
      </c>
      <c r="I31" s="212">
        <v>5</v>
      </c>
      <c r="J31" s="119">
        <f>IF(I31&lt;&gt;"",VLOOKUP(I31,Zusammenfassung!$I$11:$J$24,MATCH($E$11,{"V";"S";"SH"},0)+1,FALSE),)</f>
        <v>250.75</v>
      </c>
      <c r="K31" s="480">
        <f>IF(G31="A",Hilfsblatt!$D$9,IF(G31="B1",Hilfsblatt!$D$10,IF(G31="B2",Hilfsblatt!$D$11,IF(G31="C1",Hilfsblatt!$D$12,IF(G31="C2",Hilfsblatt!$D$13,IF(G31="D",Hilfsblatt!$D$14,IF(G31="E",Hilfsblatt!$D$15)))))))</f>
        <v>0</v>
      </c>
      <c r="L31" s="215">
        <f t="shared" si="0"/>
        <v>1048.135</v>
      </c>
      <c r="M31" s="215">
        <f t="shared" si="1"/>
        <v>0</v>
      </c>
      <c r="N31" s="216">
        <f t="shared" si="2"/>
        <v>0</v>
      </c>
      <c r="O31" s="215">
        <f t="shared" si="3"/>
        <v>0</v>
      </c>
    </row>
    <row r="32" spans="1:15">
      <c r="A32" s="292">
        <v>18</v>
      </c>
      <c r="B32" s="211"/>
      <c r="C32" s="212" t="s">
        <v>90</v>
      </c>
      <c r="D32" s="213" t="s">
        <v>521</v>
      </c>
      <c r="E32" s="267" t="s">
        <v>1110</v>
      </c>
      <c r="F32" s="212" t="s">
        <v>45</v>
      </c>
      <c r="G32" s="212" t="s">
        <v>1032</v>
      </c>
      <c r="H32" s="214">
        <v>23.15</v>
      </c>
      <c r="I32" s="212">
        <v>2</v>
      </c>
      <c r="J32" s="119">
        <f>IF(I32&lt;&gt;"",VLOOKUP(I32,Zusammenfassung!$I$11:$J$24,MATCH($E$11,{"V";"S";"SH"},0)+1,FALSE),)</f>
        <v>100.3</v>
      </c>
      <c r="K32" s="480">
        <f>IF(G32="A",Hilfsblatt!$D$9,IF(G32="B1",Hilfsblatt!$D$10,IF(G32="B2",Hilfsblatt!$D$11,IF(G32="C1",Hilfsblatt!$D$12,IF(G32="C2",Hilfsblatt!$D$13,IF(G32="D",Hilfsblatt!$D$14,IF(G32="E",Hilfsblatt!$D$15)))))))</f>
        <v>0</v>
      </c>
      <c r="L32" s="215">
        <f t="shared" si="0"/>
        <v>2321.9449999999997</v>
      </c>
      <c r="M32" s="215">
        <f t="shared" si="1"/>
        <v>0</v>
      </c>
      <c r="N32" s="216">
        <f t="shared" si="2"/>
        <v>0</v>
      </c>
      <c r="O32" s="215">
        <f t="shared" si="3"/>
        <v>0</v>
      </c>
    </row>
    <row r="33" spans="1:15" ht="30">
      <c r="A33" s="292">
        <v>19</v>
      </c>
      <c r="B33" s="211"/>
      <c r="C33" s="212" t="s">
        <v>90</v>
      </c>
      <c r="D33" s="213" t="s">
        <v>522</v>
      </c>
      <c r="E33" s="267" t="s">
        <v>1111</v>
      </c>
      <c r="F33" s="212" t="s">
        <v>93</v>
      </c>
      <c r="G33" s="212" t="s">
        <v>126</v>
      </c>
      <c r="H33" s="214">
        <v>12.52</v>
      </c>
      <c r="I33" s="212">
        <v>1</v>
      </c>
      <c r="J33" s="119">
        <f>IF(I33&lt;&gt;"",VLOOKUP(I33,Zusammenfassung!$I$11:$J$24,MATCH($E$11,{"V";"S";"SH"},0)+1,FALSE),)</f>
        <v>52.178571428571431</v>
      </c>
      <c r="K33" s="480">
        <f>IF(G33="A",Hilfsblatt!$D$9,IF(G33="B1",Hilfsblatt!$D$10,IF(G33="B2",Hilfsblatt!$D$11,IF(G33="C1",Hilfsblatt!$D$12,IF(G33="C2",Hilfsblatt!$D$13,IF(G33="D",Hilfsblatt!$D$14,IF(G33="E",Hilfsblatt!$D$15)))))))</f>
        <v>0</v>
      </c>
      <c r="L33" s="215">
        <f t="shared" si="0"/>
        <v>653.27571428571434</v>
      </c>
      <c r="M33" s="215">
        <f t="shared" si="1"/>
        <v>0</v>
      </c>
      <c r="N33" s="216">
        <f t="shared" si="2"/>
        <v>0</v>
      </c>
      <c r="O33" s="215">
        <f t="shared" si="3"/>
        <v>0</v>
      </c>
    </row>
    <row r="34" spans="1:15">
      <c r="A34" s="292">
        <v>20</v>
      </c>
      <c r="B34" s="211"/>
      <c r="C34" s="212" t="s">
        <v>90</v>
      </c>
      <c r="D34" s="213" t="s">
        <v>523</v>
      </c>
      <c r="E34" s="211" t="s">
        <v>524</v>
      </c>
      <c r="F34" s="212" t="s">
        <v>93</v>
      </c>
      <c r="G34" s="212" t="s">
        <v>126</v>
      </c>
      <c r="H34" s="214">
        <v>22.78</v>
      </c>
      <c r="I34" s="212">
        <v>1</v>
      </c>
      <c r="J34" s="119">
        <f>IF(I34&lt;&gt;"",VLOOKUP(I34,Zusammenfassung!$I$11:$J$24,MATCH($E$11,{"V";"S";"SH"},0)+1,FALSE),)</f>
        <v>52.178571428571431</v>
      </c>
      <c r="K34" s="480">
        <f>IF(G34="A",Hilfsblatt!$D$9,IF(G34="B1",Hilfsblatt!$D$10,IF(G34="B2",Hilfsblatt!$D$11,IF(G34="C1",Hilfsblatt!$D$12,IF(G34="C2",Hilfsblatt!$D$13,IF(G34="D",Hilfsblatt!$D$14,IF(G34="E",Hilfsblatt!$D$15)))))))</f>
        <v>0</v>
      </c>
      <c r="L34" s="215">
        <f t="shared" si="0"/>
        <v>1188.6278571428572</v>
      </c>
      <c r="M34" s="215">
        <f t="shared" si="1"/>
        <v>0</v>
      </c>
      <c r="N34" s="216">
        <f t="shared" si="2"/>
        <v>0</v>
      </c>
      <c r="O34" s="215">
        <f t="shared" si="3"/>
        <v>0</v>
      </c>
    </row>
    <row r="35" spans="1:15">
      <c r="A35" s="292">
        <v>21</v>
      </c>
      <c r="B35" s="211"/>
      <c r="C35" s="212" t="s">
        <v>90</v>
      </c>
      <c r="D35" s="213" t="s">
        <v>525</v>
      </c>
      <c r="E35" s="211" t="s">
        <v>526</v>
      </c>
      <c r="F35" s="212" t="s">
        <v>93</v>
      </c>
      <c r="G35" s="212" t="s">
        <v>126</v>
      </c>
      <c r="H35" s="214">
        <v>24.23</v>
      </c>
      <c r="I35" s="212">
        <v>1</v>
      </c>
      <c r="J35" s="119">
        <f>IF(I35&lt;&gt;"",VLOOKUP(I35,Zusammenfassung!$I$11:$J$24,MATCH($E$11,{"V";"S";"SH"},0)+1,FALSE),)</f>
        <v>52.178571428571431</v>
      </c>
      <c r="K35" s="480">
        <f>IF(G35="A",Hilfsblatt!$D$9,IF(G35="B1",Hilfsblatt!$D$10,IF(G35="B2",Hilfsblatt!$D$11,IF(G35="C1",Hilfsblatt!$D$12,IF(G35="C2",Hilfsblatt!$D$13,IF(G35="D",Hilfsblatt!$D$14,IF(G35="E",Hilfsblatt!$D$15)))))))</f>
        <v>0</v>
      </c>
      <c r="L35" s="215">
        <f t="shared" si="0"/>
        <v>1264.2867857142858</v>
      </c>
      <c r="M35" s="215">
        <f t="shared" si="1"/>
        <v>0</v>
      </c>
      <c r="N35" s="216">
        <f t="shared" si="2"/>
        <v>0</v>
      </c>
      <c r="O35" s="215">
        <f t="shared" si="3"/>
        <v>0</v>
      </c>
    </row>
    <row r="36" spans="1:15">
      <c r="A36" s="292">
        <v>22</v>
      </c>
      <c r="B36" s="211"/>
      <c r="C36" s="212" t="s">
        <v>90</v>
      </c>
      <c r="D36" s="213" t="s">
        <v>527</v>
      </c>
      <c r="E36" s="211" t="s">
        <v>528</v>
      </c>
      <c r="F36" s="212" t="s">
        <v>93</v>
      </c>
      <c r="G36" s="212" t="s">
        <v>126</v>
      </c>
      <c r="H36" s="214">
        <v>19.63</v>
      </c>
      <c r="I36" s="212">
        <v>1</v>
      </c>
      <c r="J36" s="119">
        <f>IF(I36&lt;&gt;"",VLOOKUP(I36,Zusammenfassung!$I$11:$J$24,MATCH($E$11,{"V";"S";"SH"},0)+1,FALSE),)</f>
        <v>52.178571428571431</v>
      </c>
      <c r="K36" s="480">
        <f>IF(G36="A",Hilfsblatt!$D$9,IF(G36="B1",Hilfsblatt!$D$10,IF(G36="B2",Hilfsblatt!$D$11,IF(G36="C1",Hilfsblatt!$D$12,IF(G36="C2",Hilfsblatt!$D$13,IF(G36="D",Hilfsblatt!$D$14,IF(G36="E",Hilfsblatt!$D$15)))))))</f>
        <v>0</v>
      </c>
      <c r="L36" s="215">
        <f t="shared" si="0"/>
        <v>1024.2653571428571</v>
      </c>
      <c r="M36" s="215">
        <f t="shared" si="1"/>
        <v>0</v>
      </c>
      <c r="N36" s="216">
        <f t="shared" si="2"/>
        <v>0</v>
      </c>
      <c r="O36" s="215">
        <f t="shared" si="3"/>
        <v>0</v>
      </c>
    </row>
    <row r="37" spans="1:15">
      <c r="A37" s="292">
        <v>23</v>
      </c>
      <c r="B37" s="211"/>
      <c r="C37" s="212" t="s">
        <v>90</v>
      </c>
      <c r="D37" s="213" t="s">
        <v>529</v>
      </c>
      <c r="E37" s="211" t="s">
        <v>530</v>
      </c>
      <c r="F37" s="212" t="s">
        <v>93</v>
      </c>
      <c r="G37" s="212" t="s">
        <v>126</v>
      </c>
      <c r="H37" s="214">
        <v>25.26</v>
      </c>
      <c r="I37" s="212">
        <v>1</v>
      </c>
      <c r="J37" s="119">
        <f>IF(I37&lt;&gt;"",VLOOKUP(I37,Zusammenfassung!$I$11:$J$24,MATCH($E$11,{"V";"S";"SH"},0)+1,FALSE),)</f>
        <v>52.178571428571431</v>
      </c>
      <c r="K37" s="480">
        <f>IF(G37="A",Hilfsblatt!$D$9,IF(G37="B1",Hilfsblatt!$D$10,IF(G37="B2",Hilfsblatt!$D$11,IF(G37="C1",Hilfsblatt!$D$12,IF(G37="C2",Hilfsblatt!$D$13,IF(G37="D",Hilfsblatt!$D$14,IF(G37="E",Hilfsblatt!$D$15)))))))</f>
        <v>0</v>
      </c>
      <c r="L37" s="215">
        <f t="shared" si="0"/>
        <v>1318.0307142857143</v>
      </c>
      <c r="M37" s="215">
        <f t="shared" si="1"/>
        <v>0</v>
      </c>
      <c r="N37" s="216">
        <f t="shared" si="2"/>
        <v>0</v>
      </c>
      <c r="O37" s="215">
        <f t="shared" si="3"/>
        <v>0</v>
      </c>
    </row>
    <row r="38" spans="1:15">
      <c r="A38" s="292">
        <v>24</v>
      </c>
      <c r="B38" s="211"/>
      <c r="C38" s="212" t="s">
        <v>90</v>
      </c>
      <c r="D38" s="213" t="s">
        <v>531</v>
      </c>
      <c r="E38" s="211" t="s">
        <v>532</v>
      </c>
      <c r="F38" s="212" t="s">
        <v>97</v>
      </c>
      <c r="G38" s="212" t="s">
        <v>126</v>
      </c>
      <c r="H38" s="214">
        <v>5.7</v>
      </c>
      <c r="I38" s="212">
        <v>1</v>
      </c>
      <c r="J38" s="119">
        <f>IF(I38&lt;&gt;"",VLOOKUP(I38,Zusammenfassung!$I$11:$J$24,MATCH($E$11,{"V";"S";"SH"},0)+1,FALSE),)</f>
        <v>52.178571428571431</v>
      </c>
      <c r="K38" s="480">
        <f>IF(G38="A",Hilfsblatt!$D$9,IF(G38="B1",Hilfsblatt!$D$10,IF(G38="B2",Hilfsblatt!$D$11,IF(G38="C1",Hilfsblatt!$D$12,IF(G38="C2",Hilfsblatt!$D$13,IF(G38="D",Hilfsblatt!$D$14,IF(G38="E",Hilfsblatt!$D$15)))))))</f>
        <v>0</v>
      </c>
      <c r="L38" s="215">
        <f t="shared" si="0"/>
        <v>297.41785714285714</v>
      </c>
      <c r="M38" s="215">
        <f t="shared" si="1"/>
        <v>0</v>
      </c>
      <c r="N38" s="216">
        <f t="shared" si="2"/>
        <v>0</v>
      </c>
      <c r="O38" s="215">
        <f t="shared" si="3"/>
        <v>0</v>
      </c>
    </row>
    <row r="39" spans="1:15">
      <c r="A39" s="292">
        <v>25</v>
      </c>
      <c r="B39" s="211"/>
      <c r="C39" s="212" t="s">
        <v>136</v>
      </c>
      <c r="D39" s="213" t="s">
        <v>533</v>
      </c>
      <c r="E39" s="211" t="s">
        <v>258</v>
      </c>
      <c r="F39" s="212" t="s">
        <v>45</v>
      </c>
      <c r="G39" s="212" t="s">
        <v>1032</v>
      </c>
      <c r="H39" s="214">
        <v>13.48</v>
      </c>
      <c r="I39" s="212">
        <v>2</v>
      </c>
      <c r="J39" s="119">
        <f>IF(I39&lt;&gt;"",VLOOKUP(I39,Zusammenfassung!$I$11:$J$24,MATCH($E$11,{"V";"S";"SH"},0)+1,FALSE),)</f>
        <v>100.3</v>
      </c>
      <c r="K39" s="480">
        <f>IF(G39="A",Hilfsblatt!$D$9,IF(G39="B1",Hilfsblatt!$D$10,IF(G39="B2",Hilfsblatt!$D$11,IF(G39="C1",Hilfsblatt!$D$12,IF(G39="C2",Hilfsblatt!$D$13,IF(G39="D",Hilfsblatt!$D$14,IF(G39="E",Hilfsblatt!$D$15)))))))</f>
        <v>0</v>
      </c>
      <c r="L39" s="215">
        <f t="shared" si="0"/>
        <v>1352.0440000000001</v>
      </c>
      <c r="M39" s="215">
        <f t="shared" si="1"/>
        <v>0</v>
      </c>
      <c r="N39" s="216">
        <f t="shared" si="2"/>
        <v>0</v>
      </c>
      <c r="O39" s="215">
        <f t="shared" si="3"/>
        <v>0</v>
      </c>
    </row>
    <row r="40" spans="1:15" ht="13.5" customHeight="1">
      <c r="A40" s="292">
        <v>26</v>
      </c>
      <c r="B40" s="211"/>
      <c r="C40" s="212" t="s">
        <v>136</v>
      </c>
      <c r="D40" s="213" t="s">
        <v>534</v>
      </c>
      <c r="E40" s="211" t="s">
        <v>263</v>
      </c>
      <c r="F40" s="212" t="s">
        <v>520</v>
      </c>
      <c r="G40" s="212" t="s">
        <v>46</v>
      </c>
      <c r="H40" s="214">
        <v>4.62</v>
      </c>
      <c r="I40" s="212">
        <v>5</v>
      </c>
      <c r="J40" s="119">
        <f>IF(I40&lt;&gt;"",VLOOKUP(I40,Zusammenfassung!$I$11:$J$24,MATCH($E$11,{"V";"S";"SH"},0)+1,FALSE),)</f>
        <v>250.75</v>
      </c>
      <c r="K40" s="480">
        <f>IF(G40="A",Hilfsblatt!$D$9,IF(G40="B1",Hilfsblatt!$D$10,IF(G40="B2",Hilfsblatt!$D$11,IF(G40="C1",Hilfsblatt!$D$12,IF(G40="C2",Hilfsblatt!$D$13,IF(G40="D",Hilfsblatt!$D$14,IF(G40="E",Hilfsblatt!$D$15)))))))</f>
        <v>0</v>
      </c>
      <c r="L40" s="215">
        <f t="shared" si="0"/>
        <v>1158.4649999999999</v>
      </c>
      <c r="M40" s="215">
        <f t="shared" si="1"/>
        <v>0</v>
      </c>
      <c r="N40" s="216">
        <f t="shared" si="2"/>
        <v>0</v>
      </c>
      <c r="O40" s="215">
        <f t="shared" si="3"/>
        <v>0</v>
      </c>
    </row>
    <row r="41" spans="1:15">
      <c r="A41" s="292">
        <v>27</v>
      </c>
      <c r="B41" s="211"/>
      <c r="C41" s="212" t="s">
        <v>136</v>
      </c>
      <c r="D41" s="213" t="s">
        <v>535</v>
      </c>
      <c r="E41" s="211" t="s">
        <v>72</v>
      </c>
      <c r="F41" s="212" t="s">
        <v>97</v>
      </c>
      <c r="G41" s="212" t="s">
        <v>1032</v>
      </c>
      <c r="H41" s="214">
        <v>23.16</v>
      </c>
      <c r="I41" s="212">
        <v>2</v>
      </c>
      <c r="J41" s="119">
        <f>IF(I41&lt;&gt;"",VLOOKUP(I41,Zusammenfassung!$I$11:$J$24,MATCH($E$11,{"V";"S";"SH"},0)+1,FALSE),)</f>
        <v>100.3</v>
      </c>
      <c r="K41" s="480">
        <f>IF(G41="A",Hilfsblatt!$D$9,IF(G41="B1",Hilfsblatt!$D$10,IF(G41="B2",Hilfsblatt!$D$11,IF(G41="C1",Hilfsblatt!$D$12,IF(G41="C2",Hilfsblatt!$D$13,IF(G41="D",Hilfsblatt!$D$14,IF(G41="E",Hilfsblatt!$D$15)))))))</f>
        <v>0</v>
      </c>
      <c r="L41" s="215">
        <f t="shared" si="0"/>
        <v>2322.9479999999999</v>
      </c>
      <c r="M41" s="215">
        <f t="shared" si="1"/>
        <v>0</v>
      </c>
      <c r="N41" s="216">
        <f t="shared" si="2"/>
        <v>0</v>
      </c>
      <c r="O41" s="215">
        <f t="shared" si="3"/>
        <v>0</v>
      </c>
    </row>
    <row r="42" spans="1:15">
      <c r="A42" s="292">
        <v>28</v>
      </c>
      <c r="B42" s="211"/>
      <c r="C42" s="212" t="s">
        <v>136</v>
      </c>
      <c r="D42" s="213" t="s">
        <v>536</v>
      </c>
      <c r="E42" s="211" t="s">
        <v>537</v>
      </c>
      <c r="F42" s="212" t="s">
        <v>93</v>
      </c>
      <c r="G42" s="212" t="s">
        <v>126</v>
      </c>
      <c r="H42" s="214">
        <v>11.93</v>
      </c>
      <c r="I42" s="212">
        <v>1</v>
      </c>
      <c r="J42" s="119">
        <f>IF(I42&lt;&gt;"",VLOOKUP(I42,Zusammenfassung!$I$11:$J$24,MATCH($E$11,{"V";"S";"SH"},0)+1,FALSE),)</f>
        <v>52.178571428571431</v>
      </c>
      <c r="K42" s="480">
        <f>IF(G42="A",Hilfsblatt!$D$9,IF(G42="B1",Hilfsblatt!$D$10,IF(G42="B2",Hilfsblatt!$D$11,IF(G42="C1",Hilfsblatt!$D$12,IF(G42="C2",Hilfsblatt!$D$13,IF(G42="D",Hilfsblatt!$D$14,IF(G42="E",Hilfsblatt!$D$15)))))))</f>
        <v>0</v>
      </c>
      <c r="L42" s="215">
        <f t="shared" si="0"/>
        <v>622.49035714285719</v>
      </c>
      <c r="M42" s="215">
        <f t="shared" si="1"/>
        <v>0</v>
      </c>
      <c r="N42" s="216">
        <f t="shared" si="2"/>
        <v>0</v>
      </c>
      <c r="O42" s="215">
        <f t="shared" si="3"/>
        <v>0</v>
      </c>
    </row>
    <row r="43" spans="1:15">
      <c r="A43" s="292">
        <v>29</v>
      </c>
      <c r="B43" s="211"/>
      <c r="C43" s="212" t="s">
        <v>136</v>
      </c>
      <c r="D43" s="213" t="s">
        <v>538</v>
      </c>
      <c r="E43" s="211" t="s">
        <v>524</v>
      </c>
      <c r="F43" s="212" t="s">
        <v>93</v>
      </c>
      <c r="G43" s="212" t="s">
        <v>126</v>
      </c>
      <c r="H43" s="214">
        <v>25.03</v>
      </c>
      <c r="I43" s="212">
        <v>1</v>
      </c>
      <c r="J43" s="119">
        <f>IF(I43&lt;&gt;"",VLOOKUP(I43,Zusammenfassung!$I$11:$J$24,MATCH($E$11,{"V";"S";"SH"},0)+1,FALSE),)</f>
        <v>52.178571428571431</v>
      </c>
      <c r="K43" s="480">
        <f>IF(G43="A",Hilfsblatt!$D$9,IF(G43="B1",Hilfsblatt!$D$10,IF(G43="B2",Hilfsblatt!$D$11,IF(G43="C1",Hilfsblatt!$D$12,IF(G43="C2",Hilfsblatt!$D$13,IF(G43="D",Hilfsblatt!$D$14,IF(G43="E",Hilfsblatt!$D$15)))))))</f>
        <v>0</v>
      </c>
      <c r="L43" s="215">
        <f t="shared" si="0"/>
        <v>1306.029642857143</v>
      </c>
      <c r="M43" s="215">
        <f t="shared" si="1"/>
        <v>0</v>
      </c>
      <c r="N43" s="216">
        <f t="shared" si="2"/>
        <v>0</v>
      </c>
      <c r="O43" s="215">
        <f t="shared" si="3"/>
        <v>0</v>
      </c>
    </row>
    <row r="44" spans="1:15">
      <c r="A44" s="292">
        <v>30</v>
      </c>
      <c r="B44" s="211"/>
      <c r="C44" s="212" t="s">
        <v>136</v>
      </c>
      <c r="D44" s="213" t="s">
        <v>539</v>
      </c>
      <c r="E44" s="211" t="s">
        <v>526</v>
      </c>
      <c r="F44" s="212" t="s">
        <v>93</v>
      </c>
      <c r="G44" s="212" t="s">
        <v>126</v>
      </c>
      <c r="H44" s="214">
        <v>25.02</v>
      </c>
      <c r="I44" s="212">
        <v>2</v>
      </c>
      <c r="J44" s="119">
        <f>IF(I44&lt;&gt;"",VLOOKUP(I44,Zusammenfassung!$I$11:$J$24,MATCH($E$11,{"V";"S";"SH"},0)+1,FALSE),)</f>
        <v>100.3</v>
      </c>
      <c r="K44" s="480">
        <f>IF(G44="A",Hilfsblatt!$D$9,IF(G44="B1",Hilfsblatt!$D$10,IF(G44="B2",Hilfsblatt!$D$11,IF(G44="C1",Hilfsblatt!$D$12,IF(G44="C2",Hilfsblatt!$D$13,IF(G44="D",Hilfsblatt!$D$14,IF(G44="E",Hilfsblatt!$D$15)))))))</f>
        <v>0</v>
      </c>
      <c r="L44" s="215">
        <f t="shared" si="0"/>
        <v>2509.5059999999999</v>
      </c>
      <c r="M44" s="215">
        <f t="shared" si="1"/>
        <v>0</v>
      </c>
      <c r="N44" s="216">
        <f t="shared" si="2"/>
        <v>0</v>
      </c>
      <c r="O44" s="215">
        <f t="shared" si="3"/>
        <v>0</v>
      </c>
    </row>
    <row r="45" spans="1:15">
      <c r="A45" s="292">
        <v>31</v>
      </c>
      <c r="B45" s="211"/>
      <c r="C45" s="212" t="s">
        <v>136</v>
      </c>
      <c r="D45" s="213" t="s">
        <v>540</v>
      </c>
      <c r="E45" s="211" t="s">
        <v>528</v>
      </c>
      <c r="F45" s="212" t="s">
        <v>93</v>
      </c>
      <c r="G45" s="212" t="s">
        <v>126</v>
      </c>
      <c r="H45" s="214">
        <v>20.309999999999999</v>
      </c>
      <c r="I45" s="212">
        <v>1</v>
      </c>
      <c r="J45" s="119">
        <f>IF(I45&lt;&gt;"",VLOOKUP(I45,Zusammenfassung!$I$11:$J$24,MATCH($E$11,{"V";"S";"SH"},0)+1,FALSE),)</f>
        <v>52.178571428571431</v>
      </c>
      <c r="K45" s="480">
        <f>IF(G45="A",Hilfsblatt!$D$9,IF(G45="B1",Hilfsblatt!$D$10,IF(G45="B2",Hilfsblatt!$D$11,IF(G45="C1",Hilfsblatt!$D$12,IF(G45="C2",Hilfsblatt!$D$13,IF(G45="D",Hilfsblatt!$D$14,IF(G45="E",Hilfsblatt!$D$15)))))))</f>
        <v>0</v>
      </c>
      <c r="L45" s="215">
        <f t="shared" si="0"/>
        <v>1059.7467857142856</v>
      </c>
      <c r="M45" s="215">
        <f t="shared" si="1"/>
        <v>0</v>
      </c>
      <c r="N45" s="216">
        <f t="shared" si="2"/>
        <v>0</v>
      </c>
      <c r="O45" s="215">
        <f t="shared" si="3"/>
        <v>0</v>
      </c>
    </row>
    <row r="46" spans="1:15">
      <c r="A46" s="292">
        <v>32</v>
      </c>
      <c r="B46" s="211"/>
      <c r="C46" s="212" t="s">
        <v>136</v>
      </c>
      <c r="D46" s="213" t="s">
        <v>541</v>
      </c>
      <c r="E46" s="211" t="s">
        <v>530</v>
      </c>
      <c r="F46" s="212" t="s">
        <v>93</v>
      </c>
      <c r="G46" s="212" t="s">
        <v>126</v>
      </c>
      <c r="H46" s="214">
        <v>27</v>
      </c>
      <c r="I46" s="212">
        <v>1</v>
      </c>
      <c r="J46" s="119">
        <f>IF(I46&lt;&gt;"",VLOOKUP(I46,Zusammenfassung!$I$11:$J$24,MATCH($E$11,{"V";"S";"SH"},0)+1,FALSE),)</f>
        <v>52.178571428571431</v>
      </c>
      <c r="K46" s="480">
        <f>IF(G46="A",Hilfsblatt!$D$9,IF(G46="B1",Hilfsblatt!$D$10,IF(G46="B2",Hilfsblatt!$D$11,IF(G46="C1",Hilfsblatt!$D$12,IF(G46="C2",Hilfsblatt!$D$13,IF(G46="D",Hilfsblatt!$D$14,IF(G46="E",Hilfsblatt!$D$15)))))))</f>
        <v>0</v>
      </c>
      <c r="L46" s="215">
        <f t="shared" si="0"/>
        <v>1408.8214285714287</v>
      </c>
      <c r="M46" s="215">
        <f t="shared" si="1"/>
        <v>0</v>
      </c>
      <c r="N46" s="216">
        <f t="shared" si="2"/>
        <v>0</v>
      </c>
      <c r="O46" s="215">
        <f t="shared" si="3"/>
        <v>0</v>
      </c>
    </row>
    <row r="47" spans="1:15">
      <c r="A47" s="292">
        <v>33</v>
      </c>
      <c r="B47" s="211"/>
      <c r="C47" s="212" t="s">
        <v>136</v>
      </c>
      <c r="D47" s="213" t="s">
        <v>542</v>
      </c>
      <c r="E47" s="211" t="s">
        <v>96</v>
      </c>
      <c r="F47" s="212" t="s">
        <v>97</v>
      </c>
      <c r="G47" s="212" t="s">
        <v>94</v>
      </c>
      <c r="H47" s="214">
        <v>5.92</v>
      </c>
      <c r="I47" s="212">
        <v>0.23</v>
      </c>
      <c r="J47" s="119">
        <f>IF(I47&lt;&gt;"",VLOOKUP(I47,Zusammenfassung!$I$11:$J$24,MATCH($E$11,{"V";"S";"SH"},0)+1,FALSE),)</f>
        <v>12</v>
      </c>
      <c r="K47" s="480">
        <f>IF(G47="A",Hilfsblatt!$D$9,IF(G47="B1",Hilfsblatt!$D$10,IF(G47="B2",Hilfsblatt!$D$11,IF(G47="C1",Hilfsblatt!$D$12,IF(G47="C2",Hilfsblatt!$D$13,IF(G47="D",Hilfsblatt!$D$14,IF(G47="E",Hilfsblatt!$D$15)))))))</f>
        <v>0</v>
      </c>
      <c r="L47" s="215">
        <f t="shared" si="0"/>
        <v>71.039999999999992</v>
      </c>
      <c r="M47" s="215">
        <f t="shared" si="1"/>
        <v>0</v>
      </c>
      <c r="N47" s="216">
        <f t="shared" si="2"/>
        <v>0</v>
      </c>
      <c r="O47" s="215">
        <f t="shared" si="3"/>
        <v>0</v>
      </c>
    </row>
    <row r="48" spans="1:15">
      <c r="A48" s="292">
        <v>34</v>
      </c>
      <c r="B48" s="211"/>
      <c r="C48" s="212" t="s">
        <v>172</v>
      </c>
      <c r="D48" s="213" t="s">
        <v>543</v>
      </c>
      <c r="E48" s="211" t="s">
        <v>258</v>
      </c>
      <c r="F48" s="212" t="s">
        <v>45</v>
      </c>
      <c r="G48" s="212" t="s">
        <v>1032</v>
      </c>
      <c r="H48" s="214">
        <v>22.36</v>
      </c>
      <c r="I48" s="212">
        <v>2</v>
      </c>
      <c r="J48" s="119">
        <f>IF(I48&lt;&gt;"",VLOOKUP(I48,Zusammenfassung!$I$11:$J$24,MATCH($E$11,{"V";"S";"SH"},0)+1,FALSE),)</f>
        <v>100.3</v>
      </c>
      <c r="K48" s="480">
        <f>IF(G48="A",Hilfsblatt!$D$9,IF(G48="B1",Hilfsblatt!$D$10,IF(G48="B2",Hilfsblatt!$D$11,IF(G48="C1",Hilfsblatt!$D$12,IF(G48="C2",Hilfsblatt!$D$13,IF(G48="D",Hilfsblatt!$D$14,IF(G48="E",Hilfsblatt!$D$15)))))))</f>
        <v>0</v>
      </c>
      <c r="L48" s="215">
        <f t="shared" si="0"/>
        <v>2242.7080000000001</v>
      </c>
      <c r="M48" s="215">
        <f t="shared" si="1"/>
        <v>0</v>
      </c>
      <c r="N48" s="216">
        <f t="shared" si="2"/>
        <v>0</v>
      </c>
      <c r="O48" s="215">
        <f t="shared" si="3"/>
        <v>0</v>
      </c>
    </row>
    <row r="49" spans="1:15" ht="30">
      <c r="A49" s="292">
        <v>35</v>
      </c>
      <c r="B49" s="211"/>
      <c r="C49" s="212" t="s">
        <v>172</v>
      </c>
      <c r="D49" s="213" t="s">
        <v>544</v>
      </c>
      <c r="E49" s="211" t="s">
        <v>545</v>
      </c>
      <c r="F49" s="212" t="s">
        <v>97</v>
      </c>
      <c r="G49" s="212" t="s">
        <v>1032</v>
      </c>
      <c r="H49" s="214">
        <v>18.63</v>
      </c>
      <c r="I49" s="212">
        <v>2</v>
      </c>
      <c r="J49" s="119">
        <f>IF(I49&lt;&gt;"",VLOOKUP(I49,Zusammenfassung!$I$11:$J$24,MATCH($E$11,{"V";"S";"SH"},0)+1,FALSE),)</f>
        <v>100.3</v>
      </c>
      <c r="K49" s="480">
        <f>IF(G49="A",Hilfsblatt!$D$9,IF(G49="B1",Hilfsblatt!$D$10,IF(G49="B2",Hilfsblatt!$D$11,IF(G49="C1",Hilfsblatt!$D$12,IF(G49="C2",Hilfsblatt!$D$13,IF(G49="D",Hilfsblatt!$D$14,IF(G49="E",Hilfsblatt!$D$15)))))))</f>
        <v>0</v>
      </c>
      <c r="L49" s="215">
        <f t="shared" si="0"/>
        <v>1868.5889999999999</v>
      </c>
      <c r="M49" s="215">
        <f t="shared" si="1"/>
        <v>0</v>
      </c>
      <c r="N49" s="216">
        <f t="shared" si="2"/>
        <v>0</v>
      </c>
      <c r="O49" s="215">
        <f t="shared" si="3"/>
        <v>0</v>
      </c>
    </row>
    <row r="50" spans="1:15">
      <c r="A50" s="292">
        <v>36</v>
      </c>
      <c r="B50" s="211"/>
      <c r="C50" s="212" t="s">
        <v>172</v>
      </c>
      <c r="D50" s="213" t="s">
        <v>546</v>
      </c>
      <c r="E50" s="211" t="s">
        <v>547</v>
      </c>
      <c r="F50" s="212" t="s">
        <v>45</v>
      </c>
      <c r="G50" s="212" t="s">
        <v>46</v>
      </c>
      <c r="H50" s="214">
        <v>1.9</v>
      </c>
      <c r="I50" s="212">
        <v>5</v>
      </c>
      <c r="J50" s="119">
        <f>IF(I50&lt;&gt;"",VLOOKUP(I50,Zusammenfassung!$I$11:$J$24,MATCH($E$11,{"V";"S";"SH"},0)+1,FALSE),)</f>
        <v>250.75</v>
      </c>
      <c r="K50" s="480">
        <f>IF(G50="A",Hilfsblatt!$D$9,IF(G50="B1",Hilfsblatt!$D$10,IF(G50="B2",Hilfsblatt!$D$11,IF(G50="C1",Hilfsblatt!$D$12,IF(G50="C2",Hilfsblatt!$D$13,IF(G50="D",Hilfsblatt!$D$14,IF(G50="E",Hilfsblatt!$D$15)))))))</f>
        <v>0</v>
      </c>
      <c r="L50" s="215">
        <f t="shared" si="0"/>
        <v>476.42499999999995</v>
      </c>
      <c r="M50" s="215">
        <f t="shared" si="1"/>
        <v>0</v>
      </c>
      <c r="N50" s="216">
        <f t="shared" si="2"/>
        <v>0</v>
      </c>
      <c r="O50" s="215">
        <f t="shared" si="3"/>
        <v>0</v>
      </c>
    </row>
    <row r="51" spans="1:15">
      <c r="A51" s="292">
        <v>37</v>
      </c>
      <c r="B51" s="211"/>
      <c r="C51" s="212" t="s">
        <v>172</v>
      </c>
      <c r="D51" s="213" t="s">
        <v>546</v>
      </c>
      <c r="E51" s="211" t="s">
        <v>548</v>
      </c>
      <c r="F51" s="233" t="s">
        <v>1044</v>
      </c>
      <c r="G51" s="212" t="s">
        <v>127</v>
      </c>
      <c r="H51" s="214">
        <v>2.83</v>
      </c>
      <c r="I51" s="212">
        <v>5</v>
      </c>
      <c r="J51" s="119">
        <f>IF(I51&lt;&gt;"",VLOOKUP(I51,Zusammenfassung!$I$11:$J$24,MATCH($E$11,{"V";"S";"SH"},0)+1,FALSE),)</f>
        <v>250.75</v>
      </c>
      <c r="K51" s="480">
        <f>IF(G51="A",Hilfsblatt!$D$9,IF(G51="B1",Hilfsblatt!$D$10,IF(G51="B2",Hilfsblatt!$D$11,IF(G51="C1",Hilfsblatt!$D$12,IF(G51="C2",Hilfsblatt!$D$13,IF(G51="D",Hilfsblatt!$D$14,IF(G51="E",Hilfsblatt!$D$15)))))))</f>
        <v>0</v>
      </c>
      <c r="L51" s="215">
        <f t="shared" si="0"/>
        <v>709.62250000000006</v>
      </c>
      <c r="M51" s="215">
        <f t="shared" si="1"/>
        <v>0</v>
      </c>
      <c r="N51" s="216">
        <f t="shared" si="2"/>
        <v>0</v>
      </c>
      <c r="O51" s="215">
        <f t="shared" si="3"/>
        <v>0</v>
      </c>
    </row>
    <row r="52" spans="1:15">
      <c r="A52" s="292">
        <v>38</v>
      </c>
      <c r="B52" s="211"/>
      <c r="C52" s="212" t="s">
        <v>172</v>
      </c>
      <c r="D52" s="213" t="s">
        <v>549</v>
      </c>
      <c r="E52" s="211" t="s">
        <v>216</v>
      </c>
      <c r="F52" s="233" t="s">
        <v>1044</v>
      </c>
      <c r="G52" s="212" t="s">
        <v>94</v>
      </c>
      <c r="H52" s="214">
        <v>11.58</v>
      </c>
      <c r="I52" s="212">
        <v>0.23</v>
      </c>
      <c r="J52" s="119">
        <f>IF(I52&lt;&gt;"",VLOOKUP(I52,Zusammenfassung!$I$11:$J$24,MATCH($E$11,{"V";"S";"SH"},0)+1,FALSE),)</f>
        <v>12</v>
      </c>
      <c r="K52" s="480">
        <f>IF(G52="A",Hilfsblatt!$D$9,IF(G52="B1",Hilfsblatt!$D$10,IF(G52="B2",Hilfsblatt!$D$11,IF(G52="C1",Hilfsblatt!$D$12,IF(G52="C2",Hilfsblatt!$D$13,IF(G52="D",Hilfsblatt!$D$14,IF(G52="E",Hilfsblatt!$D$15)))))))</f>
        <v>0</v>
      </c>
      <c r="L52" s="215">
        <f t="shared" si="0"/>
        <v>138.96</v>
      </c>
      <c r="M52" s="215">
        <f t="shared" si="1"/>
        <v>0</v>
      </c>
      <c r="N52" s="216">
        <f t="shared" si="2"/>
        <v>0</v>
      </c>
      <c r="O52" s="215">
        <f t="shared" si="3"/>
        <v>0</v>
      </c>
    </row>
    <row r="53" spans="1:15">
      <c r="A53" s="292">
        <v>39</v>
      </c>
      <c r="B53" s="211"/>
      <c r="C53" s="212" t="s">
        <v>172</v>
      </c>
      <c r="D53" s="213" t="s">
        <v>550</v>
      </c>
      <c r="E53" s="211" t="s">
        <v>255</v>
      </c>
      <c r="F53" s="212" t="s">
        <v>93</v>
      </c>
      <c r="G53" s="212" t="s">
        <v>127</v>
      </c>
      <c r="H53" s="214">
        <v>38.04</v>
      </c>
      <c r="I53" s="212">
        <v>1</v>
      </c>
      <c r="J53" s="119">
        <f>IF(I53&lt;&gt;"",VLOOKUP(I53,Zusammenfassung!$I$11:$J$24,MATCH($E$11,{"V";"S";"SH"},0)+1,FALSE),)</f>
        <v>52.178571428571431</v>
      </c>
      <c r="K53" s="480">
        <f>IF(G53="A",Hilfsblatt!$D$9,IF(G53="B1",Hilfsblatt!$D$10,IF(G53="B2",Hilfsblatt!$D$11,IF(G53="C1",Hilfsblatt!$D$12,IF(G53="C2",Hilfsblatt!$D$13,IF(G53="D",Hilfsblatt!$D$14,IF(G53="E",Hilfsblatt!$D$15)))))))</f>
        <v>0</v>
      </c>
      <c r="L53" s="215">
        <f t="shared" si="0"/>
        <v>1984.8728571428571</v>
      </c>
      <c r="M53" s="215">
        <f t="shared" si="1"/>
        <v>0</v>
      </c>
      <c r="N53" s="216">
        <f t="shared" si="2"/>
        <v>0</v>
      </c>
      <c r="O53" s="215">
        <f t="shared" si="3"/>
        <v>0</v>
      </c>
    </row>
    <row r="54" spans="1:15">
      <c r="A54" s="292">
        <v>40</v>
      </c>
      <c r="B54" s="211"/>
      <c r="C54" s="212" t="s">
        <v>172</v>
      </c>
      <c r="D54" s="213" t="s">
        <v>551</v>
      </c>
      <c r="E54" s="211" t="s">
        <v>552</v>
      </c>
      <c r="F54" s="212" t="s">
        <v>93</v>
      </c>
      <c r="G54" s="212" t="s">
        <v>127</v>
      </c>
      <c r="H54" s="214">
        <v>45.39</v>
      </c>
      <c r="I54" s="212">
        <v>1</v>
      </c>
      <c r="J54" s="119">
        <f>IF(I54&lt;&gt;"",VLOOKUP(I54,Zusammenfassung!$I$11:$J$24,MATCH($E$11,{"V";"S";"SH"},0)+1,FALSE),)</f>
        <v>52.178571428571431</v>
      </c>
      <c r="K54" s="480">
        <f>IF(G54="A",Hilfsblatt!$D$9,IF(G54="B1",Hilfsblatt!$D$10,IF(G54="B2",Hilfsblatt!$D$11,IF(G54="C1",Hilfsblatt!$D$12,IF(G54="C2",Hilfsblatt!$D$13,IF(G54="D",Hilfsblatt!$D$14,IF(G54="E",Hilfsblatt!$D$15)))))))</f>
        <v>0</v>
      </c>
      <c r="L54" s="215">
        <f t="shared" si="0"/>
        <v>2368.3853571428572</v>
      </c>
      <c r="M54" s="215">
        <f t="shared" si="1"/>
        <v>0</v>
      </c>
      <c r="N54" s="216">
        <f t="shared" si="2"/>
        <v>0</v>
      </c>
      <c r="O54" s="215">
        <f t="shared" si="3"/>
        <v>0</v>
      </c>
    </row>
    <row r="55" spans="1:15" ht="30">
      <c r="A55" s="383">
        <v>41</v>
      </c>
      <c r="B55" s="178"/>
      <c r="C55" s="179" t="s">
        <v>29</v>
      </c>
      <c r="D55" s="180"/>
      <c r="E55" s="178" t="s">
        <v>864</v>
      </c>
      <c r="F55" s="124"/>
      <c r="G55" s="516" t="s">
        <v>88</v>
      </c>
      <c r="H55" s="124"/>
      <c r="I55" s="124"/>
      <c r="J55" s="124"/>
      <c r="K55" s="124"/>
      <c r="L55" s="124"/>
      <c r="M55" s="542"/>
      <c r="N55" s="124"/>
      <c r="O55" s="199">
        <f>M55*K11</f>
        <v>0</v>
      </c>
    </row>
    <row r="56" spans="1:15">
      <c r="A56" s="381" t="s">
        <v>82</v>
      </c>
      <c r="B56" s="370" t="s">
        <v>83</v>
      </c>
      <c r="C56" s="371"/>
      <c r="D56" s="372"/>
      <c r="E56" s="373"/>
      <c r="F56" s="374"/>
      <c r="G56" s="375"/>
      <c r="H56" s="376">
        <f>SUM(H15:H54)</f>
        <v>689.55</v>
      </c>
      <c r="I56" s="377"/>
      <c r="J56" s="377"/>
      <c r="K56" s="464"/>
      <c r="L56" s="376">
        <f>SUM(L15:L54)</f>
        <v>56237.816999999995</v>
      </c>
      <c r="M56" s="376">
        <f>SUM(M15:M54)</f>
        <v>0</v>
      </c>
      <c r="N56" s="378"/>
      <c r="O56" s="376">
        <f>SUM(O15:O55)</f>
        <v>0</v>
      </c>
    </row>
    <row r="57" spans="1:15" ht="16.5">
      <c r="A57" s="3"/>
      <c r="B57" s="3"/>
      <c r="C57" s="3"/>
      <c r="D57" s="3"/>
      <c r="E57" s="3"/>
      <c r="F57" s="3"/>
      <c r="G57" s="3"/>
      <c r="H57" s="3"/>
      <c r="I57" s="3"/>
      <c r="J57" s="3"/>
      <c r="K57" s="446"/>
      <c r="L57" s="3"/>
      <c r="M57" s="3"/>
      <c r="N57" s="3"/>
      <c r="O57" s="3"/>
    </row>
    <row r="58" spans="1:15" ht="16.5">
      <c r="A58" s="3"/>
      <c r="B58" s="3"/>
      <c r="C58" s="3"/>
      <c r="D58" s="3"/>
      <c r="E58" s="3"/>
      <c r="F58" s="3"/>
      <c r="G58" s="3"/>
      <c r="H58" s="3"/>
      <c r="I58" s="3"/>
      <c r="J58" s="3"/>
      <c r="K58"/>
      <c r="O58" s="3"/>
    </row>
    <row r="59" spans="1:15" ht="17.25">
      <c r="A59" s="281" t="s">
        <v>800</v>
      </c>
      <c r="B59" s="273"/>
      <c r="C59" s="274"/>
      <c r="D59" s="275"/>
      <c r="E59" s="275"/>
      <c r="F59" s="276"/>
      <c r="G59" s="3"/>
      <c r="H59" s="3"/>
      <c r="I59" s="3"/>
      <c r="J59" s="3"/>
      <c r="K59" s="3"/>
      <c r="L59" s="3"/>
      <c r="M59" s="446"/>
      <c r="N59" s="3"/>
      <c r="O59" s="3"/>
    </row>
    <row r="60" spans="1:15" ht="17.25">
      <c r="A60" s="277" t="s">
        <v>801</v>
      </c>
      <c r="B60" s="50" t="s">
        <v>802</v>
      </c>
      <c r="C60" s="278"/>
      <c r="D60" s="52" t="s">
        <v>803</v>
      </c>
      <c r="E60" s="53" t="s">
        <v>804</v>
      </c>
      <c r="F60" s="279"/>
      <c r="G60" s="3"/>
      <c r="H60" s="3"/>
      <c r="I60" s="3"/>
      <c r="J60" s="3"/>
      <c r="K60" s="3"/>
      <c r="L60" s="3"/>
      <c r="M60" s="446"/>
      <c r="N60" s="3"/>
      <c r="O60" s="3"/>
    </row>
    <row r="61" spans="1:15" ht="17.25">
      <c r="A61" s="277" t="s">
        <v>19</v>
      </c>
      <c r="B61" s="50" t="s">
        <v>805</v>
      </c>
      <c r="C61" s="278"/>
      <c r="D61" s="52" t="s">
        <v>806</v>
      </c>
      <c r="E61" s="53" t="s">
        <v>807</v>
      </c>
      <c r="F61" s="279"/>
      <c r="G61" s="3"/>
      <c r="H61" s="3"/>
      <c r="I61" s="3"/>
      <c r="J61" s="3"/>
      <c r="K61" s="3"/>
      <c r="L61" s="3"/>
      <c r="M61" s="446"/>
      <c r="N61" s="3"/>
      <c r="O61" s="3"/>
    </row>
    <row r="62" spans="1:15" ht="17.25">
      <c r="A62" s="277" t="s">
        <v>808</v>
      </c>
      <c r="B62" s="50" t="s">
        <v>809</v>
      </c>
      <c r="C62" s="278"/>
      <c r="D62" s="45" t="s">
        <v>810</v>
      </c>
      <c r="E62" s="54" t="s">
        <v>811</v>
      </c>
      <c r="F62" s="279"/>
      <c r="G62" s="3"/>
      <c r="H62" s="3"/>
      <c r="I62" s="3"/>
      <c r="J62" s="3"/>
      <c r="K62" s="3"/>
      <c r="L62" s="3"/>
      <c r="M62" s="446"/>
      <c r="N62" s="3"/>
      <c r="O62" s="3"/>
    </row>
    <row r="63" spans="1:15" ht="17.25">
      <c r="A63" s="324" t="s">
        <v>812</v>
      </c>
      <c r="B63" s="323" t="s">
        <v>1060</v>
      </c>
      <c r="C63" s="319"/>
      <c r="D63" s="321"/>
      <c r="E63" s="280" t="s">
        <v>1059</v>
      </c>
      <c r="F63" s="279"/>
      <c r="G63" s="3"/>
      <c r="H63" s="3"/>
      <c r="I63" s="3"/>
      <c r="J63" s="3"/>
      <c r="K63"/>
      <c r="M63" s="445"/>
      <c r="O63" s="3"/>
    </row>
    <row r="64" spans="1:15" ht="17.25">
      <c r="A64" s="525" t="s">
        <v>1041</v>
      </c>
      <c r="B64" s="325" t="s">
        <v>1042</v>
      </c>
      <c r="C64" s="326"/>
      <c r="D64" s="6"/>
      <c r="E64" s="6"/>
      <c r="F64" s="40"/>
      <c r="G64" s="3"/>
      <c r="H64" s="3"/>
      <c r="I64" s="3"/>
      <c r="J64" s="3"/>
      <c r="K64" s="446"/>
      <c r="L64" s="3"/>
      <c r="M64" s="3"/>
      <c r="N64" s="3"/>
      <c r="O64" s="3"/>
    </row>
    <row r="65" spans="1:15" ht="16.5">
      <c r="A65" s="3"/>
      <c r="B65" s="3"/>
      <c r="C65" s="3"/>
      <c r="D65" s="3"/>
      <c r="E65" s="3"/>
      <c r="F65" s="3"/>
      <c r="G65" s="3"/>
      <c r="H65" s="3"/>
      <c r="I65" s="3"/>
      <c r="J65" s="3"/>
      <c r="K65" s="446"/>
      <c r="L65" s="3"/>
      <c r="M65" s="3"/>
      <c r="N65" s="3"/>
      <c r="O65" s="3"/>
    </row>
    <row r="66" spans="1:15" ht="16.5">
      <c r="A66" s="3"/>
      <c r="B66" s="3"/>
      <c r="C66" s="3"/>
      <c r="D66" s="3"/>
      <c r="E66" s="3"/>
      <c r="F66" s="3"/>
      <c r="G66" s="3"/>
      <c r="H66" s="3"/>
      <c r="I66" s="3"/>
      <c r="J66" s="3"/>
      <c r="K66" s="446"/>
      <c r="L66" s="3"/>
      <c r="M66" s="3"/>
      <c r="N66" s="3"/>
      <c r="O66" s="3"/>
    </row>
    <row r="67" spans="1:15" ht="16.5">
      <c r="A67" s="3"/>
      <c r="B67" s="3"/>
      <c r="C67" s="3"/>
      <c r="D67" s="3"/>
      <c r="E67" s="3"/>
      <c r="F67" s="3"/>
      <c r="G67" s="3"/>
      <c r="H67" s="3"/>
      <c r="I67" s="3"/>
      <c r="J67" s="3"/>
      <c r="K67" s="446"/>
      <c r="L67" s="3"/>
      <c r="M67" s="3"/>
      <c r="N67" s="3"/>
      <c r="O67" s="3"/>
    </row>
    <row r="68" spans="1:15" ht="16.5">
      <c r="A68" s="3"/>
      <c r="B68" s="3"/>
      <c r="C68" s="3"/>
      <c r="D68" s="3"/>
      <c r="E68" s="3"/>
      <c r="F68" s="3"/>
      <c r="G68" s="3"/>
      <c r="H68" s="3"/>
      <c r="I68" s="3"/>
      <c r="J68" s="3"/>
      <c r="K68" s="446"/>
      <c r="L68" s="3"/>
      <c r="M68" s="3"/>
      <c r="N68" s="3"/>
      <c r="O68" s="3"/>
    </row>
  </sheetData>
  <sheetProtection algorithmName="SHA-512" hashValue="7f6yZS4L2edlnoY5GWbrrk1PqGSNi5IMipw/3Q3DiB+2+UYlNw79gYfXCa6oHHQ1eDW5smP8ZHw9ydY7kCLcLA==" saltValue="TMlCtMl6fWA+Is1CFycbeQ==" spinCount="100000" sheet="1" objects="1" scenarios="1"/>
  <autoFilter ref="A13:O13" xr:uid="{00000000-0009-0000-0000-000008000000}"/>
  <conditionalFormatting sqref="B11">
    <cfRule type="expression" dxfId="6" priority="1">
      <formula>B11&lt;&gt;""</formula>
    </cfRule>
  </conditionalFormatting>
  <pageMargins left="0.51181102362204722" right="0.51181102362204722" top="0.39370078740157483" bottom="0.39370078740157483" header="0.31496062992125984" footer="0.31496062992125984"/>
  <pageSetup paperSize="9" scale="96" fitToHeight="0" orientation="landscape" r:id="rId1"/>
  <ignoredErrors>
    <ignoredError sqref="L56" evalError="1"/>
    <ignoredError sqref="D15:D19 D21:D54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79998168889431442"/>
    <pageSetUpPr fitToPage="1"/>
  </sheetPr>
  <dimension ref="A1:S79"/>
  <sheetViews>
    <sheetView view="pageLayout" topLeftCell="A10" zoomScaleNormal="100" workbookViewId="0">
      <selection activeCell="A79" sqref="A79"/>
    </sheetView>
  </sheetViews>
  <sheetFormatPr baseColWidth="10" defaultRowHeight="15"/>
  <cols>
    <col min="1" max="1" width="5.42578125" customWidth="1"/>
    <col min="2" max="2" width="9.7109375" customWidth="1"/>
    <col min="3" max="3" width="7" customWidth="1"/>
    <col min="4" max="4" width="9.7109375" customWidth="1"/>
    <col min="5" max="5" width="18.140625" customWidth="1"/>
    <col min="6" max="6" width="12" customWidth="1"/>
    <col min="7" max="7" width="8" customWidth="1"/>
    <col min="8" max="8" width="8.85546875" customWidth="1"/>
    <col min="9" max="9" width="9.28515625" customWidth="1"/>
    <col min="11" max="11" width="11.42578125" style="445"/>
  </cols>
  <sheetData>
    <row r="1" spans="1:19" ht="16.5">
      <c r="A1" s="3"/>
      <c r="B1" s="3"/>
      <c r="C1" s="3"/>
      <c r="D1" s="3"/>
      <c r="E1" s="3"/>
      <c r="F1" s="3"/>
      <c r="G1" s="3"/>
      <c r="H1" s="3"/>
      <c r="I1" s="3"/>
      <c r="J1" s="3"/>
      <c r="K1" s="446"/>
      <c r="L1" s="3"/>
      <c r="M1" s="3"/>
      <c r="N1" s="3"/>
      <c r="O1" s="3"/>
      <c r="P1" s="3"/>
      <c r="Q1" s="3"/>
      <c r="R1" s="3"/>
      <c r="S1" s="3"/>
    </row>
    <row r="2" spans="1:19" ht="16.5">
      <c r="A2" s="3"/>
      <c r="B2" s="3"/>
      <c r="C2" s="3"/>
      <c r="D2" s="3"/>
      <c r="E2" s="3"/>
      <c r="F2" s="3"/>
      <c r="G2" s="3"/>
      <c r="H2" s="3"/>
      <c r="I2" s="3"/>
      <c r="J2" s="3"/>
      <c r="K2" s="446"/>
      <c r="L2" s="3"/>
      <c r="M2" s="3"/>
      <c r="N2" s="3"/>
      <c r="O2" s="3"/>
      <c r="P2" s="3"/>
      <c r="Q2" s="3"/>
      <c r="R2" s="3"/>
      <c r="S2" s="3"/>
    </row>
    <row r="3" spans="1:19" ht="16.5">
      <c r="A3" s="3"/>
      <c r="B3" s="3"/>
      <c r="C3" s="3"/>
      <c r="D3" s="3"/>
      <c r="E3" s="3"/>
      <c r="F3" s="3"/>
      <c r="G3" s="3"/>
      <c r="H3" s="3"/>
      <c r="I3" s="3"/>
      <c r="J3" s="3"/>
      <c r="K3" s="446"/>
      <c r="L3" s="3"/>
      <c r="M3" s="3"/>
      <c r="N3" s="3"/>
      <c r="O3" s="3"/>
      <c r="P3" s="3"/>
      <c r="Q3" s="3"/>
      <c r="R3" s="3"/>
      <c r="S3" s="3"/>
    </row>
    <row r="4" spans="1:19" ht="16.5">
      <c r="A4" s="3"/>
      <c r="B4" s="3"/>
      <c r="C4" s="3"/>
      <c r="D4" s="3"/>
      <c r="E4" s="3"/>
      <c r="F4" s="3"/>
      <c r="G4" s="3"/>
      <c r="H4" s="3"/>
      <c r="I4" s="3"/>
      <c r="J4" s="3"/>
      <c r="K4" s="446"/>
      <c r="L4" s="3"/>
      <c r="M4" s="3"/>
      <c r="N4" s="3"/>
      <c r="O4" s="3"/>
      <c r="P4" s="3"/>
      <c r="Q4" s="3"/>
      <c r="R4" s="3"/>
      <c r="S4" s="3"/>
    </row>
    <row r="5" spans="1:19" ht="18">
      <c r="A5" s="5" t="s">
        <v>0</v>
      </c>
      <c r="B5" s="3"/>
      <c r="C5" s="3"/>
      <c r="D5" s="3"/>
      <c r="G5" s="3"/>
      <c r="H5" s="3"/>
      <c r="I5" s="3"/>
      <c r="J5" s="3"/>
      <c r="K5" s="446"/>
      <c r="L5" s="3"/>
      <c r="M5" s="3"/>
      <c r="N5" s="3"/>
      <c r="O5" s="3"/>
      <c r="P5" s="3"/>
      <c r="Q5" s="3"/>
      <c r="R5" s="3"/>
      <c r="S5" s="3"/>
    </row>
    <row r="6" spans="1:19" ht="18">
      <c r="A6" s="282" t="s">
        <v>1075</v>
      </c>
      <c r="B6" s="3"/>
      <c r="C6" s="3"/>
      <c r="D6" s="3"/>
      <c r="E6" s="3"/>
      <c r="F6" s="3"/>
      <c r="G6" s="3"/>
      <c r="H6" s="3"/>
      <c r="I6" s="3"/>
      <c r="J6" s="3"/>
      <c r="K6" s="446"/>
      <c r="L6" s="3"/>
      <c r="M6" s="3"/>
      <c r="N6" s="3"/>
      <c r="O6" s="3"/>
      <c r="P6" s="3"/>
      <c r="Q6" s="3"/>
      <c r="R6" s="3"/>
      <c r="S6" s="3"/>
    </row>
    <row r="7" spans="1:19" ht="18">
      <c r="A7" s="5" t="s">
        <v>556</v>
      </c>
      <c r="B7" s="3"/>
      <c r="C7" s="3"/>
      <c r="D7" s="3"/>
      <c r="E7" s="3"/>
      <c r="F7" s="3"/>
      <c r="G7" s="3"/>
      <c r="H7" s="3"/>
      <c r="I7" s="3"/>
      <c r="J7" s="3"/>
      <c r="K7" s="446"/>
      <c r="L7" s="3"/>
      <c r="M7" s="3"/>
      <c r="N7" s="3"/>
      <c r="O7" s="3"/>
      <c r="P7" s="3"/>
      <c r="Q7" s="3"/>
      <c r="R7" s="3"/>
      <c r="S7" s="3"/>
    </row>
    <row r="8" spans="1:19" ht="18">
      <c r="A8" s="5" t="s">
        <v>492</v>
      </c>
      <c r="B8" s="3"/>
      <c r="C8" s="3"/>
      <c r="D8" s="3"/>
      <c r="E8" s="3"/>
      <c r="F8" s="3"/>
      <c r="G8" s="3"/>
      <c r="H8" s="3"/>
      <c r="I8" s="3"/>
      <c r="J8" s="3"/>
      <c r="K8" s="446"/>
      <c r="L8" s="3"/>
      <c r="M8" s="3"/>
      <c r="N8" s="3"/>
      <c r="O8" s="3"/>
      <c r="P8" s="3"/>
      <c r="Q8" s="3"/>
      <c r="R8" s="3"/>
      <c r="S8" s="3"/>
    </row>
    <row r="9" spans="1:19" ht="18">
      <c r="A9" s="5"/>
      <c r="B9" s="3"/>
      <c r="C9" s="3"/>
      <c r="D9" s="3"/>
      <c r="E9" s="3"/>
      <c r="F9" s="3"/>
      <c r="G9" s="3"/>
      <c r="H9" s="3"/>
      <c r="I9" s="3"/>
      <c r="J9" s="3"/>
      <c r="K9" s="446"/>
      <c r="L9" s="3"/>
      <c r="M9" s="3"/>
      <c r="N9" s="3"/>
      <c r="O9" s="3"/>
      <c r="P9" s="3"/>
      <c r="Q9" s="3"/>
      <c r="R9" s="3"/>
      <c r="S9" s="3"/>
    </row>
    <row r="10" spans="1:19" ht="18">
      <c r="A10" s="286" t="s">
        <v>1074</v>
      </c>
      <c r="B10" s="382"/>
      <c r="C10" s="51"/>
      <c r="D10" s="33" t="s">
        <v>89</v>
      </c>
      <c r="E10" s="33" t="s">
        <v>86</v>
      </c>
      <c r="F10" s="560" t="s">
        <v>13</v>
      </c>
      <c r="G10" s="560"/>
      <c r="H10" s="560"/>
      <c r="I10" s="560"/>
      <c r="J10" s="561"/>
      <c r="K10" s="465">
        <f>Hilfsblatt!D24</f>
        <v>0</v>
      </c>
      <c r="L10" s="85" t="s">
        <v>14</v>
      </c>
      <c r="M10" s="85"/>
      <c r="N10" s="85"/>
      <c r="O10" s="86">
        <f>O71/L71</f>
        <v>0</v>
      </c>
      <c r="P10" s="3"/>
      <c r="Q10" s="3"/>
      <c r="R10" s="3"/>
      <c r="S10" s="3"/>
    </row>
    <row r="11" spans="1:19" ht="18">
      <c r="A11" s="87"/>
      <c r="B11" s="87"/>
      <c r="C11" s="88"/>
      <c r="D11" s="89"/>
      <c r="E11" s="80"/>
      <c r="F11" s="90"/>
      <c r="G11" s="91"/>
      <c r="H11" s="92"/>
      <c r="I11" s="92"/>
      <c r="J11" s="93"/>
      <c r="K11" s="466"/>
      <c r="L11" s="85" t="s">
        <v>15</v>
      </c>
      <c r="M11" s="85"/>
      <c r="N11" s="85"/>
      <c r="O11" s="94">
        <f>COUNTA(I14:I70)</f>
        <v>56</v>
      </c>
      <c r="P11" s="3"/>
      <c r="Q11" s="3"/>
      <c r="R11" s="3"/>
      <c r="S11" s="3"/>
    </row>
    <row r="12" spans="1:19" ht="32.25">
      <c r="A12" s="95" t="s">
        <v>16</v>
      </c>
      <c r="B12" s="96" t="s">
        <v>17</v>
      </c>
      <c r="C12" s="97" t="s">
        <v>18</v>
      </c>
      <c r="D12" s="98" t="s">
        <v>19</v>
      </c>
      <c r="E12" s="99" t="s">
        <v>20</v>
      </c>
      <c r="F12" s="99" t="s">
        <v>21</v>
      </c>
      <c r="G12" s="100" t="s">
        <v>22</v>
      </c>
      <c r="H12" s="96" t="s">
        <v>23</v>
      </c>
      <c r="I12" s="96" t="s">
        <v>24</v>
      </c>
      <c r="J12" s="101" t="s">
        <v>25</v>
      </c>
      <c r="K12" s="449" t="s">
        <v>1034</v>
      </c>
      <c r="L12" s="102" t="s">
        <v>1035</v>
      </c>
      <c r="M12" s="103" t="s">
        <v>26</v>
      </c>
      <c r="N12" s="102" t="s">
        <v>27</v>
      </c>
      <c r="O12" s="104" t="s">
        <v>28</v>
      </c>
      <c r="P12" s="3"/>
      <c r="Q12" s="3"/>
      <c r="R12" s="3"/>
      <c r="S12" s="3"/>
    </row>
    <row r="13" spans="1:19" ht="8.1" customHeight="1">
      <c r="A13" s="105"/>
      <c r="B13" s="105"/>
      <c r="C13" s="106"/>
      <c r="D13" s="107"/>
      <c r="E13" s="108"/>
      <c r="F13" s="108"/>
      <c r="G13" s="109"/>
      <c r="H13" s="110"/>
      <c r="I13" s="110"/>
      <c r="J13" s="111"/>
      <c r="K13" s="467"/>
      <c r="L13" s="112"/>
      <c r="M13" s="108"/>
      <c r="N13" s="112"/>
      <c r="O13" s="113"/>
      <c r="P13" s="3"/>
      <c r="Q13" s="3"/>
      <c r="R13" s="3"/>
      <c r="S13" s="3"/>
    </row>
    <row r="14" spans="1:19" ht="20.100000000000001" customHeight="1">
      <c r="A14" s="125">
        <v>1</v>
      </c>
      <c r="B14" s="114" t="s">
        <v>583</v>
      </c>
      <c r="C14" s="115" t="s">
        <v>585</v>
      </c>
      <c r="D14" s="116" t="s">
        <v>586</v>
      </c>
      <c r="E14" s="114" t="s">
        <v>587</v>
      </c>
      <c r="F14" s="115" t="s">
        <v>93</v>
      </c>
      <c r="G14" s="117" t="s">
        <v>1032</v>
      </c>
      <c r="H14" s="118">
        <v>47.48</v>
      </c>
      <c r="I14" s="115">
        <v>2</v>
      </c>
      <c r="J14" s="119">
        <f>IF(I14&lt;&gt;"",VLOOKUP(I14,Zusammenfassung!$I$11:$J$24,MATCH($E$10,{"V";"S";"SH"},0)+1,FALSE),)</f>
        <v>100.3</v>
      </c>
      <c r="K14" s="481">
        <f>IF(G14="A",Hilfsblatt!$D$9,IF(G14="B1",Hilfsblatt!$D$10,IF(G14="B2",Hilfsblatt!$D$11,IF(G14="C1",Hilfsblatt!$D$12,IF(G14="C2",Hilfsblatt!$D$13,IF(G14="D",Hilfsblatt!$D$14,IF(G14="E",Hilfsblatt!$D$15)))))))</f>
        <v>0</v>
      </c>
      <c r="L14" s="120">
        <f>H14*J14</f>
        <v>4762.2439999999997</v>
      </c>
      <c r="M14" s="120">
        <f>IFERROR(L14/K14,0)</f>
        <v>0</v>
      </c>
      <c r="N14" s="121">
        <f>O14/J14</f>
        <v>0</v>
      </c>
      <c r="O14" s="120">
        <f>M14*$K$10</f>
        <v>0</v>
      </c>
      <c r="P14" s="3"/>
      <c r="Q14" s="3"/>
      <c r="R14" s="3"/>
      <c r="S14" s="3"/>
    </row>
    <row r="15" spans="1:19" ht="20.100000000000001" customHeight="1">
      <c r="A15" s="125">
        <v>2</v>
      </c>
      <c r="B15" s="114" t="s">
        <v>583</v>
      </c>
      <c r="C15" s="115" t="s">
        <v>585</v>
      </c>
      <c r="D15" s="116" t="s">
        <v>588</v>
      </c>
      <c r="E15" s="114" t="s">
        <v>589</v>
      </c>
      <c r="F15" s="115" t="s">
        <v>93</v>
      </c>
      <c r="G15" s="122" t="s">
        <v>1032</v>
      </c>
      <c r="H15" s="118">
        <v>17.13</v>
      </c>
      <c r="I15" s="115">
        <v>2</v>
      </c>
      <c r="J15" s="119">
        <f>IF(I15&lt;&gt;"",VLOOKUP(I15,Zusammenfassung!$I$11:$J$24,MATCH($E$10,{"V";"S";"SH"},0)+1,FALSE),)</f>
        <v>100.3</v>
      </c>
      <c r="K15" s="481">
        <f>IF(G15="A",Hilfsblatt!$D$9,IF(G15="B1",Hilfsblatt!$D$10,IF(G15="B2",Hilfsblatt!$D$11,IF(G15="C1",Hilfsblatt!$D$12,IF(G15="C2",Hilfsblatt!$D$13,IF(G15="D",Hilfsblatt!$D$14,IF(G15="E",Hilfsblatt!$D$15)))))))</f>
        <v>0</v>
      </c>
      <c r="L15" s="120">
        <f t="shared" ref="L15:L70" si="0">H15*J15</f>
        <v>1718.1389999999999</v>
      </c>
      <c r="M15" s="120">
        <f t="shared" ref="M15:M59" si="1">IFERROR(L15/K15,0)</f>
        <v>0</v>
      </c>
      <c r="N15" s="121">
        <f t="shared" ref="N15:N70" si="2">O15/J15</f>
        <v>0</v>
      </c>
      <c r="O15" s="120">
        <f t="shared" ref="O15:O70" si="3">M15*$K$10</f>
        <v>0</v>
      </c>
      <c r="P15" s="3"/>
      <c r="Q15" s="3"/>
      <c r="R15" s="3"/>
      <c r="S15" s="3"/>
    </row>
    <row r="16" spans="1:19" ht="20.100000000000001" customHeight="1">
      <c r="A16" s="125">
        <v>3</v>
      </c>
      <c r="B16" s="114" t="s">
        <v>583</v>
      </c>
      <c r="C16" s="115" t="s">
        <v>585</v>
      </c>
      <c r="D16" s="116" t="s">
        <v>590</v>
      </c>
      <c r="E16" s="114" t="s">
        <v>591</v>
      </c>
      <c r="F16" s="115" t="s">
        <v>694</v>
      </c>
      <c r="G16" s="117" t="s">
        <v>126</v>
      </c>
      <c r="H16" s="118">
        <v>15.76</v>
      </c>
      <c r="I16" s="115">
        <v>1</v>
      </c>
      <c r="J16" s="119">
        <f>IF(I16&lt;&gt;"",VLOOKUP(I16,Zusammenfassung!$I$11:$J$24,MATCH($E$10,{"V";"S";"SH"},0)+1,FALSE),)</f>
        <v>52.178571428571431</v>
      </c>
      <c r="K16" s="481">
        <f>IF(G16="A",Hilfsblatt!$D$9,IF(G16="B1",Hilfsblatt!$D$10,IF(G16="B2",Hilfsblatt!$D$11,IF(G16="C1",Hilfsblatt!$D$12,IF(G16="C2",Hilfsblatt!$D$13,IF(G16="D",Hilfsblatt!$D$14,IF(G16="E",Hilfsblatt!$D$15)))))))</f>
        <v>0</v>
      </c>
      <c r="L16" s="120">
        <f t="shared" si="0"/>
        <v>822.33428571428578</v>
      </c>
      <c r="M16" s="120">
        <f t="shared" si="1"/>
        <v>0</v>
      </c>
      <c r="N16" s="121">
        <f t="shared" si="2"/>
        <v>0</v>
      </c>
      <c r="O16" s="120">
        <f t="shared" si="3"/>
        <v>0</v>
      </c>
      <c r="P16" s="3"/>
      <c r="Q16" s="3"/>
      <c r="R16" s="3"/>
      <c r="S16" s="3"/>
    </row>
    <row r="17" spans="1:19" ht="20.100000000000001" customHeight="1">
      <c r="A17" s="125">
        <v>4</v>
      </c>
      <c r="B17" s="114" t="s">
        <v>583</v>
      </c>
      <c r="C17" s="115" t="s">
        <v>585</v>
      </c>
      <c r="D17" s="116" t="s">
        <v>592</v>
      </c>
      <c r="E17" s="114" t="s">
        <v>593</v>
      </c>
      <c r="F17" s="115" t="s">
        <v>694</v>
      </c>
      <c r="G17" s="117" t="s">
        <v>1033</v>
      </c>
      <c r="H17" s="118">
        <v>17.54</v>
      </c>
      <c r="I17" s="115">
        <v>5</v>
      </c>
      <c r="J17" s="119">
        <f>IF(I17&lt;&gt;"",VLOOKUP(I17,Zusammenfassung!$I$11:$J$24,MATCH($E$10,{"V";"S";"SH"},0)+1,FALSE),)</f>
        <v>250.75</v>
      </c>
      <c r="K17" s="481">
        <f>IF(G17="A",Hilfsblatt!$D$9,IF(G17="B1",Hilfsblatt!$D$10,IF(G17="B2",Hilfsblatt!$D$11,IF(G17="C1",Hilfsblatt!$D$12,IF(G17="C2",Hilfsblatt!$D$13,IF(G17="D",Hilfsblatt!$D$14,IF(G17="E",Hilfsblatt!$D$15)))))))</f>
        <v>0</v>
      </c>
      <c r="L17" s="120">
        <f t="shared" si="0"/>
        <v>4398.1549999999997</v>
      </c>
      <c r="M17" s="120">
        <f t="shared" si="1"/>
        <v>0</v>
      </c>
      <c r="N17" s="121">
        <f t="shared" si="2"/>
        <v>0</v>
      </c>
      <c r="O17" s="120">
        <f t="shared" si="3"/>
        <v>0</v>
      </c>
      <c r="P17" s="3"/>
      <c r="Q17" s="3"/>
      <c r="R17" s="3"/>
      <c r="S17" s="3"/>
    </row>
    <row r="18" spans="1:19" ht="20.100000000000001" customHeight="1">
      <c r="A18" s="125">
        <v>5</v>
      </c>
      <c r="B18" s="114" t="s">
        <v>583</v>
      </c>
      <c r="C18" s="115" t="s">
        <v>585</v>
      </c>
      <c r="D18" s="116" t="s">
        <v>594</v>
      </c>
      <c r="E18" s="114" t="s">
        <v>595</v>
      </c>
      <c r="F18" s="115" t="s">
        <v>694</v>
      </c>
      <c r="G18" s="117" t="s">
        <v>1033</v>
      </c>
      <c r="H18" s="118">
        <v>17.829999999999998</v>
      </c>
      <c r="I18" s="115">
        <v>5</v>
      </c>
      <c r="J18" s="119">
        <f>IF(I18&lt;&gt;"",VLOOKUP(I18,Zusammenfassung!$I$11:$J$24,MATCH($E$10,{"V";"S";"SH"},0)+1,FALSE),)</f>
        <v>250.75</v>
      </c>
      <c r="K18" s="481">
        <f>IF(G18="A",Hilfsblatt!$D$9,IF(G18="B1",Hilfsblatt!$D$10,IF(G18="B2",Hilfsblatt!$D$11,IF(G18="C1",Hilfsblatt!$D$12,IF(G18="C2",Hilfsblatt!$D$13,IF(G18="D",Hilfsblatt!$D$14,IF(G18="E",Hilfsblatt!$D$15)))))))</f>
        <v>0</v>
      </c>
      <c r="L18" s="120">
        <f t="shared" si="0"/>
        <v>4470.8724999999995</v>
      </c>
      <c r="M18" s="120">
        <f t="shared" si="1"/>
        <v>0</v>
      </c>
      <c r="N18" s="121">
        <f t="shared" si="2"/>
        <v>0</v>
      </c>
      <c r="O18" s="120">
        <f t="shared" si="3"/>
        <v>0</v>
      </c>
      <c r="P18" s="3"/>
      <c r="Q18" s="3"/>
      <c r="R18" s="3"/>
      <c r="S18" s="3"/>
    </row>
    <row r="19" spans="1:19" ht="20.100000000000001" customHeight="1">
      <c r="A19" s="125">
        <v>6</v>
      </c>
      <c r="B19" s="114" t="s">
        <v>583</v>
      </c>
      <c r="C19" s="115" t="s">
        <v>585</v>
      </c>
      <c r="D19" s="116" t="s">
        <v>596</v>
      </c>
      <c r="E19" s="114" t="s">
        <v>597</v>
      </c>
      <c r="F19" s="115" t="s">
        <v>694</v>
      </c>
      <c r="G19" s="117" t="s">
        <v>126</v>
      </c>
      <c r="H19" s="118">
        <v>12.42</v>
      </c>
      <c r="I19" s="115">
        <v>1</v>
      </c>
      <c r="J19" s="119">
        <f>IF(I19&lt;&gt;"",VLOOKUP(I19,Zusammenfassung!$I$11:$J$24,MATCH($E$10,{"V";"S";"SH"},0)+1,FALSE),)</f>
        <v>52.178571428571431</v>
      </c>
      <c r="K19" s="481">
        <f>IF(G19="A",Hilfsblatt!$D$9,IF(G19="B1",Hilfsblatt!$D$10,IF(G19="B2",Hilfsblatt!$D$11,IF(G19="C1",Hilfsblatt!$D$12,IF(G19="C2",Hilfsblatt!$D$13,IF(G19="D",Hilfsblatt!$D$14,IF(G19="E",Hilfsblatt!$D$15)))))))</f>
        <v>0</v>
      </c>
      <c r="L19" s="120">
        <f t="shared" si="0"/>
        <v>648.05785714285719</v>
      </c>
      <c r="M19" s="120">
        <f t="shared" si="1"/>
        <v>0</v>
      </c>
      <c r="N19" s="121">
        <f t="shared" si="2"/>
        <v>0</v>
      </c>
      <c r="O19" s="120">
        <f t="shared" si="3"/>
        <v>0</v>
      </c>
      <c r="P19" s="3"/>
      <c r="Q19" s="3"/>
      <c r="R19" s="3"/>
      <c r="S19" s="3"/>
    </row>
    <row r="20" spans="1:19" ht="20.100000000000001" customHeight="1">
      <c r="A20" s="125">
        <v>7</v>
      </c>
      <c r="B20" s="114" t="s">
        <v>583</v>
      </c>
      <c r="C20" s="115" t="s">
        <v>585</v>
      </c>
      <c r="D20" s="116" t="s">
        <v>598</v>
      </c>
      <c r="E20" s="114" t="s">
        <v>599</v>
      </c>
      <c r="F20" s="115" t="s">
        <v>694</v>
      </c>
      <c r="G20" s="117" t="s">
        <v>1033</v>
      </c>
      <c r="H20" s="118">
        <v>24.3</v>
      </c>
      <c r="I20" s="115">
        <v>5</v>
      </c>
      <c r="J20" s="119">
        <f>IF(I20&lt;&gt;"",VLOOKUP(I20,Zusammenfassung!$I$11:$J$24,MATCH($E$10,{"V";"S";"SH"},0)+1,FALSE),)</f>
        <v>250.75</v>
      </c>
      <c r="K20" s="481">
        <f>IF(G20="A",Hilfsblatt!$D$9,IF(G20="B1",Hilfsblatt!$D$10,IF(G20="B2",Hilfsblatt!$D$11,IF(G20="C1",Hilfsblatt!$D$12,IF(G20="C2",Hilfsblatt!$D$13,IF(G20="D",Hilfsblatt!$D$14,IF(G20="E",Hilfsblatt!$D$15)))))))</f>
        <v>0</v>
      </c>
      <c r="L20" s="120">
        <f t="shared" si="0"/>
        <v>6093.2250000000004</v>
      </c>
      <c r="M20" s="120">
        <f t="shared" si="1"/>
        <v>0</v>
      </c>
      <c r="N20" s="121">
        <f t="shared" si="2"/>
        <v>0</v>
      </c>
      <c r="O20" s="120">
        <f t="shared" si="3"/>
        <v>0</v>
      </c>
      <c r="P20" s="3"/>
      <c r="Q20" s="3"/>
      <c r="R20" s="3"/>
      <c r="S20" s="3"/>
    </row>
    <row r="21" spans="1:19" ht="20.100000000000001" customHeight="1">
      <c r="A21" s="125">
        <v>8</v>
      </c>
      <c r="B21" s="114" t="s">
        <v>583</v>
      </c>
      <c r="C21" s="115" t="s">
        <v>585</v>
      </c>
      <c r="D21" s="116" t="s">
        <v>600</v>
      </c>
      <c r="E21" s="114" t="s">
        <v>601</v>
      </c>
      <c r="F21" s="115" t="s">
        <v>694</v>
      </c>
      <c r="G21" s="117" t="s">
        <v>1033</v>
      </c>
      <c r="H21" s="118">
        <v>21.02</v>
      </c>
      <c r="I21" s="115">
        <v>5</v>
      </c>
      <c r="J21" s="119">
        <f>IF(I21&lt;&gt;"",VLOOKUP(I21,Zusammenfassung!$I$11:$J$24,MATCH($E$10,{"V";"S";"SH"},0)+1,FALSE),)</f>
        <v>250.75</v>
      </c>
      <c r="K21" s="481">
        <f>IF(G21="A",Hilfsblatt!$D$9,IF(G21="B1",Hilfsblatt!$D$10,IF(G21="B2",Hilfsblatt!$D$11,IF(G21="C1",Hilfsblatt!$D$12,IF(G21="C2",Hilfsblatt!$D$13,IF(G21="D",Hilfsblatt!$D$14,IF(G21="E",Hilfsblatt!$D$15)))))))</f>
        <v>0</v>
      </c>
      <c r="L21" s="120">
        <f t="shared" si="0"/>
        <v>5270.7650000000003</v>
      </c>
      <c r="M21" s="120">
        <f t="shared" si="1"/>
        <v>0</v>
      </c>
      <c r="N21" s="121">
        <f t="shared" si="2"/>
        <v>0</v>
      </c>
      <c r="O21" s="120">
        <f t="shared" si="3"/>
        <v>0</v>
      </c>
      <c r="P21" s="3"/>
      <c r="Q21" s="3"/>
      <c r="R21" s="3"/>
      <c r="S21" s="3"/>
    </row>
    <row r="22" spans="1:19" ht="20.100000000000001" customHeight="1">
      <c r="A22" s="125">
        <v>9</v>
      </c>
      <c r="B22" s="114" t="s">
        <v>583</v>
      </c>
      <c r="C22" s="115" t="s">
        <v>585</v>
      </c>
      <c r="D22" s="116" t="s">
        <v>602</v>
      </c>
      <c r="E22" s="114" t="s">
        <v>603</v>
      </c>
      <c r="F22" s="115" t="s">
        <v>694</v>
      </c>
      <c r="G22" s="117" t="s">
        <v>126</v>
      </c>
      <c r="H22" s="118">
        <v>20.48</v>
      </c>
      <c r="I22" s="115">
        <v>1</v>
      </c>
      <c r="J22" s="119">
        <f>IF(I22&lt;&gt;"",VLOOKUP(I22,Zusammenfassung!$I$11:$J$24,MATCH($E$10,{"V";"S";"SH"},0)+1,FALSE),)</f>
        <v>52.178571428571431</v>
      </c>
      <c r="K22" s="481">
        <f>IF(G22="A",Hilfsblatt!$D$9,IF(G22="B1",Hilfsblatt!$D$10,IF(G22="B2",Hilfsblatt!$D$11,IF(G22="C1",Hilfsblatt!$D$12,IF(G22="C2",Hilfsblatt!$D$13,IF(G22="D",Hilfsblatt!$D$14,IF(G22="E",Hilfsblatt!$D$15)))))))</f>
        <v>0</v>
      </c>
      <c r="L22" s="120">
        <f t="shared" si="0"/>
        <v>1068.6171428571429</v>
      </c>
      <c r="M22" s="120">
        <f t="shared" si="1"/>
        <v>0</v>
      </c>
      <c r="N22" s="121">
        <f t="shared" si="2"/>
        <v>0</v>
      </c>
      <c r="O22" s="120">
        <f t="shared" si="3"/>
        <v>0</v>
      </c>
      <c r="P22" s="3"/>
      <c r="Q22" s="3"/>
      <c r="R22" s="3"/>
      <c r="S22" s="3"/>
    </row>
    <row r="23" spans="1:19" ht="20.100000000000001" customHeight="1">
      <c r="A23" s="125">
        <v>10</v>
      </c>
      <c r="B23" s="114" t="s">
        <v>583</v>
      </c>
      <c r="C23" s="115" t="s">
        <v>585</v>
      </c>
      <c r="D23" s="116" t="s">
        <v>604</v>
      </c>
      <c r="E23" s="114" t="s">
        <v>605</v>
      </c>
      <c r="F23" s="115" t="s">
        <v>694</v>
      </c>
      <c r="G23" s="117" t="s">
        <v>126</v>
      </c>
      <c r="H23" s="118">
        <v>23.3</v>
      </c>
      <c r="I23" s="115">
        <v>1</v>
      </c>
      <c r="J23" s="119">
        <f>IF(I23&lt;&gt;"",VLOOKUP(I23,Zusammenfassung!$I$11:$J$24,MATCH($E$10,{"V";"S";"SH"},0)+1,FALSE),)</f>
        <v>52.178571428571431</v>
      </c>
      <c r="K23" s="481">
        <f>IF(G23="A",Hilfsblatt!$D$9,IF(G23="B1",Hilfsblatt!$D$10,IF(G23="B2",Hilfsblatt!$D$11,IF(G23="C1",Hilfsblatt!$D$12,IF(G23="C2",Hilfsblatt!$D$13,IF(G23="D",Hilfsblatt!$D$14,IF(G23="E",Hilfsblatt!$D$15)))))))</f>
        <v>0</v>
      </c>
      <c r="L23" s="120">
        <f t="shared" si="0"/>
        <v>1215.7607142857144</v>
      </c>
      <c r="M23" s="120">
        <f t="shared" si="1"/>
        <v>0</v>
      </c>
      <c r="N23" s="121">
        <f t="shared" si="2"/>
        <v>0</v>
      </c>
      <c r="O23" s="120">
        <f t="shared" si="3"/>
        <v>0</v>
      </c>
      <c r="P23" s="3"/>
      <c r="Q23" s="3"/>
      <c r="R23" s="3"/>
      <c r="S23" s="3"/>
    </row>
    <row r="24" spans="1:19" ht="20.100000000000001" customHeight="1">
      <c r="A24" s="125">
        <v>11</v>
      </c>
      <c r="B24" s="114" t="s">
        <v>583</v>
      </c>
      <c r="C24" s="115" t="s">
        <v>585</v>
      </c>
      <c r="D24" s="116" t="s">
        <v>606</v>
      </c>
      <c r="E24" s="114" t="s">
        <v>607</v>
      </c>
      <c r="F24" s="115" t="s">
        <v>694</v>
      </c>
      <c r="G24" s="117" t="s">
        <v>1033</v>
      </c>
      <c r="H24" s="118">
        <v>15.43</v>
      </c>
      <c r="I24" s="115">
        <v>5</v>
      </c>
      <c r="J24" s="119">
        <f>IF(I24&lt;&gt;"",VLOOKUP(I24,Zusammenfassung!$I$11:$J$24,MATCH($E$10,{"V";"S";"SH"},0)+1,FALSE),)</f>
        <v>250.75</v>
      </c>
      <c r="K24" s="481">
        <f>IF(G24="A",Hilfsblatt!$D$9,IF(G24="B1",Hilfsblatt!$D$10,IF(G24="B2",Hilfsblatt!$D$11,IF(G24="C1",Hilfsblatt!$D$12,IF(G24="C2",Hilfsblatt!$D$13,IF(G24="D",Hilfsblatt!$D$14,IF(G24="E",Hilfsblatt!$D$15)))))))</f>
        <v>0</v>
      </c>
      <c r="L24" s="120">
        <f t="shared" si="0"/>
        <v>3869.0724999999998</v>
      </c>
      <c r="M24" s="120">
        <f t="shared" si="1"/>
        <v>0</v>
      </c>
      <c r="N24" s="121">
        <f t="shared" si="2"/>
        <v>0</v>
      </c>
      <c r="O24" s="120">
        <f t="shared" si="3"/>
        <v>0</v>
      </c>
      <c r="P24" s="3"/>
      <c r="Q24" s="3"/>
      <c r="R24" s="3"/>
      <c r="S24" s="3"/>
    </row>
    <row r="25" spans="1:19" ht="20.100000000000001" customHeight="1">
      <c r="A25" s="125">
        <v>12</v>
      </c>
      <c r="B25" s="114" t="s">
        <v>583</v>
      </c>
      <c r="C25" s="115" t="s">
        <v>585</v>
      </c>
      <c r="D25" s="116" t="s">
        <v>608</v>
      </c>
      <c r="E25" s="114" t="s">
        <v>609</v>
      </c>
      <c r="F25" s="115" t="s">
        <v>694</v>
      </c>
      <c r="G25" s="117" t="s">
        <v>1033</v>
      </c>
      <c r="H25" s="118">
        <v>14.66</v>
      </c>
      <c r="I25" s="115">
        <v>5</v>
      </c>
      <c r="J25" s="119">
        <f>IF(I25&lt;&gt;"",VLOOKUP(I25,Zusammenfassung!$I$11:$J$24,MATCH($E$10,{"V";"S";"SH"},0)+1,FALSE),)</f>
        <v>250.75</v>
      </c>
      <c r="K25" s="481">
        <f>IF(G25="A",Hilfsblatt!$D$9,IF(G25="B1",Hilfsblatt!$D$10,IF(G25="B2",Hilfsblatt!$D$11,IF(G25="C1",Hilfsblatt!$D$12,IF(G25="C2",Hilfsblatt!$D$13,IF(G25="D",Hilfsblatt!$D$14,IF(G25="E",Hilfsblatt!$D$15)))))))</f>
        <v>0</v>
      </c>
      <c r="L25" s="120">
        <f t="shared" si="0"/>
        <v>3675.9949999999999</v>
      </c>
      <c r="M25" s="120">
        <f t="shared" si="1"/>
        <v>0</v>
      </c>
      <c r="N25" s="121">
        <f t="shared" si="2"/>
        <v>0</v>
      </c>
      <c r="O25" s="120">
        <f t="shared" si="3"/>
        <v>0</v>
      </c>
      <c r="P25" s="3"/>
      <c r="Q25" s="3"/>
      <c r="R25" s="3"/>
      <c r="S25" s="3"/>
    </row>
    <row r="26" spans="1:19" ht="20.100000000000001" customHeight="1">
      <c r="A26" s="125">
        <v>13</v>
      </c>
      <c r="B26" s="114" t="s">
        <v>583</v>
      </c>
      <c r="C26" s="115" t="s">
        <v>585</v>
      </c>
      <c r="D26" s="116" t="s">
        <v>610</v>
      </c>
      <c r="E26" s="114" t="s">
        <v>611</v>
      </c>
      <c r="F26" s="115" t="s">
        <v>694</v>
      </c>
      <c r="G26" s="117" t="s">
        <v>126</v>
      </c>
      <c r="H26" s="118">
        <v>14.42</v>
      </c>
      <c r="I26" s="115">
        <v>1</v>
      </c>
      <c r="J26" s="119">
        <f>IF(I26&lt;&gt;"",VLOOKUP(I26,Zusammenfassung!$I$11:$J$24,MATCH($E$10,{"V";"S";"SH"},0)+1,FALSE),)</f>
        <v>52.178571428571431</v>
      </c>
      <c r="K26" s="481">
        <f>IF(G26="A",Hilfsblatt!$D$9,IF(G26="B1",Hilfsblatt!$D$10,IF(G26="B2",Hilfsblatt!$D$11,IF(G26="C1",Hilfsblatt!$D$12,IF(G26="C2",Hilfsblatt!$D$13,IF(G26="D",Hilfsblatt!$D$14,IF(G26="E",Hilfsblatt!$D$15)))))))</f>
        <v>0</v>
      </c>
      <c r="L26" s="120">
        <f t="shared" si="0"/>
        <v>752.41500000000008</v>
      </c>
      <c r="M26" s="120">
        <f t="shared" si="1"/>
        <v>0</v>
      </c>
      <c r="N26" s="121">
        <f t="shared" si="2"/>
        <v>0</v>
      </c>
      <c r="O26" s="120">
        <f t="shared" si="3"/>
        <v>0</v>
      </c>
      <c r="P26" s="3"/>
      <c r="Q26" s="3"/>
      <c r="R26" s="3"/>
      <c r="S26" s="3"/>
    </row>
    <row r="27" spans="1:19" ht="20.100000000000001" customHeight="1">
      <c r="A27" s="125">
        <v>14</v>
      </c>
      <c r="B27" s="114" t="s">
        <v>583</v>
      </c>
      <c r="C27" s="115" t="s">
        <v>585</v>
      </c>
      <c r="D27" s="116" t="s">
        <v>612</v>
      </c>
      <c r="E27" s="114" t="s">
        <v>613</v>
      </c>
      <c r="F27" s="115" t="s">
        <v>694</v>
      </c>
      <c r="G27" s="117" t="s">
        <v>126</v>
      </c>
      <c r="H27" s="118">
        <v>14.42</v>
      </c>
      <c r="I27" s="115">
        <v>1</v>
      </c>
      <c r="J27" s="119">
        <f>IF(I27&lt;&gt;"",VLOOKUP(I27,Zusammenfassung!$I$11:$J$24,MATCH($E$10,{"V";"S";"SH"},0)+1,FALSE),)</f>
        <v>52.178571428571431</v>
      </c>
      <c r="K27" s="481">
        <f>IF(G27="A",Hilfsblatt!$D$9,IF(G27="B1",Hilfsblatt!$D$10,IF(G27="B2",Hilfsblatt!$D$11,IF(G27="C1",Hilfsblatt!$D$12,IF(G27="C2",Hilfsblatt!$D$13,IF(G27="D",Hilfsblatt!$D$14,IF(G27="E",Hilfsblatt!$D$15)))))))</f>
        <v>0</v>
      </c>
      <c r="L27" s="120">
        <f t="shared" si="0"/>
        <v>752.41500000000008</v>
      </c>
      <c r="M27" s="120">
        <f t="shared" si="1"/>
        <v>0</v>
      </c>
      <c r="N27" s="121">
        <f t="shared" si="2"/>
        <v>0</v>
      </c>
      <c r="O27" s="120">
        <f t="shared" si="3"/>
        <v>0</v>
      </c>
      <c r="P27" s="3"/>
      <c r="Q27" s="3"/>
      <c r="R27" s="3"/>
      <c r="S27" s="3"/>
    </row>
    <row r="28" spans="1:19" ht="20.100000000000001" customHeight="1">
      <c r="A28" s="125">
        <v>15</v>
      </c>
      <c r="B28" s="114" t="s">
        <v>583</v>
      </c>
      <c r="C28" s="115" t="s">
        <v>585</v>
      </c>
      <c r="D28" s="116" t="s">
        <v>614</v>
      </c>
      <c r="E28" s="114" t="s">
        <v>615</v>
      </c>
      <c r="F28" s="115" t="s">
        <v>694</v>
      </c>
      <c r="G28" s="117" t="s">
        <v>126</v>
      </c>
      <c r="H28" s="118">
        <v>14.56</v>
      </c>
      <c r="I28" s="115">
        <v>1</v>
      </c>
      <c r="J28" s="119">
        <f>IF(I28&lt;&gt;"",VLOOKUP(I28,Zusammenfassung!$I$11:$J$24,MATCH($E$10,{"V";"S";"SH"},0)+1,FALSE),)</f>
        <v>52.178571428571431</v>
      </c>
      <c r="K28" s="481">
        <f>IF(G28="A",Hilfsblatt!$D$9,IF(G28="B1",Hilfsblatt!$D$10,IF(G28="B2",Hilfsblatt!$D$11,IF(G28="C1",Hilfsblatt!$D$12,IF(G28="C2",Hilfsblatt!$D$13,IF(G28="D",Hilfsblatt!$D$14,IF(G28="E",Hilfsblatt!$D$15)))))))</f>
        <v>0</v>
      </c>
      <c r="L28" s="120">
        <f t="shared" si="0"/>
        <v>759.72</v>
      </c>
      <c r="M28" s="120">
        <f t="shared" si="1"/>
        <v>0</v>
      </c>
      <c r="N28" s="121">
        <f t="shared" si="2"/>
        <v>0</v>
      </c>
      <c r="O28" s="120">
        <f t="shared" si="3"/>
        <v>0</v>
      </c>
      <c r="P28" s="3"/>
      <c r="Q28" s="3"/>
      <c r="R28" s="3"/>
      <c r="S28" s="3"/>
    </row>
    <row r="29" spans="1:19" ht="20.100000000000001" customHeight="1">
      <c r="A29" s="125">
        <v>16</v>
      </c>
      <c r="B29" s="114" t="s">
        <v>583</v>
      </c>
      <c r="C29" s="115" t="s">
        <v>585</v>
      </c>
      <c r="D29" s="116" t="s">
        <v>616</v>
      </c>
      <c r="E29" s="114" t="s">
        <v>617</v>
      </c>
      <c r="F29" s="115" t="s">
        <v>694</v>
      </c>
      <c r="G29" s="117" t="s">
        <v>126</v>
      </c>
      <c r="H29" s="118">
        <v>13.93</v>
      </c>
      <c r="I29" s="115">
        <v>1</v>
      </c>
      <c r="J29" s="119">
        <f>IF(I29&lt;&gt;"",VLOOKUP(I29,Zusammenfassung!$I$11:$J$24,MATCH($E$10,{"V";"S";"SH"},0)+1,FALSE),)</f>
        <v>52.178571428571431</v>
      </c>
      <c r="K29" s="481">
        <f>IF(G29="A",Hilfsblatt!$D$9,IF(G29="B1",Hilfsblatt!$D$10,IF(G29="B2",Hilfsblatt!$D$11,IF(G29="C1",Hilfsblatt!$D$12,IF(G29="C2",Hilfsblatt!$D$13,IF(G29="D",Hilfsblatt!$D$14,IF(G29="E",Hilfsblatt!$D$15)))))))</f>
        <v>0</v>
      </c>
      <c r="L29" s="120">
        <f t="shared" si="0"/>
        <v>726.84749999999997</v>
      </c>
      <c r="M29" s="120">
        <f t="shared" si="1"/>
        <v>0</v>
      </c>
      <c r="N29" s="121">
        <f t="shared" si="2"/>
        <v>0</v>
      </c>
      <c r="O29" s="120">
        <f t="shared" si="3"/>
        <v>0</v>
      </c>
      <c r="P29" s="3"/>
      <c r="Q29" s="3"/>
      <c r="R29" s="3"/>
      <c r="S29" s="3"/>
    </row>
    <row r="30" spans="1:19" ht="20.100000000000001" customHeight="1">
      <c r="A30" s="125">
        <v>17</v>
      </c>
      <c r="B30" s="114" t="s">
        <v>583</v>
      </c>
      <c r="C30" s="115" t="s">
        <v>585</v>
      </c>
      <c r="D30" s="116" t="s">
        <v>618</v>
      </c>
      <c r="E30" s="114" t="s">
        <v>619</v>
      </c>
      <c r="F30" s="115" t="s">
        <v>694</v>
      </c>
      <c r="G30" s="117" t="s">
        <v>126</v>
      </c>
      <c r="H30" s="118">
        <v>10.7</v>
      </c>
      <c r="I30" s="115">
        <v>1</v>
      </c>
      <c r="J30" s="119">
        <f>IF(I30&lt;&gt;"",VLOOKUP(I30,Zusammenfassung!$I$11:$J$24,MATCH($E$10,{"V";"S";"SH"},0)+1,FALSE),)</f>
        <v>52.178571428571431</v>
      </c>
      <c r="K30" s="481">
        <f>IF(G30="A",Hilfsblatt!$D$9,IF(G30="B1",Hilfsblatt!$D$10,IF(G30="B2",Hilfsblatt!$D$11,IF(G30="C1",Hilfsblatt!$D$12,IF(G30="C2",Hilfsblatt!$D$13,IF(G30="D",Hilfsblatt!$D$14,IF(G30="E",Hilfsblatt!$D$15)))))))</f>
        <v>0</v>
      </c>
      <c r="L30" s="120">
        <f t="shared" si="0"/>
        <v>558.31071428571431</v>
      </c>
      <c r="M30" s="120">
        <f t="shared" si="1"/>
        <v>0</v>
      </c>
      <c r="N30" s="121">
        <f t="shared" si="2"/>
        <v>0</v>
      </c>
      <c r="O30" s="120">
        <f t="shared" si="3"/>
        <v>0</v>
      </c>
      <c r="P30" s="3"/>
      <c r="Q30" s="3"/>
      <c r="R30" s="3"/>
      <c r="S30" s="3"/>
    </row>
    <row r="31" spans="1:19" ht="20.100000000000001" customHeight="1">
      <c r="A31" s="125">
        <v>18</v>
      </c>
      <c r="B31" s="114" t="s">
        <v>583</v>
      </c>
      <c r="C31" s="115" t="s">
        <v>585</v>
      </c>
      <c r="D31" s="116" t="s">
        <v>620</v>
      </c>
      <c r="E31" s="114" t="s">
        <v>621</v>
      </c>
      <c r="F31" s="115" t="s">
        <v>694</v>
      </c>
      <c r="G31" s="117" t="s">
        <v>126</v>
      </c>
      <c r="H31" s="118">
        <v>16.04</v>
      </c>
      <c r="I31" s="115">
        <v>1</v>
      </c>
      <c r="J31" s="119">
        <f>IF(I31&lt;&gt;"",VLOOKUP(I31,Zusammenfassung!$I$11:$J$24,MATCH($E$10,{"V";"S";"SH"},0)+1,FALSE),)</f>
        <v>52.178571428571431</v>
      </c>
      <c r="K31" s="481">
        <f>IF(G31="A",Hilfsblatt!$D$9,IF(G31="B1",Hilfsblatt!$D$10,IF(G31="B2",Hilfsblatt!$D$11,IF(G31="C1",Hilfsblatt!$D$12,IF(G31="C2",Hilfsblatt!$D$13,IF(G31="D",Hilfsblatt!$D$14,IF(G31="E",Hilfsblatt!$D$15)))))))</f>
        <v>0</v>
      </c>
      <c r="L31" s="120">
        <f t="shared" si="0"/>
        <v>836.94428571428568</v>
      </c>
      <c r="M31" s="120">
        <f t="shared" si="1"/>
        <v>0</v>
      </c>
      <c r="N31" s="121">
        <f t="shared" si="2"/>
        <v>0</v>
      </c>
      <c r="O31" s="120">
        <f t="shared" si="3"/>
        <v>0</v>
      </c>
      <c r="P31" s="3"/>
      <c r="Q31" s="3"/>
      <c r="R31" s="3"/>
      <c r="S31" s="3"/>
    </row>
    <row r="32" spans="1:19" ht="20.100000000000001" customHeight="1">
      <c r="A32" s="125">
        <v>19</v>
      </c>
      <c r="B32" s="114" t="s">
        <v>583</v>
      </c>
      <c r="C32" s="115" t="s">
        <v>585</v>
      </c>
      <c r="D32" s="116" t="s">
        <v>622</v>
      </c>
      <c r="E32" s="114" t="s">
        <v>623</v>
      </c>
      <c r="F32" s="115" t="s">
        <v>694</v>
      </c>
      <c r="G32" s="117" t="s">
        <v>94</v>
      </c>
      <c r="H32" s="118">
        <v>10.02</v>
      </c>
      <c r="I32" s="115">
        <v>0.23</v>
      </c>
      <c r="J32" s="119">
        <f>IF(I32&lt;&gt;"",VLOOKUP(I32,Zusammenfassung!$I$11:$J$24,MATCH($E$10,{"V";"S";"SH"},0)+1,FALSE),)</f>
        <v>12</v>
      </c>
      <c r="K32" s="481">
        <f>IF(G32="A",Hilfsblatt!$D$9,IF(G32="B1",Hilfsblatt!$D$10,IF(G32="B2",Hilfsblatt!$D$11,IF(G32="C1",Hilfsblatt!$D$12,IF(G32="C2",Hilfsblatt!$D$13,IF(G32="D",Hilfsblatt!$D$14,IF(G32="E",Hilfsblatt!$D$15)))))))</f>
        <v>0</v>
      </c>
      <c r="L32" s="120">
        <f t="shared" si="0"/>
        <v>120.24</v>
      </c>
      <c r="M32" s="120">
        <f t="shared" si="1"/>
        <v>0</v>
      </c>
      <c r="N32" s="121">
        <f t="shared" si="2"/>
        <v>0</v>
      </c>
      <c r="O32" s="120">
        <f t="shared" si="3"/>
        <v>0</v>
      </c>
      <c r="P32" s="3"/>
      <c r="Q32" s="3"/>
      <c r="R32" s="3"/>
      <c r="S32" s="3"/>
    </row>
    <row r="33" spans="1:19" ht="20.100000000000001" customHeight="1">
      <c r="A33" s="125">
        <v>20</v>
      </c>
      <c r="B33" s="114" t="s">
        <v>583</v>
      </c>
      <c r="C33" s="115" t="s">
        <v>585</v>
      </c>
      <c r="D33" s="116" t="s">
        <v>624</v>
      </c>
      <c r="E33" s="114" t="s">
        <v>625</v>
      </c>
      <c r="F33" s="115" t="s">
        <v>35</v>
      </c>
      <c r="G33" s="117" t="s">
        <v>118</v>
      </c>
      <c r="H33" s="118">
        <v>6.91</v>
      </c>
      <c r="I33" s="115">
        <v>5</v>
      </c>
      <c r="J33" s="119">
        <f>IF(I33&lt;&gt;"",VLOOKUP(I33,Zusammenfassung!$I$11:$J$24,MATCH($E$10,{"V";"S";"SH"},0)+1,FALSE),)</f>
        <v>250.75</v>
      </c>
      <c r="K33" s="481">
        <f>IF(G33="A",Hilfsblatt!$D$9,IF(G33="B1",Hilfsblatt!$D$10,IF(G33="B2",Hilfsblatt!$D$11,IF(G33="C1",Hilfsblatt!$D$12,IF(G33="C2",Hilfsblatt!$D$13,IF(G33="D",Hilfsblatt!$D$14,IF(G33="E",Hilfsblatt!$D$15)))))))</f>
        <v>0</v>
      </c>
      <c r="L33" s="120">
        <f t="shared" si="0"/>
        <v>1732.6825000000001</v>
      </c>
      <c r="M33" s="120">
        <f t="shared" si="1"/>
        <v>0</v>
      </c>
      <c r="N33" s="121">
        <f t="shared" si="2"/>
        <v>0</v>
      </c>
      <c r="O33" s="120">
        <f t="shared" si="3"/>
        <v>0</v>
      </c>
      <c r="P33" s="3"/>
      <c r="Q33" s="3"/>
      <c r="R33" s="3"/>
      <c r="S33" s="3"/>
    </row>
    <row r="34" spans="1:19" ht="20.100000000000001" customHeight="1">
      <c r="A34" s="125">
        <v>21</v>
      </c>
      <c r="B34" s="114" t="s">
        <v>583</v>
      </c>
      <c r="C34" s="115" t="s">
        <v>585</v>
      </c>
      <c r="D34" s="116" t="s">
        <v>626</v>
      </c>
      <c r="E34" s="114" t="s">
        <v>627</v>
      </c>
      <c r="F34" s="115" t="s">
        <v>35</v>
      </c>
      <c r="G34" s="117" t="s">
        <v>118</v>
      </c>
      <c r="H34" s="118">
        <v>4.82</v>
      </c>
      <c r="I34" s="115">
        <v>5</v>
      </c>
      <c r="J34" s="119">
        <f>IF(I34&lt;&gt;"",VLOOKUP(I34,Zusammenfassung!$I$11:$J$24,MATCH($E$10,{"V";"S";"SH"},0)+1,FALSE),)</f>
        <v>250.75</v>
      </c>
      <c r="K34" s="481">
        <f>IF(G34="A",Hilfsblatt!$D$9,IF(G34="B1",Hilfsblatt!$D$10,IF(G34="B2",Hilfsblatt!$D$11,IF(G34="C1",Hilfsblatt!$D$12,IF(G34="C2",Hilfsblatt!$D$13,IF(G34="D",Hilfsblatt!$D$14,IF(G34="E",Hilfsblatt!$D$15)))))))</f>
        <v>0</v>
      </c>
      <c r="L34" s="120">
        <f t="shared" si="0"/>
        <v>1208.615</v>
      </c>
      <c r="M34" s="120">
        <f t="shared" si="1"/>
        <v>0</v>
      </c>
      <c r="N34" s="121">
        <f t="shared" si="2"/>
        <v>0</v>
      </c>
      <c r="O34" s="120">
        <f t="shared" si="3"/>
        <v>0</v>
      </c>
      <c r="P34" s="3"/>
      <c r="Q34" s="3"/>
      <c r="R34" s="3"/>
      <c r="S34" s="3"/>
    </row>
    <row r="35" spans="1:19" ht="20.100000000000001" customHeight="1">
      <c r="A35" s="125">
        <v>22</v>
      </c>
      <c r="B35" s="114" t="s">
        <v>583</v>
      </c>
      <c r="C35" s="115" t="s">
        <v>585</v>
      </c>
      <c r="D35" s="116" t="s">
        <v>628</v>
      </c>
      <c r="E35" s="114" t="s">
        <v>629</v>
      </c>
      <c r="F35" s="115" t="s">
        <v>35</v>
      </c>
      <c r="G35" s="117" t="s">
        <v>118</v>
      </c>
      <c r="H35" s="118">
        <v>8.61</v>
      </c>
      <c r="I35" s="115">
        <v>5</v>
      </c>
      <c r="J35" s="119">
        <f>IF(I35&lt;&gt;"",VLOOKUP(I35,Zusammenfassung!$I$11:$J$24,MATCH($E$10,{"V";"S";"SH"},0)+1,FALSE),)</f>
        <v>250.75</v>
      </c>
      <c r="K35" s="481">
        <f>IF(G35="A",Hilfsblatt!$D$9,IF(G35="B1",Hilfsblatt!$D$10,IF(G35="B2",Hilfsblatt!$D$11,IF(G35="C1",Hilfsblatt!$D$12,IF(G35="C2",Hilfsblatt!$D$13,IF(G35="D",Hilfsblatt!$D$14,IF(G35="E",Hilfsblatt!$D$15)))))))</f>
        <v>0</v>
      </c>
      <c r="L35" s="120">
        <f t="shared" si="0"/>
        <v>2158.9575</v>
      </c>
      <c r="M35" s="120">
        <f t="shared" si="1"/>
        <v>0</v>
      </c>
      <c r="N35" s="121">
        <f t="shared" si="2"/>
        <v>0</v>
      </c>
      <c r="O35" s="120">
        <f t="shared" si="3"/>
        <v>0</v>
      </c>
      <c r="P35" s="3"/>
      <c r="Q35" s="3"/>
      <c r="R35" s="3"/>
      <c r="S35" s="3"/>
    </row>
    <row r="36" spans="1:19" ht="20.100000000000001" customHeight="1">
      <c r="A36" s="125">
        <v>23</v>
      </c>
      <c r="B36" s="114" t="s">
        <v>583</v>
      </c>
      <c r="C36" s="115" t="s">
        <v>585</v>
      </c>
      <c r="D36" s="116" t="s">
        <v>630</v>
      </c>
      <c r="E36" s="114" t="s">
        <v>631</v>
      </c>
      <c r="F36" s="115" t="s">
        <v>93</v>
      </c>
      <c r="G36" s="122" t="s">
        <v>94</v>
      </c>
      <c r="H36" s="123">
        <v>4.3</v>
      </c>
      <c r="I36" s="122">
        <v>0.23</v>
      </c>
      <c r="J36" s="119">
        <f>IF(I36&lt;&gt;"",VLOOKUP(I36,Zusammenfassung!$I$11:$J$24,MATCH($E$10,{"V";"S";"SH"},0)+1,FALSE),)</f>
        <v>12</v>
      </c>
      <c r="K36" s="481">
        <f>IF(G36="A",Hilfsblatt!$D$9,IF(G36="B1",Hilfsblatt!$D$10,IF(G36="B2",Hilfsblatt!$D$11,IF(G36="C1",Hilfsblatt!$D$12,IF(G36="C2",Hilfsblatt!$D$13,IF(G36="D",Hilfsblatt!$D$14,IF(G36="E",Hilfsblatt!$D$15)))))))</f>
        <v>0</v>
      </c>
      <c r="L36" s="120">
        <f t="shared" si="0"/>
        <v>51.599999999999994</v>
      </c>
      <c r="M36" s="120">
        <f t="shared" si="1"/>
        <v>0</v>
      </c>
      <c r="N36" s="121">
        <f t="shared" si="2"/>
        <v>0</v>
      </c>
      <c r="O36" s="120">
        <f t="shared" si="3"/>
        <v>0</v>
      </c>
      <c r="P36" s="3"/>
      <c r="Q36" s="3"/>
      <c r="R36" s="3"/>
      <c r="S36" s="3"/>
    </row>
    <row r="37" spans="1:19" ht="20.100000000000001" customHeight="1">
      <c r="A37" s="125">
        <v>24</v>
      </c>
      <c r="B37" s="114" t="s">
        <v>583</v>
      </c>
      <c r="C37" s="115" t="s">
        <v>585</v>
      </c>
      <c r="D37" s="116" t="s">
        <v>632</v>
      </c>
      <c r="E37" s="114" t="s">
        <v>633</v>
      </c>
      <c r="F37" s="115" t="s">
        <v>694</v>
      </c>
      <c r="G37" s="122" t="s">
        <v>1033</v>
      </c>
      <c r="H37" s="123">
        <v>8.73</v>
      </c>
      <c r="I37" s="122">
        <v>5</v>
      </c>
      <c r="J37" s="119">
        <f>IF(I37&lt;&gt;"",VLOOKUP(I37,Zusammenfassung!$I$11:$J$24,MATCH($E$10,{"V";"S";"SH"},0)+1,FALSE),)</f>
        <v>250.75</v>
      </c>
      <c r="K37" s="481">
        <f>IF(G37="A",Hilfsblatt!$D$9,IF(G37="B1",Hilfsblatt!$D$10,IF(G37="B2",Hilfsblatt!$D$11,IF(G37="C1",Hilfsblatt!$D$12,IF(G37="C2",Hilfsblatt!$D$13,IF(G37="D",Hilfsblatt!$D$14,IF(G37="E",Hilfsblatt!$D$15)))))))</f>
        <v>0</v>
      </c>
      <c r="L37" s="120">
        <f t="shared" si="0"/>
        <v>2189.0475000000001</v>
      </c>
      <c r="M37" s="120">
        <f t="shared" si="1"/>
        <v>0</v>
      </c>
      <c r="N37" s="121">
        <f t="shared" si="2"/>
        <v>0</v>
      </c>
      <c r="O37" s="120">
        <f t="shared" si="3"/>
        <v>0</v>
      </c>
      <c r="P37" s="3"/>
      <c r="Q37" s="3"/>
      <c r="R37" s="3"/>
      <c r="S37" s="3"/>
    </row>
    <row r="38" spans="1:19" ht="20.100000000000001" customHeight="1">
      <c r="A38" s="125">
        <v>25</v>
      </c>
      <c r="B38" s="114" t="s">
        <v>583</v>
      </c>
      <c r="C38" s="115" t="s">
        <v>585</v>
      </c>
      <c r="D38" s="116" t="s">
        <v>634</v>
      </c>
      <c r="E38" s="114" t="s">
        <v>50</v>
      </c>
      <c r="F38" s="115" t="s">
        <v>694</v>
      </c>
      <c r="G38" s="122" t="s">
        <v>127</v>
      </c>
      <c r="H38" s="123">
        <v>31.2</v>
      </c>
      <c r="I38" s="122">
        <v>5</v>
      </c>
      <c r="J38" s="119">
        <f>IF(I38&lt;&gt;"",VLOOKUP(I38,Zusammenfassung!$I$11:$J$24,MATCH($E$10,{"V";"S";"SH"},0)+1,FALSE),)</f>
        <v>250.75</v>
      </c>
      <c r="K38" s="481">
        <f>IF(G38="A",Hilfsblatt!$D$9,IF(G38="B1",Hilfsblatt!$D$10,IF(G38="B2",Hilfsblatt!$D$11,IF(G38="C1",Hilfsblatt!$D$12,IF(G38="C2",Hilfsblatt!$D$13,IF(G38="D",Hilfsblatt!$D$14,IF(G38="E",Hilfsblatt!$D$15)))))))</f>
        <v>0</v>
      </c>
      <c r="L38" s="120">
        <f t="shared" si="0"/>
        <v>7823.4</v>
      </c>
      <c r="M38" s="120">
        <f t="shared" si="1"/>
        <v>0</v>
      </c>
      <c r="N38" s="121">
        <f t="shared" si="2"/>
        <v>0</v>
      </c>
      <c r="O38" s="120">
        <f t="shared" si="3"/>
        <v>0</v>
      </c>
      <c r="P38" s="3"/>
      <c r="Q38" s="3"/>
      <c r="R38" s="3"/>
      <c r="S38" s="3"/>
    </row>
    <row r="39" spans="1:19" ht="20.100000000000001" customHeight="1">
      <c r="A39" s="125">
        <v>26</v>
      </c>
      <c r="B39" s="114" t="s">
        <v>583</v>
      </c>
      <c r="C39" s="115" t="s">
        <v>585</v>
      </c>
      <c r="D39" s="116" t="s">
        <v>635</v>
      </c>
      <c r="E39" s="114" t="s">
        <v>636</v>
      </c>
      <c r="F39" s="115" t="s">
        <v>694</v>
      </c>
      <c r="G39" s="122" t="s">
        <v>1033</v>
      </c>
      <c r="H39" s="123">
        <v>14.69</v>
      </c>
      <c r="I39" s="122">
        <v>5</v>
      </c>
      <c r="J39" s="119">
        <f>IF(I39&lt;&gt;"",VLOOKUP(I39,Zusammenfassung!$I$11:$J$24,MATCH($E$10,{"V";"S";"SH"},0)+1,FALSE),)</f>
        <v>250.75</v>
      </c>
      <c r="K39" s="481">
        <f>IF(G39="A",Hilfsblatt!$D$9,IF(G39="B1",Hilfsblatt!$D$10,IF(G39="B2",Hilfsblatt!$D$11,IF(G39="C1",Hilfsblatt!$D$12,IF(G39="C2",Hilfsblatt!$D$13,IF(G39="D",Hilfsblatt!$D$14,IF(G39="E",Hilfsblatt!$D$15)))))))</f>
        <v>0</v>
      </c>
      <c r="L39" s="120">
        <f t="shared" si="0"/>
        <v>3683.5174999999999</v>
      </c>
      <c r="M39" s="120">
        <f t="shared" si="1"/>
        <v>0</v>
      </c>
      <c r="N39" s="121">
        <f t="shared" si="2"/>
        <v>0</v>
      </c>
      <c r="O39" s="120">
        <f t="shared" si="3"/>
        <v>0</v>
      </c>
      <c r="P39" s="3"/>
      <c r="Q39" s="3"/>
      <c r="R39" s="3"/>
      <c r="S39" s="3"/>
    </row>
    <row r="40" spans="1:19" ht="20.100000000000001" customHeight="1">
      <c r="A40" s="125">
        <v>27</v>
      </c>
      <c r="B40" s="114" t="s">
        <v>583</v>
      </c>
      <c r="C40" s="115" t="s">
        <v>585</v>
      </c>
      <c r="D40" s="116" t="s">
        <v>637</v>
      </c>
      <c r="E40" s="114" t="s">
        <v>638</v>
      </c>
      <c r="F40" s="115" t="s">
        <v>694</v>
      </c>
      <c r="G40" s="122" t="s">
        <v>94</v>
      </c>
      <c r="H40" s="123">
        <v>14.32</v>
      </c>
      <c r="I40" s="122">
        <v>0.23</v>
      </c>
      <c r="J40" s="119">
        <f>IF(I40&lt;&gt;"",VLOOKUP(I40,Zusammenfassung!$I$11:$J$24,MATCH($E$10,{"V";"S";"SH"},0)+1,FALSE),)</f>
        <v>12</v>
      </c>
      <c r="K40" s="481">
        <f>IF(G40="A",Hilfsblatt!$D$9,IF(G40="B1",Hilfsblatt!$D$10,IF(G40="B2",Hilfsblatt!$D$11,IF(G40="C1",Hilfsblatt!$D$12,IF(G40="C2",Hilfsblatt!$D$13,IF(G40="D",Hilfsblatt!$D$14,IF(G40="E",Hilfsblatt!$D$15)))))))</f>
        <v>0</v>
      </c>
      <c r="L40" s="120">
        <f t="shared" si="0"/>
        <v>171.84</v>
      </c>
      <c r="M40" s="120">
        <f>IFERROR(L40/K40,0)</f>
        <v>0</v>
      </c>
      <c r="N40" s="121">
        <f t="shared" si="2"/>
        <v>0</v>
      </c>
      <c r="O40" s="120">
        <f t="shared" si="3"/>
        <v>0</v>
      </c>
      <c r="P40" s="3"/>
      <c r="Q40" s="3"/>
      <c r="R40" s="3"/>
      <c r="S40" s="3"/>
    </row>
    <row r="41" spans="1:19" ht="20.100000000000001" customHeight="1">
      <c r="A41" s="125">
        <v>28</v>
      </c>
      <c r="B41" s="114" t="s">
        <v>583</v>
      </c>
      <c r="C41" s="115" t="s">
        <v>585</v>
      </c>
      <c r="D41" s="116" t="s">
        <v>639</v>
      </c>
      <c r="E41" s="114" t="s">
        <v>292</v>
      </c>
      <c r="F41" s="115" t="s">
        <v>694</v>
      </c>
      <c r="G41" s="122" t="s">
        <v>94</v>
      </c>
      <c r="H41" s="123">
        <v>8.73</v>
      </c>
      <c r="I41" s="122">
        <v>0.23</v>
      </c>
      <c r="J41" s="119">
        <f>IF(I41&lt;&gt;"",VLOOKUP(I41,Zusammenfassung!$I$11:$J$24,MATCH($E$10,{"V";"S";"SH"},0)+1,FALSE),)</f>
        <v>12</v>
      </c>
      <c r="K41" s="481">
        <f>IF(G41="A",Hilfsblatt!$D$9,IF(G41="B1",Hilfsblatt!$D$10,IF(G41="B2",Hilfsblatt!$D$11,IF(G41="C1",Hilfsblatt!$D$12,IF(G41="C2",Hilfsblatt!$D$13,IF(G41="D",Hilfsblatt!$D$14,IF(G41="E",Hilfsblatt!$D$15)))))))</f>
        <v>0</v>
      </c>
      <c r="L41" s="120">
        <f t="shared" si="0"/>
        <v>104.76</v>
      </c>
      <c r="M41" s="120">
        <f t="shared" si="1"/>
        <v>0</v>
      </c>
      <c r="N41" s="121">
        <f t="shared" si="2"/>
        <v>0</v>
      </c>
      <c r="O41" s="120">
        <f t="shared" si="3"/>
        <v>0</v>
      </c>
      <c r="P41" s="3"/>
      <c r="Q41" s="3"/>
      <c r="R41" s="3"/>
      <c r="S41" s="3"/>
    </row>
    <row r="42" spans="1:19" ht="20.100000000000001" customHeight="1">
      <c r="A42" s="125">
        <v>29</v>
      </c>
      <c r="B42" s="114" t="s">
        <v>583</v>
      </c>
      <c r="C42" s="115" t="s">
        <v>585</v>
      </c>
      <c r="D42" s="116" t="s">
        <v>640</v>
      </c>
      <c r="E42" s="114" t="s">
        <v>641</v>
      </c>
      <c r="F42" s="115" t="s">
        <v>93</v>
      </c>
      <c r="G42" s="122" t="s">
        <v>1033</v>
      </c>
      <c r="H42" s="123">
        <v>33.78</v>
      </c>
      <c r="I42" s="122">
        <v>5</v>
      </c>
      <c r="J42" s="119">
        <f>IF(I42&lt;&gt;"",VLOOKUP(I42,Zusammenfassung!$I$11:$J$24,MATCH($E$10,{"V";"S";"SH"},0)+1,FALSE),)</f>
        <v>250.75</v>
      </c>
      <c r="K42" s="481">
        <f>IF(G42="A",Hilfsblatt!$D$9,IF(G42="B1",Hilfsblatt!$D$10,IF(G42="B2",Hilfsblatt!$D$11,IF(G42="C1",Hilfsblatt!$D$12,IF(G42="C2",Hilfsblatt!$D$13,IF(G42="D",Hilfsblatt!$D$14,IF(G42="E",Hilfsblatt!$D$15)))))))</f>
        <v>0</v>
      </c>
      <c r="L42" s="120">
        <f t="shared" si="0"/>
        <v>8470.3350000000009</v>
      </c>
      <c r="M42" s="120">
        <f t="shared" si="1"/>
        <v>0</v>
      </c>
      <c r="N42" s="121">
        <f t="shared" si="2"/>
        <v>0</v>
      </c>
      <c r="O42" s="120">
        <f t="shared" si="3"/>
        <v>0</v>
      </c>
      <c r="P42" s="3"/>
      <c r="Q42" s="3"/>
      <c r="R42" s="3"/>
      <c r="S42" s="3"/>
    </row>
    <row r="43" spans="1:19" ht="20.100000000000001" customHeight="1">
      <c r="A43" s="125">
        <v>30</v>
      </c>
      <c r="B43" s="114" t="s">
        <v>583</v>
      </c>
      <c r="C43" s="115" t="s">
        <v>585</v>
      </c>
      <c r="D43" s="116" t="s">
        <v>642</v>
      </c>
      <c r="E43" s="114" t="s">
        <v>643</v>
      </c>
      <c r="F43" s="115" t="s">
        <v>93</v>
      </c>
      <c r="G43" s="122" t="s">
        <v>126</v>
      </c>
      <c r="H43" s="123">
        <v>56.21</v>
      </c>
      <c r="I43" s="122">
        <v>1</v>
      </c>
      <c r="J43" s="119">
        <f>IF(I43&lt;&gt;"",VLOOKUP(I43,Zusammenfassung!$I$11:$J$24,MATCH($E$10,{"V";"S";"SH"},0)+1,FALSE),)</f>
        <v>52.178571428571431</v>
      </c>
      <c r="K43" s="481">
        <f>IF(G43="A",Hilfsblatt!$D$9,IF(G43="B1",Hilfsblatt!$D$10,IF(G43="B2",Hilfsblatt!$D$11,IF(G43="C1",Hilfsblatt!$D$12,IF(G43="C2",Hilfsblatt!$D$13,IF(G43="D",Hilfsblatt!$D$14,IF(G43="E",Hilfsblatt!$D$15)))))))</f>
        <v>0</v>
      </c>
      <c r="L43" s="120">
        <f t="shared" si="0"/>
        <v>2932.9575</v>
      </c>
      <c r="M43" s="120">
        <f t="shared" si="1"/>
        <v>0</v>
      </c>
      <c r="N43" s="121">
        <f t="shared" si="2"/>
        <v>0</v>
      </c>
      <c r="O43" s="120">
        <f t="shared" si="3"/>
        <v>0</v>
      </c>
      <c r="P43" s="3"/>
      <c r="Q43" s="3"/>
      <c r="R43" s="3"/>
      <c r="S43" s="3"/>
    </row>
    <row r="44" spans="1:19" ht="20.100000000000001" customHeight="1">
      <c r="A44" s="125">
        <v>31</v>
      </c>
      <c r="B44" s="114" t="s">
        <v>583</v>
      </c>
      <c r="C44" s="115" t="s">
        <v>585</v>
      </c>
      <c r="D44" s="116" t="s">
        <v>644</v>
      </c>
      <c r="E44" s="114" t="s">
        <v>645</v>
      </c>
      <c r="F44" s="115" t="s">
        <v>93</v>
      </c>
      <c r="G44" s="117" t="s">
        <v>1033</v>
      </c>
      <c r="H44" s="118">
        <v>24.81</v>
      </c>
      <c r="I44" s="115">
        <v>5</v>
      </c>
      <c r="J44" s="119">
        <f>IF(I44&lt;&gt;"",VLOOKUP(I44,Zusammenfassung!$I$11:$J$24,MATCH($E$10,{"V";"S";"SH"},0)+1,FALSE),)</f>
        <v>250.75</v>
      </c>
      <c r="K44" s="481">
        <f>IF(G44="A",Hilfsblatt!$D$9,IF(G44="B1",Hilfsblatt!$D$10,IF(G44="B2",Hilfsblatt!$D$11,IF(G44="C1",Hilfsblatt!$D$12,IF(G44="C2",Hilfsblatt!$D$13,IF(G44="D",Hilfsblatt!$D$14,IF(G44="E",Hilfsblatt!$D$15)))))))</f>
        <v>0</v>
      </c>
      <c r="L44" s="120">
        <f t="shared" si="0"/>
        <v>6221.1075000000001</v>
      </c>
      <c r="M44" s="120">
        <f t="shared" si="1"/>
        <v>0</v>
      </c>
      <c r="N44" s="121">
        <f t="shared" si="2"/>
        <v>0</v>
      </c>
      <c r="O44" s="120">
        <f t="shared" si="3"/>
        <v>0</v>
      </c>
      <c r="P44" s="3"/>
      <c r="Q44" s="3"/>
      <c r="R44" s="3"/>
      <c r="S44" s="3"/>
    </row>
    <row r="45" spans="1:19" ht="20.100000000000001" customHeight="1">
      <c r="A45" s="125">
        <v>32</v>
      </c>
      <c r="B45" s="114" t="s">
        <v>583</v>
      </c>
      <c r="C45" s="115" t="s">
        <v>585</v>
      </c>
      <c r="D45" s="116" t="s">
        <v>646</v>
      </c>
      <c r="E45" s="114" t="s">
        <v>647</v>
      </c>
      <c r="F45" s="115" t="s">
        <v>694</v>
      </c>
      <c r="G45" s="117" t="s">
        <v>126</v>
      </c>
      <c r="H45" s="118">
        <v>15.44</v>
      </c>
      <c r="I45" s="115">
        <v>1</v>
      </c>
      <c r="J45" s="119">
        <f>IF(I45&lt;&gt;"",VLOOKUP(I45,Zusammenfassung!$I$11:$J$24,MATCH($E$10,{"V";"S";"SH"},0)+1,FALSE),)</f>
        <v>52.178571428571431</v>
      </c>
      <c r="K45" s="481">
        <f>IF(G45="A",Hilfsblatt!$D$9,IF(G45="B1",Hilfsblatt!$D$10,IF(G45="B2",Hilfsblatt!$D$11,IF(G45="C1",Hilfsblatt!$D$12,IF(G45="C2",Hilfsblatt!$D$13,IF(G45="D",Hilfsblatt!$D$14,IF(G45="E",Hilfsblatt!$D$15)))))))</f>
        <v>0</v>
      </c>
      <c r="L45" s="120">
        <f t="shared" si="0"/>
        <v>805.63714285714286</v>
      </c>
      <c r="M45" s="120">
        <f t="shared" si="1"/>
        <v>0</v>
      </c>
      <c r="N45" s="121">
        <f t="shared" si="2"/>
        <v>0</v>
      </c>
      <c r="O45" s="120">
        <f t="shared" si="3"/>
        <v>0</v>
      </c>
      <c r="P45" s="3"/>
      <c r="Q45" s="3"/>
      <c r="R45" s="3"/>
      <c r="S45" s="3"/>
    </row>
    <row r="46" spans="1:19" ht="20.100000000000001" customHeight="1">
      <c r="A46" s="125">
        <v>33</v>
      </c>
      <c r="B46" s="114" t="s">
        <v>583</v>
      </c>
      <c r="C46" s="115" t="s">
        <v>585</v>
      </c>
      <c r="D46" s="116" t="s">
        <v>648</v>
      </c>
      <c r="E46" s="114" t="s">
        <v>593</v>
      </c>
      <c r="F46" s="115" t="s">
        <v>694</v>
      </c>
      <c r="G46" s="117" t="s">
        <v>1033</v>
      </c>
      <c r="H46" s="118">
        <v>16.79</v>
      </c>
      <c r="I46" s="115">
        <v>5</v>
      </c>
      <c r="J46" s="119">
        <f>IF(I46&lt;&gt;"",VLOOKUP(I46,Zusammenfassung!$I$11:$J$24,MATCH($E$10,{"V";"S";"SH"},0)+1,FALSE),)</f>
        <v>250.75</v>
      </c>
      <c r="K46" s="481">
        <f>IF(G46="A",Hilfsblatt!$D$9,IF(G46="B1",Hilfsblatt!$D$10,IF(G46="B2",Hilfsblatt!$D$11,IF(G46="C1",Hilfsblatt!$D$12,IF(G46="C2",Hilfsblatt!$D$13,IF(G46="D",Hilfsblatt!$D$14,IF(G46="E",Hilfsblatt!$D$15)))))))</f>
        <v>0</v>
      </c>
      <c r="L46" s="120">
        <f t="shared" si="0"/>
        <v>4210.0924999999997</v>
      </c>
      <c r="M46" s="120">
        <f t="shared" si="1"/>
        <v>0</v>
      </c>
      <c r="N46" s="121">
        <f t="shared" si="2"/>
        <v>0</v>
      </c>
      <c r="O46" s="120">
        <f t="shared" si="3"/>
        <v>0</v>
      </c>
      <c r="P46" s="3"/>
      <c r="Q46" s="3"/>
      <c r="R46" s="3"/>
      <c r="S46" s="3"/>
    </row>
    <row r="47" spans="1:19" ht="20.100000000000001" customHeight="1">
      <c r="A47" s="125">
        <v>34</v>
      </c>
      <c r="B47" s="114" t="s">
        <v>583</v>
      </c>
      <c r="C47" s="115" t="s">
        <v>585</v>
      </c>
      <c r="D47" s="116" t="s">
        <v>649</v>
      </c>
      <c r="E47" s="114" t="s">
        <v>650</v>
      </c>
      <c r="F47" s="115" t="s">
        <v>694</v>
      </c>
      <c r="G47" s="117" t="s">
        <v>126</v>
      </c>
      <c r="H47" s="118">
        <v>16.309999999999999</v>
      </c>
      <c r="I47" s="115">
        <v>1</v>
      </c>
      <c r="J47" s="119">
        <f>IF(I47&lt;&gt;"",VLOOKUP(I47,Zusammenfassung!$I$11:$J$24,MATCH($E$10,{"V";"S";"SH"},0)+1,FALSE),)</f>
        <v>52.178571428571431</v>
      </c>
      <c r="K47" s="481">
        <f>IF(G47="A",Hilfsblatt!$D$9,IF(G47="B1",Hilfsblatt!$D$10,IF(G47="B2",Hilfsblatt!$D$11,IF(G47="C1",Hilfsblatt!$D$12,IF(G47="C2",Hilfsblatt!$D$13,IF(G47="D",Hilfsblatt!$D$14,IF(G47="E",Hilfsblatt!$D$15)))))))</f>
        <v>0</v>
      </c>
      <c r="L47" s="120">
        <f t="shared" si="0"/>
        <v>851.03249999999991</v>
      </c>
      <c r="M47" s="120">
        <f t="shared" si="1"/>
        <v>0</v>
      </c>
      <c r="N47" s="121">
        <f t="shared" si="2"/>
        <v>0</v>
      </c>
      <c r="O47" s="120">
        <f t="shared" si="3"/>
        <v>0</v>
      </c>
      <c r="P47" s="3"/>
      <c r="Q47" s="3"/>
      <c r="R47" s="3"/>
      <c r="S47" s="3"/>
    </row>
    <row r="48" spans="1:19" ht="20.100000000000001" customHeight="1">
      <c r="A48" s="125">
        <v>35</v>
      </c>
      <c r="B48" s="114" t="s">
        <v>583</v>
      </c>
      <c r="C48" s="115" t="s">
        <v>585</v>
      </c>
      <c r="D48" s="116" t="s">
        <v>651</v>
      </c>
      <c r="E48" s="114" t="s">
        <v>595</v>
      </c>
      <c r="F48" s="115" t="s">
        <v>694</v>
      </c>
      <c r="G48" s="117" t="s">
        <v>1033</v>
      </c>
      <c r="H48" s="118">
        <v>16.579999999999998</v>
      </c>
      <c r="I48" s="115">
        <v>5</v>
      </c>
      <c r="J48" s="119">
        <f>IF(I48&lt;&gt;"",VLOOKUP(I48,Zusammenfassung!$I$11:$J$24,MATCH($E$10,{"V";"S";"SH"},0)+1,FALSE),)</f>
        <v>250.75</v>
      </c>
      <c r="K48" s="481">
        <f>IF(G48="A",Hilfsblatt!$D$9,IF(G48="B1",Hilfsblatt!$D$10,IF(G48="B2",Hilfsblatt!$D$11,IF(G48="C1",Hilfsblatt!$D$12,IF(G48="C2",Hilfsblatt!$D$13,IF(G48="D",Hilfsblatt!$D$14,IF(G48="E",Hilfsblatt!$D$15)))))))</f>
        <v>0</v>
      </c>
      <c r="L48" s="120">
        <f t="shared" si="0"/>
        <v>4157.4349999999995</v>
      </c>
      <c r="M48" s="120">
        <f t="shared" si="1"/>
        <v>0</v>
      </c>
      <c r="N48" s="121">
        <f t="shared" si="2"/>
        <v>0</v>
      </c>
      <c r="O48" s="120">
        <f t="shared" si="3"/>
        <v>0</v>
      </c>
      <c r="P48" s="3"/>
      <c r="Q48" s="3"/>
      <c r="R48" s="3"/>
      <c r="S48" s="3"/>
    </row>
    <row r="49" spans="1:19" ht="20.100000000000001" customHeight="1">
      <c r="A49" s="125">
        <v>36</v>
      </c>
      <c r="B49" s="114" t="s">
        <v>583</v>
      </c>
      <c r="C49" s="115" t="s">
        <v>585</v>
      </c>
      <c r="D49" s="116" t="s">
        <v>652</v>
      </c>
      <c r="E49" s="114" t="s">
        <v>653</v>
      </c>
      <c r="F49" s="115" t="s">
        <v>694</v>
      </c>
      <c r="G49" s="117" t="s">
        <v>1033</v>
      </c>
      <c r="H49" s="118">
        <v>16.95</v>
      </c>
      <c r="I49" s="115">
        <v>5</v>
      </c>
      <c r="J49" s="119">
        <f>IF(I49&lt;&gt;"",VLOOKUP(I49,Zusammenfassung!$I$11:$J$24,MATCH($E$10,{"V";"S";"SH"},0)+1,FALSE),)</f>
        <v>250.75</v>
      </c>
      <c r="K49" s="481">
        <f>IF(G49="A",Hilfsblatt!$D$9,IF(G49="B1",Hilfsblatt!$D$10,IF(G49="B2",Hilfsblatt!$D$11,IF(G49="C1",Hilfsblatt!$D$12,IF(G49="C2",Hilfsblatt!$D$13,IF(G49="D",Hilfsblatt!$D$14,IF(G49="E",Hilfsblatt!$D$15)))))))</f>
        <v>0</v>
      </c>
      <c r="L49" s="120">
        <f t="shared" si="0"/>
        <v>4250.2124999999996</v>
      </c>
      <c r="M49" s="120">
        <f t="shared" si="1"/>
        <v>0</v>
      </c>
      <c r="N49" s="121">
        <f t="shared" si="2"/>
        <v>0</v>
      </c>
      <c r="O49" s="120">
        <f t="shared" si="3"/>
        <v>0</v>
      </c>
      <c r="P49" s="3"/>
      <c r="Q49" s="3"/>
      <c r="R49" s="3"/>
      <c r="S49" s="3"/>
    </row>
    <row r="50" spans="1:19" ht="20.100000000000001" customHeight="1">
      <c r="A50" s="125">
        <v>37</v>
      </c>
      <c r="B50" s="114" t="s">
        <v>583</v>
      </c>
      <c r="C50" s="115" t="s">
        <v>585</v>
      </c>
      <c r="D50" s="116" t="s">
        <v>654</v>
      </c>
      <c r="E50" s="114" t="s">
        <v>655</v>
      </c>
      <c r="F50" s="115" t="s">
        <v>694</v>
      </c>
      <c r="G50" s="117" t="s">
        <v>126</v>
      </c>
      <c r="H50" s="118">
        <v>17.059999999999999</v>
      </c>
      <c r="I50" s="115">
        <v>1</v>
      </c>
      <c r="J50" s="119">
        <f>IF(I50&lt;&gt;"",VLOOKUP(I50,Zusammenfassung!$I$11:$J$24,MATCH($E$10,{"V";"S";"SH"},0)+1,FALSE),)</f>
        <v>52.178571428571431</v>
      </c>
      <c r="K50" s="481">
        <f>IF(G50="A",Hilfsblatt!$D$9,IF(G50="B1",Hilfsblatt!$D$10,IF(G50="B2",Hilfsblatt!$D$11,IF(G50="C1",Hilfsblatt!$D$12,IF(G50="C2",Hilfsblatt!$D$13,IF(G50="D",Hilfsblatt!$D$14,IF(G50="E",Hilfsblatt!$D$15)))))))</f>
        <v>0</v>
      </c>
      <c r="L50" s="120">
        <f t="shared" si="0"/>
        <v>890.16642857142858</v>
      </c>
      <c r="M50" s="120">
        <f t="shared" si="1"/>
        <v>0</v>
      </c>
      <c r="N50" s="121">
        <f t="shared" si="2"/>
        <v>0</v>
      </c>
      <c r="O50" s="120">
        <f t="shared" si="3"/>
        <v>0</v>
      </c>
      <c r="P50" s="3"/>
      <c r="Q50" s="3"/>
      <c r="R50" s="3"/>
      <c r="S50" s="3"/>
    </row>
    <row r="51" spans="1:19" ht="20.100000000000001" customHeight="1">
      <c r="A51" s="125">
        <v>38</v>
      </c>
      <c r="B51" s="114" t="s">
        <v>583</v>
      </c>
      <c r="C51" s="115" t="s">
        <v>585</v>
      </c>
      <c r="D51" s="116" t="s">
        <v>656</v>
      </c>
      <c r="E51" s="114" t="s">
        <v>599</v>
      </c>
      <c r="F51" s="115" t="s">
        <v>694</v>
      </c>
      <c r="G51" s="117" t="s">
        <v>1033</v>
      </c>
      <c r="H51" s="118">
        <v>14.6</v>
      </c>
      <c r="I51" s="115">
        <v>5</v>
      </c>
      <c r="J51" s="119">
        <f>IF(I51&lt;&gt;"",VLOOKUP(I51,Zusammenfassung!$I$11:$J$24,MATCH($E$10,{"V";"S";"SH"},0)+1,FALSE),)</f>
        <v>250.75</v>
      </c>
      <c r="K51" s="481">
        <f>IF(G51="A",Hilfsblatt!$D$9,IF(G51="B1",Hilfsblatt!$D$10,IF(G51="B2",Hilfsblatt!$D$11,IF(G51="C1",Hilfsblatt!$D$12,IF(G51="C2",Hilfsblatt!$D$13,IF(G51="D",Hilfsblatt!$D$14,IF(G51="E",Hilfsblatt!$D$15)))))))</f>
        <v>0</v>
      </c>
      <c r="L51" s="120">
        <f t="shared" si="0"/>
        <v>3660.95</v>
      </c>
      <c r="M51" s="120">
        <f t="shared" si="1"/>
        <v>0</v>
      </c>
      <c r="N51" s="121">
        <f t="shared" si="2"/>
        <v>0</v>
      </c>
      <c r="O51" s="120">
        <f t="shared" si="3"/>
        <v>0</v>
      </c>
      <c r="P51" s="3"/>
      <c r="Q51" s="3"/>
      <c r="R51" s="3"/>
      <c r="S51" s="3"/>
    </row>
    <row r="52" spans="1:19" ht="20.100000000000001" customHeight="1">
      <c r="A52" s="125">
        <v>39</v>
      </c>
      <c r="B52" s="114" t="s">
        <v>583</v>
      </c>
      <c r="C52" s="115" t="s">
        <v>585</v>
      </c>
      <c r="D52" s="116" t="s">
        <v>657</v>
      </c>
      <c r="E52" s="114" t="s">
        <v>658</v>
      </c>
      <c r="F52" s="115" t="s">
        <v>694</v>
      </c>
      <c r="G52" s="117" t="s">
        <v>1033</v>
      </c>
      <c r="H52" s="118">
        <v>26.49</v>
      </c>
      <c r="I52" s="115">
        <v>5</v>
      </c>
      <c r="J52" s="119">
        <f>IF(I52&lt;&gt;"",VLOOKUP(I52,Zusammenfassung!$I$11:$J$24,MATCH($E$10,{"V";"S";"SH"},0)+1,FALSE),)</f>
        <v>250.75</v>
      </c>
      <c r="K52" s="481">
        <f>IF(G52="A",Hilfsblatt!$D$9,IF(G52="B1",Hilfsblatt!$D$10,IF(G52="B2",Hilfsblatt!$D$11,IF(G52="C1",Hilfsblatt!$D$12,IF(G52="C2",Hilfsblatt!$D$13,IF(G52="D",Hilfsblatt!$D$14,IF(G52="E",Hilfsblatt!$D$15)))))))</f>
        <v>0</v>
      </c>
      <c r="L52" s="120">
        <f t="shared" si="0"/>
        <v>6642.3674999999994</v>
      </c>
      <c r="M52" s="120">
        <f t="shared" si="1"/>
        <v>0</v>
      </c>
      <c r="N52" s="121">
        <f t="shared" si="2"/>
        <v>0</v>
      </c>
      <c r="O52" s="120">
        <f t="shared" si="3"/>
        <v>0</v>
      </c>
      <c r="P52" s="3"/>
      <c r="Q52" s="3"/>
      <c r="R52" s="3"/>
      <c r="S52" s="3"/>
    </row>
    <row r="53" spans="1:19" ht="20.100000000000001" customHeight="1">
      <c r="A53" s="125">
        <v>40</v>
      </c>
      <c r="B53" s="114" t="s">
        <v>583</v>
      </c>
      <c r="C53" s="115" t="s">
        <v>585</v>
      </c>
      <c r="D53" s="116" t="s">
        <v>659</v>
      </c>
      <c r="E53" s="114" t="s">
        <v>601</v>
      </c>
      <c r="F53" s="115" t="s">
        <v>694</v>
      </c>
      <c r="G53" s="117" t="s">
        <v>1033</v>
      </c>
      <c r="H53" s="118">
        <v>18.600000000000001</v>
      </c>
      <c r="I53" s="115">
        <v>5</v>
      </c>
      <c r="J53" s="119">
        <f>IF(I53&lt;&gt;"",VLOOKUP(I53,Zusammenfassung!$I$11:$J$24,MATCH($E$10,{"V";"S";"SH"},0)+1,FALSE),)</f>
        <v>250.75</v>
      </c>
      <c r="K53" s="481">
        <f>IF(G53="A",Hilfsblatt!$D$9,IF(G53="B1",Hilfsblatt!$D$10,IF(G53="B2",Hilfsblatt!$D$11,IF(G53="C1",Hilfsblatt!$D$12,IF(G53="C2",Hilfsblatt!$D$13,IF(G53="D",Hilfsblatt!$D$14,IF(G53="E",Hilfsblatt!$D$15)))))))</f>
        <v>0</v>
      </c>
      <c r="L53" s="120">
        <f t="shared" si="0"/>
        <v>4663.9500000000007</v>
      </c>
      <c r="M53" s="120">
        <f t="shared" si="1"/>
        <v>0</v>
      </c>
      <c r="N53" s="121">
        <f t="shared" si="2"/>
        <v>0</v>
      </c>
      <c r="O53" s="120">
        <f t="shared" si="3"/>
        <v>0</v>
      </c>
      <c r="P53" s="3"/>
      <c r="Q53" s="3"/>
      <c r="R53" s="3"/>
      <c r="S53" s="3"/>
    </row>
    <row r="54" spans="1:19" ht="20.100000000000001" customHeight="1">
      <c r="A54" s="125">
        <v>41</v>
      </c>
      <c r="B54" s="114" t="s">
        <v>583</v>
      </c>
      <c r="C54" s="115" t="s">
        <v>585</v>
      </c>
      <c r="D54" s="116" t="s">
        <v>660</v>
      </c>
      <c r="E54" s="114" t="s">
        <v>607</v>
      </c>
      <c r="F54" s="115" t="s">
        <v>694</v>
      </c>
      <c r="G54" s="117" t="s">
        <v>1033</v>
      </c>
      <c r="H54" s="118">
        <v>20.85</v>
      </c>
      <c r="I54" s="115">
        <v>5</v>
      </c>
      <c r="J54" s="119">
        <f>IF(I54&lt;&gt;"",VLOOKUP(I54,Zusammenfassung!$I$11:$J$24,MATCH($E$10,{"V";"S";"SH"},0)+1,FALSE),)</f>
        <v>250.75</v>
      </c>
      <c r="K54" s="481">
        <f>IF(G54="A",Hilfsblatt!$D$9,IF(G54="B1",Hilfsblatt!$D$10,IF(G54="B2",Hilfsblatt!$D$11,IF(G54="C1",Hilfsblatt!$D$12,IF(G54="C2",Hilfsblatt!$D$13,IF(G54="D",Hilfsblatt!$D$14,IF(G54="E",Hilfsblatt!$D$15)))))))</f>
        <v>0</v>
      </c>
      <c r="L54" s="120">
        <f t="shared" si="0"/>
        <v>5228.1375000000007</v>
      </c>
      <c r="M54" s="120">
        <f t="shared" si="1"/>
        <v>0</v>
      </c>
      <c r="N54" s="121">
        <f t="shared" si="2"/>
        <v>0</v>
      </c>
      <c r="O54" s="120">
        <f t="shared" si="3"/>
        <v>0</v>
      </c>
      <c r="P54" s="3"/>
      <c r="Q54" s="3"/>
      <c r="R54" s="3"/>
      <c r="S54" s="3"/>
    </row>
    <row r="55" spans="1:19" ht="20.100000000000001" customHeight="1">
      <c r="A55" s="125">
        <v>42</v>
      </c>
      <c r="B55" s="114" t="s">
        <v>583</v>
      </c>
      <c r="C55" s="115" t="s">
        <v>585</v>
      </c>
      <c r="D55" s="116" t="s">
        <v>661</v>
      </c>
      <c r="E55" s="114" t="s">
        <v>662</v>
      </c>
      <c r="F55" s="115" t="s">
        <v>694</v>
      </c>
      <c r="G55" s="117" t="s">
        <v>126</v>
      </c>
      <c r="H55" s="118">
        <v>12.22</v>
      </c>
      <c r="I55" s="115">
        <v>1</v>
      </c>
      <c r="J55" s="119">
        <f>IF(I55&lt;&gt;"",VLOOKUP(I55,Zusammenfassung!$I$11:$J$24,MATCH($E$10,{"V";"S";"SH"},0)+1,FALSE),)</f>
        <v>52.178571428571431</v>
      </c>
      <c r="K55" s="481">
        <f>IF(G55="A",Hilfsblatt!$D$9,IF(G55="B1",Hilfsblatt!$D$10,IF(G55="B2",Hilfsblatt!$D$11,IF(G55="C1",Hilfsblatt!$D$12,IF(G55="C2",Hilfsblatt!$D$13,IF(G55="D",Hilfsblatt!$D$14,IF(G55="E",Hilfsblatt!$D$15)))))))</f>
        <v>0</v>
      </c>
      <c r="L55" s="120">
        <f t="shared" si="0"/>
        <v>637.62214285714288</v>
      </c>
      <c r="M55" s="120">
        <f t="shared" si="1"/>
        <v>0</v>
      </c>
      <c r="N55" s="121">
        <f t="shared" si="2"/>
        <v>0</v>
      </c>
      <c r="O55" s="120">
        <f t="shared" si="3"/>
        <v>0</v>
      </c>
      <c r="P55" s="3"/>
      <c r="Q55" s="3"/>
      <c r="R55" s="3"/>
      <c r="S55" s="3"/>
    </row>
    <row r="56" spans="1:19" ht="20.100000000000001" customHeight="1">
      <c r="A56" s="125">
        <v>43</v>
      </c>
      <c r="B56" s="114" t="s">
        <v>583</v>
      </c>
      <c r="C56" s="115" t="s">
        <v>585</v>
      </c>
      <c r="D56" s="116" t="s">
        <v>663</v>
      </c>
      <c r="E56" s="114" t="s">
        <v>664</v>
      </c>
      <c r="F56" s="115" t="s">
        <v>694</v>
      </c>
      <c r="G56" s="117" t="s">
        <v>126</v>
      </c>
      <c r="H56" s="118">
        <v>12.42</v>
      </c>
      <c r="I56" s="115">
        <v>1</v>
      </c>
      <c r="J56" s="119">
        <f>IF(I56&lt;&gt;"",VLOOKUP(I56,Zusammenfassung!$I$11:$J$24,MATCH($E$10,{"V";"S";"SH"},0)+1,FALSE),)</f>
        <v>52.178571428571431</v>
      </c>
      <c r="K56" s="481">
        <f>IF(G56="A",Hilfsblatt!$D$9,IF(G56="B1",Hilfsblatt!$D$10,IF(G56="B2",Hilfsblatt!$D$11,IF(G56="C1",Hilfsblatt!$D$12,IF(G56="C2",Hilfsblatt!$D$13,IF(G56="D",Hilfsblatt!$D$14,IF(G56="E",Hilfsblatt!$D$15)))))))</f>
        <v>0</v>
      </c>
      <c r="L56" s="120">
        <f t="shared" si="0"/>
        <v>648.05785714285719</v>
      </c>
      <c r="M56" s="120">
        <f t="shared" si="1"/>
        <v>0</v>
      </c>
      <c r="N56" s="121">
        <f t="shared" si="2"/>
        <v>0</v>
      </c>
      <c r="O56" s="120">
        <f t="shared" si="3"/>
        <v>0</v>
      </c>
      <c r="P56" s="3"/>
      <c r="Q56" s="3"/>
      <c r="R56" s="3"/>
      <c r="S56" s="3"/>
    </row>
    <row r="57" spans="1:19" ht="20.100000000000001" customHeight="1">
      <c r="A57" s="125">
        <v>44</v>
      </c>
      <c r="B57" s="114" t="s">
        <v>583</v>
      </c>
      <c r="C57" s="115" t="s">
        <v>585</v>
      </c>
      <c r="D57" s="116" t="s">
        <v>665</v>
      </c>
      <c r="E57" s="114" t="s">
        <v>666</v>
      </c>
      <c r="F57" s="115" t="s">
        <v>694</v>
      </c>
      <c r="G57" s="117" t="s">
        <v>126</v>
      </c>
      <c r="H57" s="118">
        <v>14.09</v>
      </c>
      <c r="I57" s="115">
        <v>1</v>
      </c>
      <c r="J57" s="119">
        <f>IF(I57&lt;&gt;"",VLOOKUP(I57,Zusammenfassung!$I$11:$J$24,MATCH($E$10,{"V";"S";"SH"},0)+1,FALSE),)</f>
        <v>52.178571428571431</v>
      </c>
      <c r="K57" s="481">
        <f>IF(G57="A",Hilfsblatt!$D$9,IF(G57="B1",Hilfsblatt!$D$10,IF(G57="B2",Hilfsblatt!$D$11,IF(G57="C1",Hilfsblatt!$D$12,IF(G57="C2",Hilfsblatt!$D$13,IF(G57="D",Hilfsblatt!$D$14,IF(G57="E",Hilfsblatt!$D$15)))))))</f>
        <v>0</v>
      </c>
      <c r="L57" s="120">
        <f t="shared" si="0"/>
        <v>735.19607142857149</v>
      </c>
      <c r="M57" s="120">
        <f t="shared" si="1"/>
        <v>0</v>
      </c>
      <c r="N57" s="121">
        <f t="shared" si="2"/>
        <v>0</v>
      </c>
      <c r="O57" s="120">
        <f t="shared" si="3"/>
        <v>0</v>
      </c>
      <c r="P57" s="3"/>
      <c r="Q57" s="3"/>
      <c r="R57" s="3"/>
      <c r="S57" s="3"/>
    </row>
    <row r="58" spans="1:19" ht="20.100000000000001" customHeight="1">
      <c r="A58" s="125">
        <v>45</v>
      </c>
      <c r="B58" s="114" t="s">
        <v>583</v>
      </c>
      <c r="C58" s="115" t="s">
        <v>585</v>
      </c>
      <c r="D58" s="116" t="s">
        <v>667</v>
      </c>
      <c r="E58" s="114" t="s">
        <v>609</v>
      </c>
      <c r="F58" s="115" t="s">
        <v>694</v>
      </c>
      <c r="G58" s="117" t="s">
        <v>1033</v>
      </c>
      <c r="H58" s="118">
        <v>22.54</v>
      </c>
      <c r="I58" s="115">
        <v>5</v>
      </c>
      <c r="J58" s="119">
        <f>IF(I58&lt;&gt;"",VLOOKUP(I58,Zusammenfassung!$I$11:$J$24,MATCH($E$10,{"V";"S";"SH"},0)+1,FALSE),)</f>
        <v>250.75</v>
      </c>
      <c r="K58" s="481">
        <f>IF(G58="A",Hilfsblatt!$D$9,IF(G58="B1",Hilfsblatt!$D$10,IF(G58="B2",Hilfsblatt!$D$11,IF(G58="C1",Hilfsblatt!$D$12,IF(G58="C2",Hilfsblatt!$D$13,IF(G58="D",Hilfsblatt!$D$14,IF(G58="E",Hilfsblatt!$D$15)))))))</f>
        <v>0</v>
      </c>
      <c r="L58" s="120">
        <f t="shared" si="0"/>
        <v>5651.9049999999997</v>
      </c>
      <c r="M58" s="120">
        <f t="shared" si="1"/>
        <v>0</v>
      </c>
      <c r="N58" s="121">
        <f t="shared" si="2"/>
        <v>0</v>
      </c>
      <c r="O58" s="120">
        <f t="shared" si="3"/>
        <v>0</v>
      </c>
      <c r="P58" s="3"/>
      <c r="Q58" s="3"/>
      <c r="R58" s="3"/>
      <c r="S58" s="3"/>
    </row>
    <row r="59" spans="1:19" ht="20.100000000000001" customHeight="1">
      <c r="A59" s="125">
        <v>46</v>
      </c>
      <c r="B59" s="114" t="s">
        <v>583</v>
      </c>
      <c r="C59" s="115" t="s">
        <v>585</v>
      </c>
      <c r="D59" s="116" t="s">
        <v>668</v>
      </c>
      <c r="E59" s="114" t="s">
        <v>623</v>
      </c>
      <c r="F59" s="115" t="s">
        <v>694</v>
      </c>
      <c r="G59" s="117" t="s">
        <v>94</v>
      </c>
      <c r="H59" s="118">
        <v>4.7699999999999996</v>
      </c>
      <c r="I59" s="115">
        <v>0.23</v>
      </c>
      <c r="J59" s="119">
        <f>IF(I59&lt;&gt;"",VLOOKUP(I59,Zusammenfassung!$I$11:$J$24,MATCH($E$10,{"V";"S";"SH"},0)+1,FALSE),)</f>
        <v>12</v>
      </c>
      <c r="K59" s="481">
        <f>IF(G59="A",Hilfsblatt!$D$9,IF(G59="B1",Hilfsblatt!$D$10,IF(G59="B2",Hilfsblatt!$D$11,IF(G59="C1",Hilfsblatt!$D$12,IF(G59="C2",Hilfsblatt!$D$13,IF(G59="D",Hilfsblatt!$D$14,IF(G59="E",Hilfsblatt!$D$15)))))))</f>
        <v>0</v>
      </c>
      <c r="L59" s="120">
        <f t="shared" si="0"/>
        <v>57.239999999999995</v>
      </c>
      <c r="M59" s="120">
        <f t="shared" si="1"/>
        <v>0</v>
      </c>
      <c r="N59" s="121">
        <f t="shared" si="2"/>
        <v>0</v>
      </c>
      <c r="O59" s="120">
        <f t="shared" si="3"/>
        <v>0</v>
      </c>
      <c r="P59" s="3"/>
      <c r="Q59" s="3"/>
      <c r="R59" s="3"/>
      <c r="S59" s="3"/>
    </row>
    <row r="60" spans="1:19" ht="20.100000000000001" customHeight="1">
      <c r="A60" s="125">
        <v>47</v>
      </c>
      <c r="B60" s="114" t="s">
        <v>583</v>
      </c>
      <c r="C60" s="115" t="s">
        <v>585</v>
      </c>
      <c r="D60" s="116" t="s">
        <v>669</v>
      </c>
      <c r="E60" s="114" t="s">
        <v>220</v>
      </c>
      <c r="F60" s="115" t="s">
        <v>694</v>
      </c>
      <c r="G60" s="122" t="s">
        <v>176</v>
      </c>
      <c r="H60" s="118">
        <v>3.72</v>
      </c>
      <c r="I60" s="124"/>
      <c r="J60" s="124"/>
      <c r="K60" s="124"/>
      <c r="L60" s="124"/>
      <c r="M60" s="124"/>
      <c r="N60" s="124"/>
      <c r="O60" s="124"/>
      <c r="P60" s="3"/>
      <c r="Q60" s="3"/>
      <c r="R60" s="3"/>
      <c r="S60" s="3"/>
    </row>
    <row r="61" spans="1:19" ht="20.100000000000001" customHeight="1">
      <c r="A61" s="125">
        <v>48</v>
      </c>
      <c r="B61" s="114" t="s">
        <v>583</v>
      </c>
      <c r="C61" s="115" t="s">
        <v>585</v>
      </c>
      <c r="D61" s="116" t="s">
        <v>670</v>
      </c>
      <c r="E61" s="114" t="s">
        <v>74</v>
      </c>
      <c r="F61" s="115" t="s">
        <v>694</v>
      </c>
      <c r="G61" s="117" t="s">
        <v>94</v>
      </c>
      <c r="H61" s="118">
        <v>22.55</v>
      </c>
      <c r="I61" s="115">
        <v>0.23</v>
      </c>
      <c r="J61" s="119">
        <f>IF(I61&lt;&gt;"",VLOOKUP(I61,Zusammenfassung!$I$11:$J$24,MATCH($E$10,{"V";"S";"SH"},0)+1,FALSE),)</f>
        <v>12</v>
      </c>
      <c r="K61" s="481">
        <f>IF(G61="A",Hilfsblatt!$D$9,IF(G61="B1",Hilfsblatt!$D$10,IF(G61="B2",Hilfsblatt!$D$11,IF(G61="C1",Hilfsblatt!$D$12,IF(G61="C2",Hilfsblatt!$D$13,IF(G61="D",Hilfsblatt!$D$14,IF(G61="E",Hilfsblatt!$D$15)))))))</f>
        <v>0</v>
      </c>
      <c r="L61" s="120">
        <f t="shared" si="0"/>
        <v>270.60000000000002</v>
      </c>
      <c r="M61" s="120">
        <f>IFERROR(L61/K61,0)</f>
        <v>0</v>
      </c>
      <c r="N61" s="121">
        <f t="shared" si="2"/>
        <v>0</v>
      </c>
      <c r="O61" s="120">
        <f t="shared" si="3"/>
        <v>0</v>
      </c>
      <c r="P61" s="3"/>
      <c r="Q61" s="3"/>
      <c r="R61" s="3"/>
      <c r="S61" s="3"/>
    </row>
    <row r="62" spans="1:19" ht="20.100000000000001" customHeight="1">
      <c r="A62" s="125">
        <v>49</v>
      </c>
      <c r="B62" s="114" t="s">
        <v>583</v>
      </c>
      <c r="C62" s="115" t="s">
        <v>585</v>
      </c>
      <c r="D62" s="116" t="s">
        <v>671</v>
      </c>
      <c r="E62" s="114" t="s">
        <v>672</v>
      </c>
      <c r="F62" s="115" t="s">
        <v>93</v>
      </c>
      <c r="G62" s="117" t="s">
        <v>1033</v>
      </c>
      <c r="H62" s="118">
        <v>6.95</v>
      </c>
      <c r="I62" s="115">
        <v>5</v>
      </c>
      <c r="J62" s="119">
        <f>IF(I62&lt;&gt;"",VLOOKUP(I62,Zusammenfassung!$I$11:$J$24,MATCH($E$10,{"V";"S";"SH"},0)+1,FALSE),)</f>
        <v>250.75</v>
      </c>
      <c r="K62" s="481">
        <f>IF(G62="A",Hilfsblatt!$D$9,IF(G62="B1",Hilfsblatt!$D$10,IF(G62="B2",Hilfsblatt!$D$11,IF(G62="C1",Hilfsblatt!$D$12,IF(G62="C2",Hilfsblatt!$D$13,IF(G62="D",Hilfsblatt!$D$14,IF(G62="E",Hilfsblatt!$D$15)))))))</f>
        <v>0</v>
      </c>
      <c r="L62" s="120">
        <f t="shared" si="0"/>
        <v>1742.7125000000001</v>
      </c>
      <c r="M62" s="120">
        <f t="shared" ref="M62:M70" si="4">IFERROR(L62/K62,0)</f>
        <v>0</v>
      </c>
      <c r="N62" s="121">
        <f t="shared" si="2"/>
        <v>0</v>
      </c>
      <c r="O62" s="120">
        <f t="shared" si="3"/>
        <v>0</v>
      </c>
      <c r="P62" s="3"/>
      <c r="Q62" s="3"/>
      <c r="R62" s="3"/>
      <c r="S62" s="3"/>
    </row>
    <row r="63" spans="1:19" ht="20.100000000000001" customHeight="1">
      <c r="A63" s="125">
        <v>50</v>
      </c>
      <c r="B63" s="114" t="s">
        <v>583</v>
      </c>
      <c r="C63" s="115" t="s">
        <v>585</v>
      </c>
      <c r="D63" s="116" t="s">
        <v>673</v>
      </c>
      <c r="E63" s="114" t="s">
        <v>674</v>
      </c>
      <c r="F63" s="115" t="s">
        <v>35</v>
      </c>
      <c r="G63" s="117" t="s">
        <v>118</v>
      </c>
      <c r="H63" s="118">
        <v>8.4700000000000006</v>
      </c>
      <c r="I63" s="115">
        <v>5</v>
      </c>
      <c r="J63" s="119">
        <f>IF(I63&lt;&gt;"",VLOOKUP(I63,Zusammenfassung!$I$11:$J$24,MATCH($E$10,{"V";"S";"SH"},0)+1,FALSE),)</f>
        <v>250.75</v>
      </c>
      <c r="K63" s="481">
        <f>IF(G63="A",Hilfsblatt!$D$9,IF(G63="B1",Hilfsblatt!$D$10,IF(G63="B2",Hilfsblatt!$D$11,IF(G63="C1",Hilfsblatt!$D$12,IF(G63="C2",Hilfsblatt!$D$13,IF(G63="D",Hilfsblatt!$D$14,IF(G63="E",Hilfsblatt!$D$15)))))))</f>
        <v>0</v>
      </c>
      <c r="L63" s="120">
        <f t="shared" si="0"/>
        <v>2123.8525</v>
      </c>
      <c r="M63" s="120">
        <f t="shared" si="4"/>
        <v>0</v>
      </c>
      <c r="N63" s="121">
        <f t="shared" si="2"/>
        <v>0</v>
      </c>
      <c r="O63" s="120">
        <f t="shared" si="3"/>
        <v>0</v>
      </c>
      <c r="P63" s="3"/>
      <c r="Q63" s="3"/>
      <c r="R63" s="3"/>
      <c r="S63" s="3"/>
    </row>
    <row r="64" spans="1:19" ht="20.100000000000001" customHeight="1">
      <c r="A64" s="125">
        <v>51</v>
      </c>
      <c r="B64" s="114" t="s">
        <v>583</v>
      </c>
      <c r="C64" s="115" t="s">
        <v>585</v>
      </c>
      <c r="D64" s="116" t="s">
        <v>675</v>
      </c>
      <c r="E64" s="114" t="s">
        <v>676</v>
      </c>
      <c r="F64" s="115" t="s">
        <v>35</v>
      </c>
      <c r="G64" s="117" t="s">
        <v>118</v>
      </c>
      <c r="H64" s="118">
        <v>3.58</v>
      </c>
      <c r="I64" s="115">
        <v>5</v>
      </c>
      <c r="J64" s="119">
        <f>IF(I64&lt;&gt;"",VLOOKUP(I64,Zusammenfassung!$I$11:$J$24,MATCH($E$10,{"V";"S";"SH"},0)+1,FALSE),)</f>
        <v>250.75</v>
      </c>
      <c r="K64" s="481">
        <f>IF(G64="A",Hilfsblatt!$D$9,IF(G64="B1",Hilfsblatt!$D$10,IF(G64="B2",Hilfsblatt!$D$11,IF(G64="C1",Hilfsblatt!$D$12,IF(G64="C2",Hilfsblatt!$D$13,IF(G64="D",Hilfsblatt!$D$14,IF(G64="E",Hilfsblatt!$D$15)))))))</f>
        <v>0</v>
      </c>
      <c r="L64" s="120">
        <f t="shared" si="0"/>
        <v>897.68500000000006</v>
      </c>
      <c r="M64" s="120">
        <f t="shared" si="4"/>
        <v>0</v>
      </c>
      <c r="N64" s="121">
        <f t="shared" si="2"/>
        <v>0</v>
      </c>
      <c r="O64" s="120">
        <f t="shared" si="3"/>
        <v>0</v>
      </c>
      <c r="P64" s="3"/>
      <c r="Q64" s="3"/>
      <c r="R64" s="3"/>
      <c r="S64" s="3"/>
    </row>
    <row r="65" spans="1:19" ht="20.100000000000001" customHeight="1">
      <c r="A65" s="125">
        <v>52</v>
      </c>
      <c r="B65" s="114" t="s">
        <v>583</v>
      </c>
      <c r="C65" s="115" t="s">
        <v>585</v>
      </c>
      <c r="D65" s="116" t="s">
        <v>677</v>
      </c>
      <c r="E65" s="114" t="s">
        <v>678</v>
      </c>
      <c r="F65" s="115" t="s">
        <v>35</v>
      </c>
      <c r="G65" s="117" t="s">
        <v>118</v>
      </c>
      <c r="H65" s="118">
        <v>7.48</v>
      </c>
      <c r="I65" s="115">
        <v>5</v>
      </c>
      <c r="J65" s="119">
        <f>IF(I65&lt;&gt;"",VLOOKUP(I65,Zusammenfassung!$I$11:$J$24,MATCH($E$10,{"V";"S";"SH"},0)+1,FALSE),)</f>
        <v>250.75</v>
      </c>
      <c r="K65" s="481">
        <f>IF(G65="A",Hilfsblatt!$D$9,IF(G65="B1",Hilfsblatt!$D$10,IF(G65="B2",Hilfsblatt!$D$11,IF(G65="C1",Hilfsblatt!$D$12,IF(G65="C2",Hilfsblatt!$D$13,IF(G65="D",Hilfsblatt!$D$14,IF(G65="E",Hilfsblatt!$D$15)))))))</f>
        <v>0</v>
      </c>
      <c r="L65" s="120">
        <f t="shared" si="0"/>
        <v>1875.6100000000001</v>
      </c>
      <c r="M65" s="120">
        <f t="shared" si="4"/>
        <v>0</v>
      </c>
      <c r="N65" s="121">
        <f t="shared" si="2"/>
        <v>0</v>
      </c>
      <c r="O65" s="120">
        <f t="shared" si="3"/>
        <v>0</v>
      </c>
      <c r="P65" s="3"/>
      <c r="Q65" s="3"/>
      <c r="R65" s="3"/>
      <c r="S65" s="3"/>
    </row>
    <row r="66" spans="1:19" ht="20.100000000000001" customHeight="1">
      <c r="A66" s="125">
        <v>53</v>
      </c>
      <c r="B66" s="114" t="s">
        <v>583</v>
      </c>
      <c r="C66" s="115" t="s">
        <v>585</v>
      </c>
      <c r="D66" s="116" t="s">
        <v>67</v>
      </c>
      <c r="E66" s="114" t="s">
        <v>562</v>
      </c>
      <c r="F66" s="115" t="s">
        <v>93</v>
      </c>
      <c r="G66" s="117" t="s">
        <v>1032</v>
      </c>
      <c r="H66" s="118">
        <v>48.57</v>
      </c>
      <c r="I66" s="115">
        <v>2</v>
      </c>
      <c r="J66" s="119">
        <f>IF(I66&lt;&gt;"",VLOOKUP(I66,Zusammenfassung!$I$11:$J$24,MATCH($E$10,{"V";"S";"SH"},0)+1,FALSE),)</f>
        <v>100.3</v>
      </c>
      <c r="K66" s="481">
        <f>IF(G66="A",Hilfsblatt!$D$9,IF(G66="B1",Hilfsblatt!$D$10,IF(G66="B2",Hilfsblatt!$D$11,IF(G66="C1",Hilfsblatt!$D$12,IF(G66="C2",Hilfsblatt!$D$13,IF(G66="D",Hilfsblatt!$D$14,IF(G66="E",Hilfsblatt!$D$15)))))))</f>
        <v>0</v>
      </c>
      <c r="L66" s="120">
        <f t="shared" si="0"/>
        <v>4871.5709999999999</v>
      </c>
      <c r="M66" s="120">
        <f>IFERROR(L66/K66,0)</f>
        <v>0</v>
      </c>
      <c r="N66" s="121">
        <f t="shared" si="2"/>
        <v>0</v>
      </c>
      <c r="O66" s="120">
        <f t="shared" si="3"/>
        <v>0</v>
      </c>
      <c r="P66" s="3"/>
      <c r="Q66" s="3"/>
      <c r="R66" s="3"/>
      <c r="S66" s="3"/>
    </row>
    <row r="67" spans="1:19" ht="20.100000000000001" customHeight="1">
      <c r="A67" s="125">
        <v>54</v>
      </c>
      <c r="B67" s="114" t="s">
        <v>583</v>
      </c>
      <c r="C67" s="115" t="s">
        <v>585</v>
      </c>
      <c r="D67" s="116" t="s">
        <v>67</v>
      </c>
      <c r="E67" s="114" t="s">
        <v>223</v>
      </c>
      <c r="F67" s="115" t="s">
        <v>93</v>
      </c>
      <c r="G67" s="117" t="s">
        <v>1032</v>
      </c>
      <c r="H67" s="118">
        <v>58.83</v>
      </c>
      <c r="I67" s="115">
        <v>2</v>
      </c>
      <c r="J67" s="119">
        <f>IF(I67&lt;&gt;"",VLOOKUP(I67,Zusammenfassung!$I$11:$J$24,MATCH($E$10,{"V";"S";"SH"},0)+1,FALSE),)</f>
        <v>100.3</v>
      </c>
      <c r="K67" s="481">
        <f>IF(G67="A",Hilfsblatt!$D$9,IF(G67="B1",Hilfsblatt!$D$10,IF(G67="B2",Hilfsblatt!$D$11,IF(G67="C1",Hilfsblatt!$D$12,IF(G67="C2",Hilfsblatt!$D$13,IF(G67="D",Hilfsblatt!$D$14,IF(G67="E",Hilfsblatt!$D$15)))))))</f>
        <v>0</v>
      </c>
      <c r="L67" s="120">
        <f t="shared" si="0"/>
        <v>5900.6489999999994</v>
      </c>
      <c r="M67" s="120">
        <f t="shared" si="4"/>
        <v>0</v>
      </c>
      <c r="N67" s="121">
        <f t="shared" si="2"/>
        <v>0</v>
      </c>
      <c r="O67" s="120">
        <f t="shared" si="3"/>
        <v>0</v>
      </c>
      <c r="P67" s="3"/>
      <c r="Q67" s="3"/>
      <c r="R67" s="3"/>
      <c r="S67" s="3"/>
    </row>
    <row r="68" spans="1:19" ht="20.100000000000001" customHeight="1">
      <c r="A68" s="125">
        <v>55</v>
      </c>
      <c r="B68" s="114" t="s">
        <v>583</v>
      </c>
      <c r="C68" s="115" t="s">
        <v>585</v>
      </c>
      <c r="D68" s="116" t="s">
        <v>67</v>
      </c>
      <c r="E68" s="114" t="s">
        <v>679</v>
      </c>
      <c r="F68" s="115" t="s">
        <v>93</v>
      </c>
      <c r="G68" s="117" t="s">
        <v>1032</v>
      </c>
      <c r="H68" s="118">
        <v>42.01</v>
      </c>
      <c r="I68" s="115">
        <v>2</v>
      </c>
      <c r="J68" s="119">
        <f>IF(I68&lt;&gt;"",VLOOKUP(I68,Zusammenfassung!$I$11:$J$24,MATCH($E$10,{"V";"S";"SH"},0)+1,FALSE),)</f>
        <v>100.3</v>
      </c>
      <c r="K68" s="481">
        <f>IF(G68="A",Hilfsblatt!$D$9,IF(G68="B1",Hilfsblatt!$D$10,IF(G68="B2",Hilfsblatt!$D$11,IF(G68="C1",Hilfsblatt!$D$12,IF(G68="C2",Hilfsblatt!$D$13,IF(G68="D",Hilfsblatt!$D$14,IF(G68="E",Hilfsblatt!$D$15)))))))</f>
        <v>0</v>
      </c>
      <c r="L68" s="120">
        <f t="shared" si="0"/>
        <v>4213.6030000000001</v>
      </c>
      <c r="M68" s="120">
        <f t="shared" si="4"/>
        <v>0</v>
      </c>
      <c r="N68" s="121">
        <f t="shared" si="2"/>
        <v>0</v>
      </c>
      <c r="O68" s="120">
        <f t="shared" si="3"/>
        <v>0</v>
      </c>
      <c r="P68" s="3"/>
      <c r="Q68" s="3"/>
      <c r="R68" s="3"/>
      <c r="S68" s="3"/>
    </row>
    <row r="69" spans="1:19" ht="20.100000000000001" customHeight="1">
      <c r="A69" s="125">
        <v>56</v>
      </c>
      <c r="B69" s="114" t="s">
        <v>583</v>
      </c>
      <c r="C69" s="115" t="s">
        <v>585</v>
      </c>
      <c r="D69" s="116" t="s">
        <v>67</v>
      </c>
      <c r="E69" s="114" t="s">
        <v>680</v>
      </c>
      <c r="F69" s="115" t="s">
        <v>93</v>
      </c>
      <c r="G69" s="117" t="s">
        <v>1032</v>
      </c>
      <c r="H69" s="118">
        <v>63.17</v>
      </c>
      <c r="I69" s="115">
        <v>2</v>
      </c>
      <c r="J69" s="119">
        <f>IF(I69&lt;&gt;"",VLOOKUP(I69,Zusammenfassung!$I$11:$J$24,MATCH($E$10,{"V";"S";"SH"},0)+1,FALSE),)</f>
        <v>100.3</v>
      </c>
      <c r="K69" s="481">
        <f>IF(G69="A",Hilfsblatt!$D$9,IF(G69="B1",Hilfsblatt!$D$10,IF(G69="B2",Hilfsblatt!$D$11,IF(G69="C1",Hilfsblatt!$D$12,IF(G69="C2",Hilfsblatt!$D$13,IF(G69="D",Hilfsblatt!$D$14,IF(G69="E",Hilfsblatt!$D$15)))))))</f>
        <v>0</v>
      </c>
      <c r="L69" s="120">
        <f t="shared" si="0"/>
        <v>6335.951</v>
      </c>
      <c r="M69" s="120">
        <f t="shared" si="4"/>
        <v>0</v>
      </c>
      <c r="N69" s="121">
        <f t="shared" si="2"/>
        <v>0</v>
      </c>
      <c r="O69" s="120">
        <f t="shared" si="3"/>
        <v>0</v>
      </c>
      <c r="P69" s="3"/>
      <c r="Q69" s="3"/>
      <c r="R69" s="3"/>
      <c r="S69" s="3"/>
    </row>
    <row r="70" spans="1:19" ht="20.100000000000001" customHeight="1">
      <c r="A70" s="125">
        <v>57</v>
      </c>
      <c r="B70" s="114" t="s">
        <v>583</v>
      </c>
      <c r="C70" s="115" t="s">
        <v>29</v>
      </c>
      <c r="D70" s="116" t="s">
        <v>67</v>
      </c>
      <c r="E70" s="114" t="s">
        <v>681</v>
      </c>
      <c r="F70" s="117" t="s">
        <v>694</v>
      </c>
      <c r="G70" s="117" t="s">
        <v>94</v>
      </c>
      <c r="H70" s="118">
        <v>38.01</v>
      </c>
      <c r="I70" s="115">
        <v>0.23</v>
      </c>
      <c r="J70" s="119">
        <f>IF(I70&lt;&gt;"",VLOOKUP(I70,Zusammenfassung!$I$11:$J$24,MATCH($E$10,{"V";"S";"SH"},0)+1,FALSE),)</f>
        <v>12</v>
      </c>
      <c r="K70" s="481">
        <f>IF(G70="A",Hilfsblatt!$D$9,IF(G70="B1",Hilfsblatt!$D$10,IF(G70="B2",Hilfsblatt!$D$11,IF(G70="C1",Hilfsblatt!$D$12,IF(G70="C2",Hilfsblatt!$D$13,IF(G70="D",Hilfsblatt!$D$14,IF(G70="E",Hilfsblatt!$D$15)))))))</f>
        <v>0</v>
      </c>
      <c r="L70" s="120">
        <f t="shared" si="0"/>
        <v>456.12</v>
      </c>
      <c r="M70" s="120">
        <f t="shared" si="4"/>
        <v>0</v>
      </c>
      <c r="N70" s="121">
        <f t="shared" si="2"/>
        <v>0</v>
      </c>
      <c r="O70" s="120">
        <f t="shared" si="3"/>
        <v>0</v>
      </c>
      <c r="P70" s="3"/>
      <c r="Q70" s="3"/>
      <c r="R70" s="3"/>
      <c r="S70" s="3"/>
    </row>
    <row r="71" spans="1:19" ht="20.100000000000001" customHeight="1">
      <c r="A71" s="362" t="s">
        <v>82</v>
      </c>
      <c r="B71" s="363" t="s">
        <v>83</v>
      </c>
      <c r="C71" s="364"/>
      <c r="D71" s="365"/>
      <c r="E71" s="366"/>
      <c r="F71" s="367"/>
      <c r="G71" s="368"/>
      <c r="H71" s="369">
        <f>SUM(H14:H70)</f>
        <v>1107.6000000000004</v>
      </c>
      <c r="I71" s="361"/>
      <c r="J71" s="361"/>
      <c r="K71" s="468"/>
      <c r="L71" s="369">
        <f>SUM(L14:L70)</f>
        <v>151047.30664285712</v>
      </c>
      <c r="M71" s="369">
        <f>SUM(M14:M70)</f>
        <v>0</v>
      </c>
      <c r="N71" s="361"/>
      <c r="O71" s="369">
        <f t="shared" ref="O71" si="5">SUM(O14:O70)</f>
        <v>0</v>
      </c>
      <c r="P71" s="3"/>
      <c r="Q71" s="3"/>
      <c r="R71" s="3"/>
      <c r="S71" s="3"/>
    </row>
    <row r="72" spans="1:19" ht="16.5">
      <c r="A72" s="3"/>
      <c r="B72" s="3"/>
      <c r="C72" s="3"/>
      <c r="D72" s="3"/>
      <c r="E72" s="3"/>
      <c r="F72" s="3"/>
      <c r="G72" s="3"/>
      <c r="H72" s="3"/>
      <c r="I72" s="3"/>
      <c r="J72" s="3"/>
      <c r="K72" s="446"/>
      <c r="L72" s="3"/>
      <c r="M72" s="3"/>
      <c r="N72" s="3"/>
      <c r="O72" s="3"/>
      <c r="P72" s="3"/>
      <c r="Q72" s="3"/>
      <c r="R72" s="3"/>
      <c r="S72" s="3"/>
    </row>
    <row r="74" spans="1:19" ht="17.25">
      <c r="A74" s="281" t="s">
        <v>800</v>
      </c>
      <c r="B74" s="273"/>
      <c r="C74" s="274"/>
      <c r="D74" s="275"/>
      <c r="E74" s="275"/>
      <c r="F74" s="276"/>
    </row>
    <row r="75" spans="1:19" ht="17.25">
      <c r="A75" s="277" t="s">
        <v>801</v>
      </c>
      <c r="B75" s="50" t="s">
        <v>802</v>
      </c>
      <c r="C75" s="278"/>
      <c r="D75" s="52" t="s">
        <v>803</v>
      </c>
      <c r="E75" s="53" t="s">
        <v>804</v>
      </c>
      <c r="F75" s="279"/>
    </row>
    <row r="76" spans="1:19" ht="17.25">
      <c r="A76" s="277" t="s">
        <v>19</v>
      </c>
      <c r="B76" s="50" t="s">
        <v>805</v>
      </c>
      <c r="C76" s="278"/>
      <c r="D76" s="52" t="s">
        <v>806</v>
      </c>
      <c r="E76" s="53" t="s">
        <v>807</v>
      </c>
      <c r="F76" s="279"/>
    </row>
    <row r="77" spans="1:19" ht="17.25">
      <c r="A77" s="277" t="s">
        <v>808</v>
      </c>
      <c r="B77" s="50" t="s">
        <v>809</v>
      </c>
      <c r="C77" s="278"/>
      <c r="D77" s="45" t="s">
        <v>810</v>
      </c>
      <c r="E77" s="54" t="s">
        <v>811</v>
      </c>
      <c r="F77" s="279"/>
    </row>
    <row r="78" spans="1:19" ht="17.25">
      <c r="A78" s="324" t="s">
        <v>812</v>
      </c>
      <c r="B78" s="323" t="s">
        <v>1060</v>
      </c>
      <c r="C78" s="319"/>
      <c r="D78" s="321"/>
      <c r="E78" s="280" t="s">
        <v>1059</v>
      </c>
      <c r="F78" s="279"/>
    </row>
    <row r="79" spans="1:19" ht="17.25">
      <c r="A79" s="525" t="s">
        <v>1041</v>
      </c>
      <c r="B79" s="325" t="s">
        <v>1042</v>
      </c>
      <c r="C79" s="326"/>
      <c r="D79" s="6"/>
      <c r="E79" s="6"/>
      <c r="F79" s="40"/>
    </row>
  </sheetData>
  <sheetProtection algorithmName="SHA-512" hashValue="wUDI3a15CmlHXmeffYXtdklOPn1tOH2bKo7Ac5yz1Ly0TVTeH44zUYvvNxkxnkLz2rWJgm2Py4lXBkU5zTW2wQ==" saltValue="sE74CNhGyHdyvmX1gW4JEQ==" spinCount="100000" sheet="1" objects="1" scenarios="1"/>
  <autoFilter ref="A12:O12" xr:uid="{00000000-0009-0000-0000-000009000000}"/>
  <mergeCells count="1">
    <mergeCell ref="F10:J10"/>
  </mergeCells>
  <pageMargins left="0.51181102362204722" right="0.51181102362204722" top="0.39370078740157483" bottom="0.39370078740157483" header="0.31496062992125984" footer="0.31496062992125984"/>
  <pageSetup paperSize="9" scale="86" fitToHeight="0" orientation="landscape" r:id="rId1"/>
  <ignoredErrors>
    <ignoredError sqref="D26:D65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79998168889431442"/>
    <pageSetUpPr fitToPage="1"/>
  </sheetPr>
  <dimension ref="A2:Q103"/>
  <sheetViews>
    <sheetView view="pageLayout" zoomScaleNormal="100" workbookViewId="0">
      <selection activeCell="K90" sqref="K90"/>
    </sheetView>
  </sheetViews>
  <sheetFormatPr baseColWidth="10" defaultRowHeight="15"/>
  <cols>
    <col min="1" max="1" width="6" customWidth="1"/>
    <col min="2" max="2" width="13.85546875" customWidth="1"/>
    <col min="3" max="3" width="7.28515625" customWidth="1"/>
    <col min="4" max="4" width="10.140625" customWidth="1"/>
    <col min="5" max="5" width="20" customWidth="1"/>
    <col min="7" max="7" width="8.42578125" customWidth="1"/>
    <col min="8" max="8" width="9" customWidth="1"/>
    <col min="9" max="9" width="10.140625" customWidth="1"/>
    <col min="10" max="10" width="12.140625" customWidth="1"/>
    <col min="11" max="11" width="11.42578125" style="445"/>
  </cols>
  <sheetData>
    <row r="2" spans="1:17" ht="16.5">
      <c r="A2" s="3"/>
      <c r="B2" s="3"/>
      <c r="C2" s="3"/>
      <c r="D2" s="3"/>
      <c r="E2" s="3"/>
      <c r="F2" s="3"/>
      <c r="G2" s="3"/>
      <c r="H2" s="3"/>
      <c r="I2" s="3"/>
      <c r="J2" s="3"/>
      <c r="K2" s="446"/>
      <c r="L2" s="3"/>
      <c r="M2" s="3"/>
      <c r="N2" s="3"/>
      <c r="O2" s="3"/>
      <c r="P2" s="3"/>
      <c r="Q2" s="3"/>
    </row>
    <row r="3" spans="1:17" ht="16.5">
      <c r="A3" s="3"/>
      <c r="B3" s="3"/>
      <c r="C3" s="3"/>
      <c r="D3" s="3"/>
      <c r="E3" s="3"/>
      <c r="F3" s="3"/>
      <c r="G3" s="3"/>
      <c r="H3" s="3"/>
      <c r="I3" s="3"/>
      <c r="J3" s="3"/>
      <c r="K3" s="446"/>
      <c r="L3" s="3"/>
      <c r="M3" s="3"/>
      <c r="N3" s="3"/>
      <c r="O3" s="3"/>
      <c r="P3" s="3"/>
      <c r="Q3" s="3"/>
    </row>
    <row r="4" spans="1:17" ht="16.5">
      <c r="A4" s="3"/>
      <c r="B4" s="3"/>
      <c r="C4" s="3"/>
      <c r="D4" s="3"/>
      <c r="E4" s="3"/>
      <c r="F4" s="3"/>
      <c r="G4" s="3"/>
      <c r="H4" s="3"/>
      <c r="I4" s="3"/>
      <c r="J4" s="3"/>
      <c r="K4" s="446"/>
      <c r="L4" s="3"/>
      <c r="M4" s="3"/>
      <c r="N4" s="3"/>
      <c r="O4" s="3"/>
      <c r="P4" s="3"/>
      <c r="Q4" s="3"/>
    </row>
    <row r="5" spans="1:17" ht="16.5">
      <c r="C5" s="3"/>
      <c r="D5" s="3"/>
      <c r="G5" s="3"/>
      <c r="H5" s="3"/>
      <c r="I5" s="3"/>
      <c r="J5" s="3"/>
      <c r="K5" s="446"/>
      <c r="L5" s="3"/>
      <c r="M5" s="3"/>
      <c r="N5" s="3"/>
      <c r="O5" s="3"/>
      <c r="P5" s="3"/>
      <c r="Q5" s="3"/>
    </row>
    <row r="6" spans="1:17" ht="18">
      <c r="A6" s="5" t="s">
        <v>0</v>
      </c>
      <c r="B6" s="5"/>
      <c r="C6" s="3"/>
      <c r="D6" s="3"/>
      <c r="E6" s="3"/>
      <c r="F6" s="3"/>
      <c r="G6" s="3"/>
      <c r="H6" s="3"/>
      <c r="I6" s="3"/>
      <c r="J6" s="3"/>
      <c r="K6" s="446"/>
      <c r="L6" s="3"/>
      <c r="M6" s="3"/>
      <c r="N6" s="3"/>
      <c r="O6" s="3"/>
      <c r="P6" s="3"/>
      <c r="Q6" s="3"/>
    </row>
    <row r="7" spans="1:17" ht="18">
      <c r="A7" s="282" t="s">
        <v>1071</v>
      </c>
      <c r="B7" s="5"/>
      <c r="C7" s="3"/>
      <c r="D7" s="3"/>
      <c r="E7" s="3"/>
      <c r="F7" s="3"/>
      <c r="G7" s="3"/>
      <c r="H7" s="3"/>
      <c r="I7" s="3"/>
      <c r="J7" s="3"/>
      <c r="K7" s="446"/>
      <c r="L7" s="3"/>
      <c r="M7" s="3"/>
      <c r="N7" s="3"/>
      <c r="O7" s="3"/>
      <c r="P7" s="3"/>
      <c r="Q7" s="3"/>
    </row>
    <row r="8" spans="1:17" ht="18">
      <c r="A8" s="5" t="s">
        <v>556</v>
      </c>
      <c r="B8" s="5"/>
      <c r="C8" s="3"/>
      <c r="D8" s="3"/>
      <c r="E8" s="3"/>
      <c r="F8" s="3"/>
      <c r="G8" s="3"/>
      <c r="H8" s="3"/>
      <c r="I8" s="3"/>
      <c r="J8" s="3"/>
      <c r="K8" s="446"/>
      <c r="L8" s="3"/>
      <c r="M8" s="3"/>
      <c r="N8" s="3"/>
      <c r="O8" s="3"/>
      <c r="P8" s="3"/>
      <c r="Q8" s="3"/>
    </row>
    <row r="9" spans="1:17" ht="18">
      <c r="A9" s="5" t="s">
        <v>492</v>
      </c>
      <c r="B9" s="5"/>
      <c r="C9" s="3"/>
      <c r="D9" s="3"/>
      <c r="E9" s="3"/>
      <c r="F9" s="3"/>
      <c r="G9" s="3"/>
      <c r="H9" s="3"/>
      <c r="I9" s="3"/>
      <c r="J9" s="3"/>
      <c r="K9" s="446"/>
      <c r="L9" s="3"/>
      <c r="M9" s="3"/>
      <c r="N9" s="3"/>
      <c r="O9" s="3"/>
      <c r="P9" s="3"/>
      <c r="Q9" s="3"/>
    </row>
    <row r="10" spans="1:17" ht="18">
      <c r="A10" s="5"/>
      <c r="B10" s="5"/>
      <c r="C10" s="3"/>
      <c r="D10" s="3"/>
      <c r="E10" s="3"/>
      <c r="F10" s="3"/>
      <c r="G10" s="3"/>
      <c r="H10" s="3"/>
      <c r="I10" s="3"/>
      <c r="J10" s="3"/>
      <c r="K10" s="446"/>
      <c r="L10" s="3"/>
      <c r="M10" s="3"/>
      <c r="N10" s="3"/>
      <c r="O10" s="3"/>
      <c r="P10" s="3"/>
      <c r="Q10" s="3"/>
    </row>
    <row r="11" spans="1:17" ht="18">
      <c r="A11" s="286" t="s">
        <v>1070</v>
      </c>
      <c r="B11" s="283"/>
      <c r="C11" s="130"/>
      <c r="D11" s="349" t="s">
        <v>89</v>
      </c>
      <c r="E11" s="33" t="s">
        <v>86</v>
      </c>
      <c r="F11" s="560" t="s">
        <v>13</v>
      </c>
      <c r="G11" s="560"/>
      <c r="H11" s="560"/>
      <c r="I11" s="560"/>
      <c r="J11" s="561"/>
      <c r="K11" s="461">
        <f>Hilfsblatt!D24</f>
        <v>0</v>
      </c>
      <c r="L11" s="137" t="s">
        <v>14</v>
      </c>
      <c r="M11" s="137"/>
      <c r="N11" s="137"/>
      <c r="O11" s="138">
        <f>O91/L91</f>
        <v>0</v>
      </c>
      <c r="P11" s="3"/>
      <c r="Q11" s="3"/>
    </row>
    <row r="12" spans="1:17" ht="18">
      <c r="A12" s="87"/>
      <c r="B12" s="87"/>
      <c r="C12" s="88"/>
      <c r="D12" s="89"/>
      <c r="E12" s="80"/>
      <c r="F12" s="171"/>
      <c r="G12" s="172"/>
      <c r="H12" s="173"/>
      <c r="I12" s="173"/>
      <c r="J12" s="174"/>
      <c r="K12" s="462"/>
      <c r="L12" s="137" t="s">
        <v>15</v>
      </c>
      <c r="M12" s="137"/>
      <c r="N12" s="137"/>
      <c r="O12" s="139">
        <f>COUNTA(I15:I90)</f>
        <v>73</v>
      </c>
      <c r="P12" s="3"/>
      <c r="Q12" s="3"/>
    </row>
    <row r="13" spans="1:17" ht="32.25">
      <c r="A13" s="379" t="s">
        <v>16</v>
      </c>
      <c r="B13" s="217" t="s">
        <v>17</v>
      </c>
      <c r="C13" s="218" t="s">
        <v>18</v>
      </c>
      <c r="D13" s="219" t="s">
        <v>19</v>
      </c>
      <c r="E13" s="220" t="s">
        <v>20</v>
      </c>
      <c r="F13" s="220" t="s">
        <v>21</v>
      </c>
      <c r="G13" s="221" t="s">
        <v>22</v>
      </c>
      <c r="H13" s="217" t="s">
        <v>23</v>
      </c>
      <c r="I13" s="217" t="s">
        <v>24</v>
      </c>
      <c r="J13" s="222" t="s">
        <v>25</v>
      </c>
      <c r="K13" s="469" t="s">
        <v>1034</v>
      </c>
      <c r="L13" s="223" t="s">
        <v>1035</v>
      </c>
      <c r="M13" s="220" t="s">
        <v>26</v>
      </c>
      <c r="N13" s="223" t="s">
        <v>27</v>
      </c>
      <c r="O13" s="224" t="s">
        <v>28</v>
      </c>
      <c r="P13" s="3"/>
      <c r="Q13" s="3"/>
    </row>
    <row r="14" spans="1:17" ht="8.1" customHeight="1">
      <c r="A14" s="380"/>
      <c r="B14" s="225"/>
      <c r="C14" s="226"/>
      <c r="D14" s="227"/>
      <c r="E14" s="228"/>
      <c r="F14" s="228"/>
      <c r="G14" s="229"/>
      <c r="H14" s="225"/>
      <c r="I14" s="225"/>
      <c r="J14" s="230"/>
      <c r="K14" s="470"/>
      <c r="L14" s="231"/>
      <c r="M14" s="228"/>
      <c r="N14" s="231"/>
      <c r="O14" s="232"/>
      <c r="P14" s="3"/>
      <c r="Q14" s="3"/>
    </row>
    <row r="15" spans="1:17" ht="20.100000000000001" customHeight="1">
      <c r="A15" s="292">
        <v>58</v>
      </c>
      <c r="B15" s="211" t="s">
        <v>557</v>
      </c>
      <c r="C15" s="212" t="s">
        <v>90</v>
      </c>
      <c r="D15" s="213">
        <v>100</v>
      </c>
      <c r="E15" s="211" t="s">
        <v>558</v>
      </c>
      <c r="F15" s="212" t="s">
        <v>93</v>
      </c>
      <c r="G15" s="212" t="s">
        <v>126</v>
      </c>
      <c r="H15" s="214">
        <v>46.9</v>
      </c>
      <c r="I15" s="212">
        <v>1</v>
      </c>
      <c r="J15" s="119">
        <f>IF(I15&lt;&gt;"",VLOOKUP(I15,Zusammenfassung!$I$11:$J$24,MATCH($E$11,{"V";"S";"SH"},0)+1,FALSE),)</f>
        <v>52.178571428571431</v>
      </c>
      <c r="K15" s="479">
        <f>IF(G15="A",Hilfsblatt!$D$9,IF(G15="B1",Hilfsblatt!$D$10,IF(G15="B2",Hilfsblatt!$D$11,IF(G15="C1",Hilfsblatt!$D$12,IF(G15="C2",Hilfsblatt!$D$13,IF(G15="D",Hilfsblatt!$D$14,IF(G15="E",Hilfsblatt!$D$15)))))))</f>
        <v>0</v>
      </c>
      <c r="L15" s="215">
        <f t="shared" ref="L15:L79" si="0">H15*J15</f>
        <v>2447.1750000000002</v>
      </c>
      <c r="M15" s="215">
        <f t="shared" ref="M15:M79" si="1">IFERROR(L15/K15,0)</f>
        <v>0</v>
      </c>
      <c r="N15" s="216">
        <f t="shared" ref="N15:N79" si="2">IF(O15&gt;0,O15/J15,0)</f>
        <v>0</v>
      </c>
      <c r="O15" s="215">
        <f>M15*$K$11</f>
        <v>0</v>
      </c>
      <c r="P15" s="3"/>
      <c r="Q15" s="3"/>
    </row>
    <row r="16" spans="1:17" ht="20.100000000000001" customHeight="1">
      <c r="A16" s="292">
        <v>59</v>
      </c>
      <c r="B16" s="211" t="s">
        <v>557</v>
      </c>
      <c r="C16" s="212" t="s">
        <v>90</v>
      </c>
      <c r="D16" s="213">
        <v>125</v>
      </c>
      <c r="E16" s="211" t="s">
        <v>279</v>
      </c>
      <c r="F16" s="212" t="s">
        <v>93</v>
      </c>
      <c r="G16" s="212" t="s">
        <v>126</v>
      </c>
      <c r="H16" s="214">
        <v>14.09</v>
      </c>
      <c r="I16" s="212">
        <v>1</v>
      </c>
      <c r="J16" s="119">
        <f>IF(I16&lt;&gt;"",VLOOKUP(I16,Zusammenfassung!$I$11:$J$24,MATCH($E$11,{"V";"S";"SH"},0)+1,FALSE),)</f>
        <v>52.178571428571431</v>
      </c>
      <c r="K16" s="479">
        <f>IF(G16="A",Hilfsblatt!$D$9,IF(G16="B1",Hilfsblatt!$D$10,IF(G16="B2",Hilfsblatt!$D$11,IF(G16="C1",Hilfsblatt!$D$12,IF(G16="C2",Hilfsblatt!$D$13,IF(G16="D",Hilfsblatt!$D$14,IF(G16="E",Hilfsblatt!$D$15)))))))</f>
        <v>0</v>
      </c>
      <c r="L16" s="215">
        <f t="shared" si="0"/>
        <v>735.19607142857149</v>
      </c>
      <c r="M16" s="215">
        <f t="shared" si="1"/>
        <v>0</v>
      </c>
      <c r="N16" s="216">
        <f t="shared" si="2"/>
        <v>0</v>
      </c>
      <c r="O16" s="215">
        <f t="shared" ref="O16:O79" si="3">M16*$K$11</f>
        <v>0</v>
      </c>
      <c r="P16" s="3"/>
      <c r="Q16" s="3"/>
    </row>
    <row r="17" spans="1:17" ht="20.100000000000001" customHeight="1">
      <c r="A17" s="292">
        <v>60</v>
      </c>
      <c r="B17" s="211" t="s">
        <v>557</v>
      </c>
      <c r="C17" s="212" t="s">
        <v>90</v>
      </c>
      <c r="D17" s="213">
        <v>127</v>
      </c>
      <c r="E17" s="211" t="s">
        <v>279</v>
      </c>
      <c r="F17" s="212" t="s">
        <v>93</v>
      </c>
      <c r="G17" s="212" t="s">
        <v>126</v>
      </c>
      <c r="H17" s="214">
        <v>29.22</v>
      </c>
      <c r="I17" s="212">
        <v>1</v>
      </c>
      <c r="J17" s="119">
        <f>IF(I17&lt;&gt;"",VLOOKUP(I17,Zusammenfassung!$I$11:$J$24,MATCH($E$11,{"V";"S";"SH"},0)+1,FALSE),)</f>
        <v>52.178571428571431</v>
      </c>
      <c r="K17" s="479">
        <f>IF(G17="A",Hilfsblatt!$D$9,IF(G17="B1",Hilfsblatt!$D$10,IF(G17="B2",Hilfsblatt!$D$11,IF(G17="C1",Hilfsblatt!$D$12,IF(G17="C2",Hilfsblatt!$D$13,IF(G17="D",Hilfsblatt!$D$14,IF(G17="E",Hilfsblatt!$D$15)))))))</f>
        <v>0</v>
      </c>
      <c r="L17" s="215">
        <f t="shared" si="0"/>
        <v>1524.6578571428572</v>
      </c>
      <c r="M17" s="215">
        <f t="shared" si="1"/>
        <v>0</v>
      </c>
      <c r="N17" s="216">
        <f t="shared" si="2"/>
        <v>0</v>
      </c>
      <c r="O17" s="215">
        <f t="shared" si="3"/>
        <v>0</v>
      </c>
      <c r="P17" s="3"/>
      <c r="Q17" s="3"/>
    </row>
    <row r="18" spans="1:17" ht="20.100000000000001" customHeight="1">
      <c r="A18" s="292">
        <v>61</v>
      </c>
      <c r="B18" s="211" t="s">
        <v>557</v>
      </c>
      <c r="C18" s="212" t="s">
        <v>90</v>
      </c>
      <c r="D18" s="213">
        <v>128</v>
      </c>
      <c r="E18" s="211" t="s">
        <v>279</v>
      </c>
      <c r="F18" s="212" t="s">
        <v>93</v>
      </c>
      <c r="G18" s="212" t="s">
        <v>126</v>
      </c>
      <c r="H18" s="214">
        <v>13.48</v>
      </c>
      <c r="I18" s="212">
        <v>1</v>
      </c>
      <c r="J18" s="119">
        <f>IF(I18&lt;&gt;"",VLOOKUP(I18,Zusammenfassung!$I$11:$J$24,MATCH($E$11,{"V";"S";"SH"},0)+1,FALSE),)</f>
        <v>52.178571428571431</v>
      </c>
      <c r="K18" s="479">
        <f>IF(G18="A",Hilfsblatt!$D$9,IF(G18="B1",Hilfsblatt!$D$10,IF(G18="B2",Hilfsblatt!$D$11,IF(G18="C1",Hilfsblatt!$D$12,IF(G18="C2",Hilfsblatt!$D$13,IF(G18="D",Hilfsblatt!$D$14,IF(G18="E",Hilfsblatt!$D$15)))))))</f>
        <v>0</v>
      </c>
      <c r="L18" s="215">
        <f t="shared" si="0"/>
        <v>703.36714285714288</v>
      </c>
      <c r="M18" s="215">
        <f t="shared" si="1"/>
        <v>0</v>
      </c>
      <c r="N18" s="216">
        <f t="shared" si="2"/>
        <v>0</v>
      </c>
      <c r="O18" s="215">
        <f t="shared" si="3"/>
        <v>0</v>
      </c>
      <c r="P18" s="3"/>
      <c r="Q18" s="3"/>
    </row>
    <row r="19" spans="1:17" ht="20.100000000000001" customHeight="1">
      <c r="A19" s="292">
        <v>62</v>
      </c>
      <c r="B19" s="211" t="s">
        <v>557</v>
      </c>
      <c r="C19" s="212" t="s">
        <v>90</v>
      </c>
      <c r="D19" s="213">
        <v>129</v>
      </c>
      <c r="E19" s="211" t="s">
        <v>279</v>
      </c>
      <c r="F19" s="212" t="s">
        <v>93</v>
      </c>
      <c r="G19" s="212" t="s">
        <v>126</v>
      </c>
      <c r="H19" s="214">
        <v>13.51</v>
      </c>
      <c r="I19" s="212">
        <v>1</v>
      </c>
      <c r="J19" s="119">
        <f>IF(I19&lt;&gt;"",VLOOKUP(I19,Zusammenfassung!$I$11:$J$24,MATCH($E$11,{"V";"S";"SH"},0)+1,FALSE),)</f>
        <v>52.178571428571431</v>
      </c>
      <c r="K19" s="479">
        <f>IF(G19="A",Hilfsblatt!$D$9,IF(G19="B1",Hilfsblatt!$D$10,IF(G19="B2",Hilfsblatt!$D$11,IF(G19="C1",Hilfsblatt!$D$12,IF(G19="C2",Hilfsblatt!$D$13,IF(G19="D",Hilfsblatt!$D$14,IF(G19="E",Hilfsblatt!$D$15)))))))</f>
        <v>0</v>
      </c>
      <c r="L19" s="215">
        <f t="shared" si="0"/>
        <v>704.9325</v>
      </c>
      <c r="M19" s="215">
        <f t="shared" si="1"/>
        <v>0</v>
      </c>
      <c r="N19" s="216">
        <f t="shared" si="2"/>
        <v>0</v>
      </c>
      <c r="O19" s="215">
        <f t="shared" si="3"/>
        <v>0</v>
      </c>
      <c r="P19" s="3"/>
      <c r="Q19" s="3"/>
    </row>
    <row r="20" spans="1:17" ht="20.100000000000001" customHeight="1">
      <c r="A20" s="292">
        <v>63</v>
      </c>
      <c r="B20" s="211" t="s">
        <v>557</v>
      </c>
      <c r="C20" s="212" t="s">
        <v>90</v>
      </c>
      <c r="D20" s="213">
        <v>130</v>
      </c>
      <c r="E20" s="211" t="s">
        <v>279</v>
      </c>
      <c r="F20" s="212" t="s">
        <v>93</v>
      </c>
      <c r="G20" s="212" t="s">
        <v>126</v>
      </c>
      <c r="H20" s="214">
        <v>14.16</v>
      </c>
      <c r="I20" s="212">
        <v>1</v>
      </c>
      <c r="J20" s="119">
        <f>IF(I20&lt;&gt;"",VLOOKUP(I20,Zusammenfassung!$I$11:$J$24,MATCH($E$11,{"V";"S";"SH"},0)+1,FALSE),)</f>
        <v>52.178571428571431</v>
      </c>
      <c r="K20" s="479">
        <f>IF(G20="A",Hilfsblatt!$D$9,IF(G20="B1",Hilfsblatt!$D$10,IF(G20="B2",Hilfsblatt!$D$11,IF(G20="C1",Hilfsblatt!$D$12,IF(G20="C2",Hilfsblatt!$D$13,IF(G20="D",Hilfsblatt!$D$14,IF(G20="E",Hilfsblatt!$D$15)))))))</f>
        <v>0</v>
      </c>
      <c r="L20" s="215">
        <f t="shared" si="0"/>
        <v>738.84857142857152</v>
      </c>
      <c r="M20" s="215">
        <f t="shared" si="1"/>
        <v>0</v>
      </c>
      <c r="N20" s="216">
        <f t="shared" si="2"/>
        <v>0</v>
      </c>
      <c r="O20" s="215">
        <f t="shared" si="3"/>
        <v>0</v>
      </c>
      <c r="P20" s="3"/>
      <c r="Q20" s="3"/>
    </row>
    <row r="21" spans="1:17" ht="20.100000000000001" customHeight="1">
      <c r="A21" s="292">
        <v>64</v>
      </c>
      <c r="B21" s="211" t="s">
        <v>557</v>
      </c>
      <c r="C21" s="212" t="s">
        <v>90</v>
      </c>
      <c r="D21" s="213">
        <v>131</v>
      </c>
      <c r="E21" s="211" t="s">
        <v>279</v>
      </c>
      <c r="F21" s="212" t="s">
        <v>93</v>
      </c>
      <c r="G21" s="212" t="s">
        <v>126</v>
      </c>
      <c r="H21" s="214">
        <v>14.16</v>
      </c>
      <c r="I21" s="212">
        <v>1</v>
      </c>
      <c r="J21" s="119">
        <f>IF(I21&lt;&gt;"",VLOOKUP(I21,Zusammenfassung!$I$11:$J$24,MATCH($E$11,{"V";"S";"SH"},0)+1,FALSE),)</f>
        <v>52.178571428571431</v>
      </c>
      <c r="K21" s="479">
        <f>IF(G21="A",Hilfsblatt!$D$9,IF(G21="B1",Hilfsblatt!$D$10,IF(G21="B2",Hilfsblatt!$D$11,IF(G21="C1",Hilfsblatt!$D$12,IF(G21="C2",Hilfsblatt!$D$13,IF(G21="D",Hilfsblatt!$D$14,IF(G21="E",Hilfsblatt!$D$15)))))))</f>
        <v>0</v>
      </c>
      <c r="L21" s="215">
        <f t="shared" si="0"/>
        <v>738.84857142857152</v>
      </c>
      <c r="M21" s="215">
        <f t="shared" si="1"/>
        <v>0</v>
      </c>
      <c r="N21" s="216">
        <f t="shared" si="2"/>
        <v>0</v>
      </c>
      <c r="O21" s="215">
        <f t="shared" si="3"/>
        <v>0</v>
      </c>
      <c r="P21" s="3"/>
      <c r="Q21" s="3"/>
    </row>
    <row r="22" spans="1:17" ht="20.100000000000001" customHeight="1">
      <c r="A22" s="292">
        <v>65</v>
      </c>
      <c r="B22" s="211" t="s">
        <v>557</v>
      </c>
      <c r="C22" s="212" t="s">
        <v>90</v>
      </c>
      <c r="D22" s="213">
        <v>132</v>
      </c>
      <c r="E22" s="211" t="s">
        <v>279</v>
      </c>
      <c r="F22" s="212" t="s">
        <v>93</v>
      </c>
      <c r="G22" s="212" t="s">
        <v>126</v>
      </c>
      <c r="H22" s="214">
        <v>14.16</v>
      </c>
      <c r="I22" s="212">
        <v>1</v>
      </c>
      <c r="J22" s="119">
        <f>IF(I22&lt;&gt;"",VLOOKUP(I22,Zusammenfassung!$I$11:$J$24,MATCH($E$11,{"V";"S";"SH"},0)+1,FALSE),)</f>
        <v>52.178571428571431</v>
      </c>
      <c r="K22" s="479">
        <f>IF(G22="A",Hilfsblatt!$D$9,IF(G22="B1",Hilfsblatt!$D$10,IF(G22="B2",Hilfsblatt!$D$11,IF(G22="C1",Hilfsblatt!$D$12,IF(G22="C2",Hilfsblatt!$D$13,IF(G22="D",Hilfsblatt!$D$14,IF(G22="E",Hilfsblatt!$D$15)))))))</f>
        <v>0</v>
      </c>
      <c r="L22" s="215">
        <f t="shared" si="0"/>
        <v>738.84857142857152</v>
      </c>
      <c r="M22" s="215">
        <f t="shared" si="1"/>
        <v>0</v>
      </c>
      <c r="N22" s="216">
        <f t="shared" si="2"/>
        <v>0</v>
      </c>
      <c r="O22" s="215">
        <f t="shared" si="3"/>
        <v>0</v>
      </c>
      <c r="P22" s="3"/>
      <c r="Q22" s="3"/>
    </row>
    <row r="23" spans="1:17" ht="20.100000000000001" customHeight="1">
      <c r="A23" s="292">
        <v>66</v>
      </c>
      <c r="B23" s="211" t="s">
        <v>557</v>
      </c>
      <c r="C23" s="212" t="s">
        <v>90</v>
      </c>
      <c r="D23" s="213">
        <v>133</v>
      </c>
      <c r="E23" s="211" t="s">
        <v>279</v>
      </c>
      <c r="F23" s="212" t="s">
        <v>93</v>
      </c>
      <c r="G23" s="212" t="s">
        <v>126</v>
      </c>
      <c r="H23" s="214">
        <v>14.16</v>
      </c>
      <c r="I23" s="212">
        <v>1</v>
      </c>
      <c r="J23" s="119">
        <f>IF(I23&lt;&gt;"",VLOOKUP(I23,Zusammenfassung!$I$11:$J$24,MATCH($E$11,{"V";"S";"SH"},0)+1,FALSE),)</f>
        <v>52.178571428571431</v>
      </c>
      <c r="K23" s="479">
        <f>IF(G23="A",Hilfsblatt!$D$9,IF(G23="B1",Hilfsblatt!$D$10,IF(G23="B2",Hilfsblatt!$D$11,IF(G23="C1",Hilfsblatt!$D$12,IF(G23="C2",Hilfsblatt!$D$13,IF(G23="D",Hilfsblatt!$D$14,IF(G23="E",Hilfsblatt!$D$15)))))))</f>
        <v>0</v>
      </c>
      <c r="L23" s="215">
        <f t="shared" si="0"/>
        <v>738.84857142857152</v>
      </c>
      <c r="M23" s="215">
        <f t="shared" si="1"/>
        <v>0</v>
      </c>
      <c r="N23" s="216">
        <f t="shared" si="2"/>
        <v>0</v>
      </c>
      <c r="O23" s="215">
        <f t="shared" si="3"/>
        <v>0</v>
      </c>
      <c r="P23" s="3"/>
      <c r="Q23" s="3"/>
    </row>
    <row r="24" spans="1:17" ht="20.100000000000001" customHeight="1">
      <c r="A24" s="292">
        <v>67</v>
      </c>
      <c r="B24" s="211" t="s">
        <v>557</v>
      </c>
      <c r="C24" s="212" t="s">
        <v>90</v>
      </c>
      <c r="D24" s="213">
        <v>134</v>
      </c>
      <c r="E24" s="211" t="s">
        <v>279</v>
      </c>
      <c r="F24" s="212" t="s">
        <v>93</v>
      </c>
      <c r="G24" s="212" t="s">
        <v>126</v>
      </c>
      <c r="H24" s="214">
        <v>14.12</v>
      </c>
      <c r="I24" s="212">
        <v>1</v>
      </c>
      <c r="J24" s="119">
        <f>IF(I24&lt;&gt;"",VLOOKUP(I24,Zusammenfassung!$I$11:$J$24,MATCH($E$11,{"V";"S";"SH"},0)+1,FALSE),)</f>
        <v>52.178571428571431</v>
      </c>
      <c r="K24" s="479">
        <f>IF(G24="A",Hilfsblatt!$D$9,IF(G24="B1",Hilfsblatt!$D$10,IF(G24="B2",Hilfsblatt!$D$11,IF(G24="C1",Hilfsblatt!$D$12,IF(G24="C2",Hilfsblatt!$D$13,IF(G24="D",Hilfsblatt!$D$14,IF(G24="E",Hilfsblatt!$D$15)))))))</f>
        <v>0</v>
      </c>
      <c r="L24" s="215">
        <f t="shared" si="0"/>
        <v>736.76142857142861</v>
      </c>
      <c r="M24" s="215">
        <f t="shared" si="1"/>
        <v>0</v>
      </c>
      <c r="N24" s="216">
        <f t="shared" si="2"/>
        <v>0</v>
      </c>
      <c r="O24" s="215">
        <f t="shared" si="3"/>
        <v>0</v>
      </c>
      <c r="P24" s="3"/>
      <c r="Q24" s="3"/>
    </row>
    <row r="25" spans="1:17" ht="20.100000000000001" customHeight="1">
      <c r="A25" s="292">
        <v>68</v>
      </c>
      <c r="B25" s="211" t="s">
        <v>557</v>
      </c>
      <c r="C25" s="212" t="s">
        <v>90</v>
      </c>
      <c r="D25" s="213">
        <v>135</v>
      </c>
      <c r="E25" s="211" t="s">
        <v>279</v>
      </c>
      <c r="F25" s="212" t="s">
        <v>93</v>
      </c>
      <c r="G25" s="212" t="s">
        <v>126</v>
      </c>
      <c r="H25" s="214">
        <v>14.51</v>
      </c>
      <c r="I25" s="212">
        <v>1</v>
      </c>
      <c r="J25" s="119">
        <f>IF(I25&lt;&gt;"",VLOOKUP(I25,Zusammenfassung!$I$11:$J$24,MATCH($E$11,{"V";"S";"SH"},0)+1,FALSE),)</f>
        <v>52.178571428571431</v>
      </c>
      <c r="K25" s="479">
        <f>IF(G25="A",Hilfsblatt!$D$9,IF(G25="B1",Hilfsblatt!$D$10,IF(G25="B2",Hilfsblatt!$D$11,IF(G25="C1",Hilfsblatt!$D$12,IF(G25="C2",Hilfsblatt!$D$13,IF(G25="D",Hilfsblatt!$D$14,IF(G25="E",Hilfsblatt!$D$15)))))))</f>
        <v>0</v>
      </c>
      <c r="L25" s="215">
        <f t="shared" si="0"/>
        <v>757.11107142857145</v>
      </c>
      <c r="M25" s="215">
        <f t="shared" si="1"/>
        <v>0</v>
      </c>
      <c r="N25" s="216">
        <f t="shared" si="2"/>
        <v>0</v>
      </c>
      <c r="O25" s="215">
        <f t="shared" si="3"/>
        <v>0</v>
      </c>
      <c r="P25" s="3"/>
      <c r="Q25" s="3"/>
    </row>
    <row r="26" spans="1:17" ht="20.100000000000001" customHeight="1">
      <c r="A26" s="292">
        <v>69</v>
      </c>
      <c r="B26" s="211" t="s">
        <v>557</v>
      </c>
      <c r="C26" s="212" t="s">
        <v>90</v>
      </c>
      <c r="D26" s="213" t="s">
        <v>67</v>
      </c>
      <c r="E26" s="211" t="s">
        <v>559</v>
      </c>
      <c r="F26" s="212" t="s">
        <v>35</v>
      </c>
      <c r="G26" s="521" t="s">
        <v>88</v>
      </c>
      <c r="H26" s="214">
        <v>5.32</v>
      </c>
      <c r="I26" s="212">
        <v>0.04</v>
      </c>
      <c r="J26" s="119">
        <f>IF(I26&lt;&gt;"",VLOOKUP(I26,Zusammenfassung!$I$11:$J$24,MATCH($E$11,{"V";"S";"SH"},0)+1,FALSE),)</f>
        <v>2</v>
      </c>
      <c r="K26" s="520"/>
      <c r="L26" s="215">
        <f t="shared" si="0"/>
        <v>10.64</v>
      </c>
      <c r="M26" s="215">
        <f t="shared" si="1"/>
        <v>0</v>
      </c>
      <c r="N26" s="216">
        <f t="shared" si="2"/>
        <v>0</v>
      </c>
      <c r="O26" s="215">
        <f t="shared" si="3"/>
        <v>0</v>
      </c>
      <c r="P26" s="3"/>
      <c r="Q26" s="3"/>
    </row>
    <row r="27" spans="1:17" ht="20.100000000000001" customHeight="1">
      <c r="A27" s="292">
        <v>70</v>
      </c>
      <c r="B27" s="211" t="s">
        <v>557</v>
      </c>
      <c r="C27" s="212" t="s">
        <v>90</v>
      </c>
      <c r="D27" s="213" t="s">
        <v>560</v>
      </c>
      <c r="E27" s="211" t="s">
        <v>279</v>
      </c>
      <c r="F27" s="212" t="s">
        <v>93</v>
      </c>
      <c r="G27" s="212" t="s">
        <v>126</v>
      </c>
      <c r="H27" s="214">
        <v>14.71</v>
      </c>
      <c r="I27" s="212">
        <v>1</v>
      </c>
      <c r="J27" s="119">
        <f>IF(I27&lt;&gt;"",VLOOKUP(I27,Zusammenfassung!$I$11:$J$24,MATCH($E$11,{"V";"S";"SH"},0)+1,FALSE),)</f>
        <v>52.178571428571431</v>
      </c>
      <c r="K27" s="479">
        <f>IF(G27="A",Hilfsblatt!$D$9,IF(G27="B1",Hilfsblatt!$D$10,IF(G27="B2",Hilfsblatt!$D$11,IF(G27="C1",Hilfsblatt!$D$12,IF(G27="C2",Hilfsblatt!$D$13,IF(G27="D",Hilfsblatt!$D$14,IF(G27="E",Hilfsblatt!$D$15)))))))</f>
        <v>0</v>
      </c>
      <c r="L27" s="215">
        <f t="shared" si="0"/>
        <v>767.54678571428576</v>
      </c>
      <c r="M27" s="215">
        <f t="shared" si="1"/>
        <v>0</v>
      </c>
      <c r="N27" s="216">
        <f t="shared" si="2"/>
        <v>0</v>
      </c>
      <c r="O27" s="215">
        <f t="shared" si="3"/>
        <v>0</v>
      </c>
      <c r="P27" s="3"/>
      <c r="Q27" s="3"/>
    </row>
    <row r="28" spans="1:17" ht="20.100000000000001" customHeight="1">
      <c r="A28" s="292">
        <v>71</v>
      </c>
      <c r="B28" s="211" t="s">
        <v>557</v>
      </c>
      <c r="C28" s="212" t="s">
        <v>90</v>
      </c>
      <c r="D28" s="213">
        <v>138</v>
      </c>
      <c r="E28" s="211" t="s">
        <v>279</v>
      </c>
      <c r="F28" s="212" t="s">
        <v>93</v>
      </c>
      <c r="G28" s="212" t="s">
        <v>126</v>
      </c>
      <c r="H28" s="214">
        <v>14.12</v>
      </c>
      <c r="I28" s="212">
        <v>1</v>
      </c>
      <c r="J28" s="119">
        <f>IF(I28&lt;&gt;"",VLOOKUP(I28,Zusammenfassung!$I$11:$J$24,MATCH($E$11,{"V";"S";"SH"},0)+1,FALSE),)</f>
        <v>52.178571428571431</v>
      </c>
      <c r="K28" s="479">
        <f>IF(G28="A",Hilfsblatt!$D$9,IF(G28="B1",Hilfsblatt!$D$10,IF(G28="B2",Hilfsblatt!$D$11,IF(G28="C1",Hilfsblatt!$D$12,IF(G28="C2",Hilfsblatt!$D$13,IF(G28="D",Hilfsblatt!$D$14,IF(G28="E",Hilfsblatt!$D$15)))))))</f>
        <v>0</v>
      </c>
      <c r="L28" s="215">
        <f t="shared" si="0"/>
        <v>736.76142857142861</v>
      </c>
      <c r="M28" s="215">
        <f t="shared" si="1"/>
        <v>0</v>
      </c>
      <c r="N28" s="216">
        <f t="shared" si="2"/>
        <v>0</v>
      </c>
      <c r="O28" s="215">
        <f t="shared" si="3"/>
        <v>0</v>
      </c>
      <c r="P28" s="3"/>
      <c r="Q28" s="3"/>
    </row>
    <row r="29" spans="1:17" ht="20.100000000000001" customHeight="1">
      <c r="A29" s="292">
        <v>72</v>
      </c>
      <c r="B29" s="211" t="s">
        <v>557</v>
      </c>
      <c r="C29" s="212" t="s">
        <v>90</v>
      </c>
      <c r="D29" s="213">
        <v>140</v>
      </c>
      <c r="E29" s="211" t="s">
        <v>561</v>
      </c>
      <c r="F29" s="212" t="s">
        <v>93</v>
      </c>
      <c r="G29" s="212" t="s">
        <v>126</v>
      </c>
      <c r="H29" s="214">
        <v>29.14</v>
      </c>
      <c r="I29" s="212">
        <v>1</v>
      </c>
      <c r="J29" s="119">
        <f>IF(I29&lt;&gt;"",VLOOKUP(I29,Zusammenfassung!$I$11:$J$24,MATCH($E$11,{"V";"S";"SH"},0)+1,FALSE),)</f>
        <v>52.178571428571431</v>
      </c>
      <c r="K29" s="479">
        <f>IF(G29="A",Hilfsblatt!$D$9,IF(G29="B1",Hilfsblatt!$D$10,IF(G29="B2",Hilfsblatt!$D$11,IF(G29="C1",Hilfsblatt!$D$12,IF(G29="C2",Hilfsblatt!$D$13,IF(G29="D",Hilfsblatt!$D$14,IF(G29="E",Hilfsblatt!$D$15)))))))</f>
        <v>0</v>
      </c>
      <c r="L29" s="215">
        <f t="shared" si="0"/>
        <v>1520.4835714285716</v>
      </c>
      <c r="M29" s="215">
        <f t="shared" si="1"/>
        <v>0</v>
      </c>
      <c r="N29" s="216">
        <f t="shared" si="2"/>
        <v>0</v>
      </c>
      <c r="O29" s="215">
        <f t="shared" si="3"/>
        <v>0</v>
      </c>
      <c r="P29" s="3"/>
      <c r="Q29" s="3"/>
    </row>
    <row r="30" spans="1:17" ht="20.100000000000001" customHeight="1">
      <c r="A30" s="292">
        <v>73</v>
      </c>
      <c r="B30" s="211" t="s">
        <v>557</v>
      </c>
      <c r="C30" s="212" t="s">
        <v>90</v>
      </c>
      <c r="D30" s="213">
        <v>142</v>
      </c>
      <c r="E30" s="211" t="s">
        <v>561</v>
      </c>
      <c r="F30" s="212" t="s">
        <v>93</v>
      </c>
      <c r="G30" s="212" t="s">
        <v>126</v>
      </c>
      <c r="H30" s="214">
        <v>29.17</v>
      </c>
      <c r="I30" s="212">
        <v>1</v>
      </c>
      <c r="J30" s="119">
        <f>IF(I30&lt;&gt;"",VLOOKUP(I30,Zusammenfassung!$I$11:$J$24,MATCH($E$11,{"V";"S";"SH"},0)+1,FALSE),)</f>
        <v>52.178571428571431</v>
      </c>
      <c r="K30" s="479">
        <f>IF(G30="A",Hilfsblatt!$D$9,IF(G30="B1",Hilfsblatt!$D$10,IF(G30="B2",Hilfsblatt!$D$11,IF(G30="C1",Hilfsblatt!$D$12,IF(G30="C2",Hilfsblatt!$D$13,IF(G30="D",Hilfsblatt!$D$14,IF(G30="E",Hilfsblatt!$D$15)))))))</f>
        <v>0</v>
      </c>
      <c r="L30" s="215">
        <f t="shared" si="0"/>
        <v>1522.0489285714286</v>
      </c>
      <c r="M30" s="215">
        <f t="shared" si="1"/>
        <v>0</v>
      </c>
      <c r="N30" s="216">
        <f t="shared" si="2"/>
        <v>0</v>
      </c>
      <c r="O30" s="215">
        <f t="shared" si="3"/>
        <v>0</v>
      </c>
      <c r="P30" s="3"/>
      <c r="Q30" s="3"/>
    </row>
    <row r="31" spans="1:17" ht="20.100000000000001" customHeight="1">
      <c r="A31" s="292">
        <v>74</v>
      </c>
      <c r="B31" s="211" t="s">
        <v>557</v>
      </c>
      <c r="C31" s="212" t="s">
        <v>90</v>
      </c>
      <c r="D31" s="213">
        <v>143</v>
      </c>
      <c r="E31" s="211" t="s">
        <v>279</v>
      </c>
      <c r="F31" s="212" t="s">
        <v>93</v>
      </c>
      <c r="G31" s="212" t="s">
        <v>126</v>
      </c>
      <c r="H31" s="214">
        <v>13.51</v>
      </c>
      <c r="I31" s="212">
        <v>1</v>
      </c>
      <c r="J31" s="119">
        <f>IF(I31&lt;&gt;"",VLOOKUP(I31,Zusammenfassung!$I$11:$J$24,MATCH($E$11,{"V";"S";"SH"},0)+1,FALSE),)</f>
        <v>52.178571428571431</v>
      </c>
      <c r="K31" s="479">
        <f>IF(G31="A",Hilfsblatt!$D$9,IF(G31="B1",Hilfsblatt!$D$10,IF(G31="B2",Hilfsblatt!$D$11,IF(G31="C1",Hilfsblatt!$D$12,IF(G31="C2",Hilfsblatt!$D$13,IF(G31="D",Hilfsblatt!$D$14,IF(G31="E",Hilfsblatt!$D$15)))))))</f>
        <v>0</v>
      </c>
      <c r="L31" s="215">
        <f t="shared" si="0"/>
        <v>704.9325</v>
      </c>
      <c r="M31" s="215">
        <f t="shared" si="1"/>
        <v>0</v>
      </c>
      <c r="N31" s="216">
        <f t="shared" si="2"/>
        <v>0</v>
      </c>
      <c r="O31" s="215">
        <f t="shared" si="3"/>
        <v>0</v>
      </c>
      <c r="P31" s="3"/>
      <c r="Q31" s="3"/>
    </row>
    <row r="32" spans="1:17" ht="20.100000000000001" customHeight="1">
      <c r="A32" s="292">
        <v>75</v>
      </c>
      <c r="B32" s="211" t="s">
        <v>557</v>
      </c>
      <c r="C32" s="212" t="s">
        <v>90</v>
      </c>
      <c r="D32" s="213">
        <v>144</v>
      </c>
      <c r="E32" s="211" t="s">
        <v>279</v>
      </c>
      <c r="F32" s="212" t="s">
        <v>93</v>
      </c>
      <c r="G32" s="212" t="s">
        <v>126</v>
      </c>
      <c r="H32" s="214">
        <v>13.48</v>
      </c>
      <c r="I32" s="212">
        <v>1</v>
      </c>
      <c r="J32" s="119">
        <f>IF(I32&lt;&gt;"",VLOOKUP(I32,Zusammenfassung!$I$11:$J$24,MATCH($E$11,{"V";"S";"SH"},0)+1,FALSE),)</f>
        <v>52.178571428571431</v>
      </c>
      <c r="K32" s="479">
        <f>IF(G32="A",Hilfsblatt!$D$9,IF(G32="B1",Hilfsblatt!$D$10,IF(G32="B2",Hilfsblatt!$D$11,IF(G32="C1",Hilfsblatt!$D$12,IF(G32="C2",Hilfsblatt!$D$13,IF(G32="D",Hilfsblatt!$D$14,IF(G32="E",Hilfsblatt!$D$15)))))))</f>
        <v>0</v>
      </c>
      <c r="L32" s="215">
        <f t="shared" si="0"/>
        <v>703.36714285714288</v>
      </c>
      <c r="M32" s="215">
        <f t="shared" si="1"/>
        <v>0</v>
      </c>
      <c r="N32" s="216">
        <f t="shared" si="2"/>
        <v>0</v>
      </c>
      <c r="O32" s="215">
        <f t="shared" si="3"/>
        <v>0</v>
      </c>
      <c r="P32" s="3"/>
      <c r="Q32" s="3"/>
    </row>
    <row r="33" spans="1:17" ht="20.100000000000001" customHeight="1">
      <c r="A33" s="292">
        <v>76</v>
      </c>
      <c r="B33" s="211" t="s">
        <v>557</v>
      </c>
      <c r="C33" s="212" t="s">
        <v>90</v>
      </c>
      <c r="D33" s="213">
        <v>145</v>
      </c>
      <c r="E33" s="211" t="s">
        <v>279</v>
      </c>
      <c r="F33" s="212" t="s">
        <v>93</v>
      </c>
      <c r="G33" s="212" t="s">
        <v>126</v>
      </c>
      <c r="H33" s="214">
        <v>12.32</v>
      </c>
      <c r="I33" s="212">
        <v>1</v>
      </c>
      <c r="J33" s="119">
        <f>IF(I33&lt;&gt;"",VLOOKUP(I33,Zusammenfassung!$I$11:$J$24,MATCH($E$11,{"V";"S";"SH"},0)+1,FALSE),)</f>
        <v>52.178571428571431</v>
      </c>
      <c r="K33" s="479">
        <f>IF(G33="A",Hilfsblatt!$D$9,IF(G33="B1",Hilfsblatt!$D$10,IF(G33="B2",Hilfsblatt!$D$11,IF(G33="C1",Hilfsblatt!$D$12,IF(G33="C2",Hilfsblatt!$D$13,IF(G33="D",Hilfsblatt!$D$14,IF(G33="E",Hilfsblatt!$D$15)))))))</f>
        <v>0</v>
      </c>
      <c r="L33" s="215">
        <f t="shared" si="0"/>
        <v>642.84</v>
      </c>
      <c r="M33" s="215">
        <f t="shared" si="1"/>
        <v>0</v>
      </c>
      <c r="N33" s="216">
        <f t="shared" si="2"/>
        <v>0</v>
      </c>
      <c r="O33" s="215">
        <f t="shared" si="3"/>
        <v>0</v>
      </c>
      <c r="P33" s="3"/>
      <c r="Q33" s="3"/>
    </row>
    <row r="34" spans="1:17" ht="20.100000000000001" customHeight="1">
      <c r="A34" s="292">
        <v>77</v>
      </c>
      <c r="B34" s="211" t="s">
        <v>557</v>
      </c>
      <c r="C34" s="212" t="s">
        <v>90</v>
      </c>
      <c r="D34" s="213">
        <v>146</v>
      </c>
      <c r="E34" s="211" t="s">
        <v>1043</v>
      </c>
      <c r="F34" s="212" t="s">
        <v>1044</v>
      </c>
      <c r="G34" s="212" t="s">
        <v>94</v>
      </c>
      <c r="H34" s="214">
        <v>6.18</v>
      </c>
      <c r="I34" s="212">
        <v>0.23</v>
      </c>
      <c r="J34" s="119">
        <f>IF(I34&lt;&gt;"",VLOOKUP(I34,Zusammenfassung!$I$11:$J$24,MATCH($E$11,{"V";"S";"SH"},0)+1,FALSE),)</f>
        <v>12</v>
      </c>
      <c r="K34" s="479">
        <f>IF(G34="A",Hilfsblatt!$D$9,IF(G34="B1",Hilfsblatt!$D$10,IF(G34="B2",Hilfsblatt!$D$11,IF(G34="C1",Hilfsblatt!$D$12,IF(G34="C2",Hilfsblatt!$D$13,IF(G34="D",Hilfsblatt!$D$14,IF(G34="E",Hilfsblatt!$D$15)))))))</f>
        <v>0</v>
      </c>
      <c r="L34" s="215">
        <f t="shared" si="0"/>
        <v>74.16</v>
      </c>
      <c r="M34" s="215">
        <f t="shared" si="1"/>
        <v>0</v>
      </c>
      <c r="N34" s="216">
        <f t="shared" si="2"/>
        <v>0</v>
      </c>
      <c r="O34" s="215">
        <f t="shared" si="3"/>
        <v>0</v>
      </c>
      <c r="P34" s="3"/>
      <c r="Q34" s="3"/>
    </row>
    <row r="35" spans="1:17" ht="20.100000000000001" customHeight="1">
      <c r="A35" s="292">
        <v>78</v>
      </c>
      <c r="B35" s="211" t="s">
        <v>557</v>
      </c>
      <c r="C35" s="212" t="s">
        <v>90</v>
      </c>
      <c r="D35" s="213" t="s">
        <v>67</v>
      </c>
      <c r="E35" s="211" t="s">
        <v>562</v>
      </c>
      <c r="F35" s="212" t="s">
        <v>93</v>
      </c>
      <c r="G35" s="212" t="s">
        <v>1032</v>
      </c>
      <c r="H35" s="214">
        <v>28.01</v>
      </c>
      <c r="I35" s="212">
        <v>2</v>
      </c>
      <c r="J35" s="119">
        <f>IF(I35&lt;&gt;"",VLOOKUP(I35,Zusammenfassung!$I$11:$J$24,MATCH($E$11,{"V";"S";"SH"},0)+1,FALSE),)</f>
        <v>100.3</v>
      </c>
      <c r="K35" s="479">
        <f>IF(G35="A",Hilfsblatt!$D$9,IF(G35="B1",Hilfsblatt!$D$10,IF(G35="B2",Hilfsblatt!$D$11,IF(G35="C1",Hilfsblatt!$D$12,IF(G35="C2",Hilfsblatt!$D$13,IF(G35="D",Hilfsblatt!$D$14,IF(G35="E",Hilfsblatt!$D$15)))))))</f>
        <v>0</v>
      </c>
      <c r="L35" s="215">
        <f t="shared" si="0"/>
        <v>2809.4030000000002</v>
      </c>
      <c r="M35" s="215">
        <f t="shared" si="1"/>
        <v>0</v>
      </c>
      <c r="N35" s="216">
        <f t="shared" si="2"/>
        <v>0</v>
      </c>
      <c r="O35" s="215">
        <f t="shared" si="3"/>
        <v>0</v>
      </c>
      <c r="P35" s="3"/>
      <c r="Q35" s="3"/>
    </row>
    <row r="36" spans="1:17" ht="20.100000000000001" customHeight="1">
      <c r="A36" s="292">
        <v>79</v>
      </c>
      <c r="B36" s="211" t="s">
        <v>557</v>
      </c>
      <c r="C36" s="212" t="s">
        <v>90</v>
      </c>
      <c r="D36" s="213" t="s">
        <v>67</v>
      </c>
      <c r="E36" s="211" t="s">
        <v>223</v>
      </c>
      <c r="F36" s="212" t="s">
        <v>93</v>
      </c>
      <c r="G36" s="212" t="s">
        <v>1032</v>
      </c>
      <c r="H36" s="214">
        <v>65.349999999999994</v>
      </c>
      <c r="I36" s="212">
        <v>2</v>
      </c>
      <c r="J36" s="119">
        <f>IF(I36&lt;&gt;"",VLOOKUP(I36,Zusammenfassung!$I$11:$J$24,MATCH($E$11,{"V";"S";"SH"},0)+1,FALSE),)</f>
        <v>100.3</v>
      </c>
      <c r="K36" s="479">
        <f>IF(G36="A",Hilfsblatt!$D$9,IF(G36="B1",Hilfsblatt!$D$10,IF(G36="B2",Hilfsblatt!$D$11,IF(G36="C1",Hilfsblatt!$D$12,IF(G36="C2",Hilfsblatt!$D$13,IF(G36="D",Hilfsblatt!$D$14,IF(G36="E",Hilfsblatt!$D$15)))))))</f>
        <v>0</v>
      </c>
      <c r="L36" s="215">
        <f t="shared" si="0"/>
        <v>6554.6049999999996</v>
      </c>
      <c r="M36" s="215">
        <f t="shared" si="1"/>
        <v>0</v>
      </c>
      <c r="N36" s="216">
        <f t="shared" si="2"/>
        <v>0</v>
      </c>
      <c r="O36" s="215">
        <f t="shared" si="3"/>
        <v>0</v>
      </c>
      <c r="P36" s="3"/>
      <c r="Q36" s="3"/>
    </row>
    <row r="37" spans="1:17" ht="20.100000000000001" customHeight="1">
      <c r="A37" s="292">
        <v>80</v>
      </c>
      <c r="B37" s="211" t="s">
        <v>557</v>
      </c>
      <c r="C37" s="212" t="s">
        <v>90</v>
      </c>
      <c r="D37" s="213">
        <v>147</v>
      </c>
      <c r="E37" s="211" t="s">
        <v>250</v>
      </c>
      <c r="F37" s="212" t="s">
        <v>35</v>
      </c>
      <c r="G37" s="212" t="s">
        <v>46</v>
      </c>
      <c r="H37" s="214">
        <v>12.43</v>
      </c>
      <c r="I37" s="212">
        <v>5</v>
      </c>
      <c r="J37" s="119">
        <f>IF(I37&lt;&gt;"",VLOOKUP(I37,Zusammenfassung!$I$11:$J$24,MATCH($E$11,{"V";"S";"SH"},0)+1,FALSE),)</f>
        <v>250.75</v>
      </c>
      <c r="K37" s="479">
        <f>IF(G37="A",Hilfsblatt!$D$9,IF(G37="B1",Hilfsblatt!$D$10,IF(G37="B2",Hilfsblatt!$D$11,IF(G37="C1",Hilfsblatt!$D$12,IF(G37="C2",Hilfsblatt!$D$13,IF(G37="D",Hilfsblatt!$D$14,IF(G37="E",Hilfsblatt!$D$15)))))))</f>
        <v>0</v>
      </c>
      <c r="L37" s="215">
        <f t="shared" si="0"/>
        <v>3116.8224999999998</v>
      </c>
      <c r="M37" s="215">
        <f t="shared" si="1"/>
        <v>0</v>
      </c>
      <c r="N37" s="216">
        <f t="shared" si="2"/>
        <v>0</v>
      </c>
      <c r="O37" s="215">
        <f t="shared" si="3"/>
        <v>0</v>
      </c>
      <c r="P37" s="3"/>
      <c r="Q37" s="3"/>
    </row>
    <row r="38" spans="1:17" ht="20.100000000000001" customHeight="1">
      <c r="A38" s="292">
        <v>81</v>
      </c>
      <c r="B38" s="211" t="s">
        <v>557</v>
      </c>
      <c r="C38" s="212" t="s">
        <v>90</v>
      </c>
      <c r="D38" s="213">
        <v>148</v>
      </c>
      <c r="E38" s="211" t="s">
        <v>104</v>
      </c>
      <c r="F38" s="212" t="s">
        <v>97</v>
      </c>
      <c r="G38" s="212" t="s">
        <v>94</v>
      </c>
      <c r="H38" s="214">
        <v>10.1</v>
      </c>
      <c r="I38" s="212">
        <v>0.23</v>
      </c>
      <c r="J38" s="177">
        <f>IF(I38&lt;&gt;"",VLOOKUP(I38,Zusammenfassung!$I$11:$J$24,MATCH($E$11,{"V";"S";"SH"},0)+1,FALSE),)</f>
        <v>12</v>
      </c>
      <c r="K38" s="479">
        <f>IF(G38="A",Hilfsblatt!$D$9,IF(G38="B1",Hilfsblatt!$D$10,IF(G38="B2",Hilfsblatt!$D$11,IF(G38="C1",Hilfsblatt!$D$12,IF(G38="C2",Hilfsblatt!$D$13,IF(G38="D",Hilfsblatt!$D$14,IF(G38="E",Hilfsblatt!$D$15)))))))</f>
        <v>0</v>
      </c>
      <c r="L38" s="215">
        <f t="shared" si="0"/>
        <v>121.19999999999999</v>
      </c>
      <c r="M38" s="215">
        <f t="shared" si="1"/>
        <v>0</v>
      </c>
      <c r="N38" s="216">
        <f t="shared" si="2"/>
        <v>0</v>
      </c>
      <c r="O38" s="215">
        <f t="shared" si="3"/>
        <v>0</v>
      </c>
      <c r="P38" s="3"/>
      <c r="Q38" s="3"/>
    </row>
    <row r="39" spans="1:17" ht="20.100000000000001" customHeight="1">
      <c r="A39" s="292">
        <v>82</v>
      </c>
      <c r="B39" s="211" t="s">
        <v>557</v>
      </c>
      <c r="C39" s="212" t="s">
        <v>90</v>
      </c>
      <c r="D39" s="213">
        <v>149</v>
      </c>
      <c r="E39" s="211" t="s">
        <v>248</v>
      </c>
      <c r="F39" s="212" t="s">
        <v>35</v>
      </c>
      <c r="G39" s="212" t="s">
        <v>46</v>
      </c>
      <c r="H39" s="214">
        <v>6.95</v>
      </c>
      <c r="I39" s="212">
        <v>5</v>
      </c>
      <c r="J39" s="119">
        <f>IF(I39&lt;&gt;"",VLOOKUP(I39,Zusammenfassung!$I$11:$J$24,MATCH($E$11,{"V";"S";"SH"},0)+1,FALSE),)</f>
        <v>250.75</v>
      </c>
      <c r="K39" s="479">
        <f>IF(G39="A",Hilfsblatt!$D$9,IF(G39="B1",Hilfsblatt!$D$10,IF(G39="B2",Hilfsblatt!$D$11,IF(G39="C1",Hilfsblatt!$D$12,IF(G39="C2",Hilfsblatt!$D$13,IF(G39="D",Hilfsblatt!$D$14,IF(G39="E",Hilfsblatt!$D$15)))))))</f>
        <v>0</v>
      </c>
      <c r="L39" s="215">
        <f t="shared" si="0"/>
        <v>1742.7125000000001</v>
      </c>
      <c r="M39" s="215">
        <f t="shared" si="1"/>
        <v>0</v>
      </c>
      <c r="N39" s="216">
        <f t="shared" si="2"/>
        <v>0</v>
      </c>
      <c r="O39" s="215">
        <f t="shared" si="3"/>
        <v>0</v>
      </c>
      <c r="P39" s="3"/>
      <c r="Q39" s="3"/>
    </row>
    <row r="40" spans="1:17" ht="20.100000000000001" customHeight="1">
      <c r="A40" s="292">
        <v>83</v>
      </c>
      <c r="B40" s="211" t="s">
        <v>557</v>
      </c>
      <c r="C40" s="212" t="s">
        <v>90</v>
      </c>
      <c r="D40" s="213" t="s">
        <v>563</v>
      </c>
      <c r="E40" s="211" t="s">
        <v>220</v>
      </c>
      <c r="F40" s="212" t="s">
        <v>35</v>
      </c>
      <c r="G40" s="212" t="s">
        <v>176</v>
      </c>
      <c r="H40" s="214">
        <v>5.48</v>
      </c>
      <c r="I40" s="124"/>
      <c r="J40" s="124"/>
      <c r="K40" s="124"/>
      <c r="L40" s="124"/>
      <c r="M40" s="124"/>
      <c r="N40" s="124"/>
      <c r="O40" s="124"/>
      <c r="P40" s="3"/>
      <c r="Q40" s="3"/>
    </row>
    <row r="41" spans="1:17" ht="20.100000000000001" customHeight="1">
      <c r="A41" s="292">
        <v>84</v>
      </c>
      <c r="B41" s="211" t="s">
        <v>557</v>
      </c>
      <c r="C41" s="212" t="s">
        <v>136</v>
      </c>
      <c r="D41" s="213">
        <v>200</v>
      </c>
      <c r="E41" s="211" t="s">
        <v>279</v>
      </c>
      <c r="F41" s="212" t="s">
        <v>93</v>
      </c>
      <c r="G41" s="212" t="s">
        <v>126</v>
      </c>
      <c r="H41" s="214">
        <v>13.13</v>
      </c>
      <c r="I41" s="212">
        <v>1</v>
      </c>
      <c r="J41" s="119">
        <f>IF(I41&lt;&gt;"",VLOOKUP(I41,Zusammenfassung!$I$11:$J$24,MATCH($E$11,{"V";"S";"SH"},0)+1,FALSE),)</f>
        <v>52.178571428571431</v>
      </c>
      <c r="K41" s="479">
        <f>IF(G41="A",Hilfsblatt!$D$9,IF(G41="B1",Hilfsblatt!$D$10,IF(G41="B2",Hilfsblatt!$D$11,IF(G41="C1",Hilfsblatt!$D$12,IF(G41="C2",Hilfsblatt!$D$13,IF(G41="D",Hilfsblatt!$D$14,IF(G41="E",Hilfsblatt!$D$15)))))))</f>
        <v>0</v>
      </c>
      <c r="L41" s="215">
        <f t="shared" si="0"/>
        <v>685.10464285714295</v>
      </c>
      <c r="M41" s="215">
        <f t="shared" si="1"/>
        <v>0</v>
      </c>
      <c r="N41" s="216">
        <f t="shared" si="2"/>
        <v>0</v>
      </c>
      <c r="O41" s="215">
        <f t="shared" si="3"/>
        <v>0</v>
      </c>
      <c r="P41" s="3"/>
      <c r="Q41" s="3"/>
    </row>
    <row r="42" spans="1:17" ht="20.100000000000001" customHeight="1">
      <c r="A42" s="292">
        <v>85</v>
      </c>
      <c r="B42" s="211" t="s">
        <v>557</v>
      </c>
      <c r="C42" s="212" t="s">
        <v>136</v>
      </c>
      <c r="D42" s="213">
        <v>201</v>
      </c>
      <c r="E42" s="211" t="s">
        <v>279</v>
      </c>
      <c r="F42" s="212" t="s">
        <v>93</v>
      </c>
      <c r="G42" s="212" t="s">
        <v>126</v>
      </c>
      <c r="H42" s="214">
        <v>13.13</v>
      </c>
      <c r="I42" s="212">
        <v>1</v>
      </c>
      <c r="J42" s="119">
        <f>IF(I42&lt;&gt;"",VLOOKUP(I42,Zusammenfassung!$I$11:$J$24,MATCH($E$11,{"V";"S";"SH"},0)+1,FALSE),)</f>
        <v>52.178571428571431</v>
      </c>
      <c r="K42" s="479">
        <f>IF(G42="A",Hilfsblatt!$D$9,IF(G42="B1",Hilfsblatt!$D$10,IF(G42="B2",Hilfsblatt!$D$11,IF(G42="C1",Hilfsblatt!$D$12,IF(G42="C2",Hilfsblatt!$D$13,IF(G42="D",Hilfsblatt!$D$14,IF(G42="E",Hilfsblatt!$D$15)))))))</f>
        <v>0</v>
      </c>
      <c r="L42" s="215">
        <f t="shared" si="0"/>
        <v>685.10464285714295</v>
      </c>
      <c r="M42" s="215">
        <f t="shared" si="1"/>
        <v>0</v>
      </c>
      <c r="N42" s="216">
        <f t="shared" si="2"/>
        <v>0</v>
      </c>
      <c r="O42" s="215">
        <f t="shared" si="3"/>
        <v>0</v>
      </c>
      <c r="P42" s="3"/>
      <c r="Q42" s="3"/>
    </row>
    <row r="43" spans="1:17" ht="20.100000000000001" customHeight="1">
      <c r="A43" s="292">
        <v>86</v>
      </c>
      <c r="B43" s="211" t="s">
        <v>557</v>
      </c>
      <c r="C43" s="212" t="s">
        <v>136</v>
      </c>
      <c r="D43" s="213">
        <v>247</v>
      </c>
      <c r="E43" s="211" t="s">
        <v>104</v>
      </c>
      <c r="F43" s="212" t="s">
        <v>97</v>
      </c>
      <c r="G43" s="212" t="s">
        <v>127</v>
      </c>
      <c r="H43" s="214">
        <v>13.13</v>
      </c>
      <c r="I43" s="212">
        <v>5</v>
      </c>
      <c r="J43" s="119">
        <f>IF(I43&lt;&gt;"",VLOOKUP(I43,Zusammenfassung!$I$11:$J$24,MATCH($E$11,{"V";"S";"SH"},0)+1,FALSE),)</f>
        <v>250.75</v>
      </c>
      <c r="K43" s="479">
        <f>IF(G43="A",Hilfsblatt!$D$9,IF(G43="B1",Hilfsblatt!$D$10,IF(G43="B2",Hilfsblatt!$D$11,IF(G43="C1",Hilfsblatt!$D$12,IF(G43="C2",Hilfsblatt!$D$13,IF(G43="D",Hilfsblatt!$D$14,IF(G43="E",Hilfsblatt!$D$15)))))))</f>
        <v>0</v>
      </c>
      <c r="L43" s="215">
        <f t="shared" si="0"/>
        <v>3292.3475000000003</v>
      </c>
      <c r="M43" s="215">
        <f t="shared" si="1"/>
        <v>0</v>
      </c>
      <c r="N43" s="216">
        <f t="shared" si="2"/>
        <v>0</v>
      </c>
      <c r="O43" s="215">
        <f t="shared" si="3"/>
        <v>0</v>
      </c>
      <c r="P43" s="3"/>
      <c r="Q43" s="3"/>
    </row>
    <row r="44" spans="1:17" ht="16.5">
      <c r="A44" s="292">
        <v>87</v>
      </c>
      <c r="B44" s="211" t="s">
        <v>557</v>
      </c>
      <c r="C44" s="212" t="s">
        <v>136</v>
      </c>
      <c r="D44" s="213" t="s">
        <v>67</v>
      </c>
      <c r="E44" s="267" t="s">
        <v>50</v>
      </c>
      <c r="F44" s="212" t="s">
        <v>93</v>
      </c>
      <c r="G44" s="212" t="s">
        <v>127</v>
      </c>
      <c r="H44" s="214">
        <v>16.920000000000002</v>
      </c>
      <c r="I44" s="475">
        <v>2</v>
      </c>
      <c r="J44" s="119">
        <f>IF(I44&lt;&gt;"",VLOOKUP(I44,Zusammenfassung!$I$11:$J$24,MATCH($E$11,{"V";"S";"SH"},0)+1,FALSE),)</f>
        <v>100.3</v>
      </c>
      <c r="K44" s="479">
        <f>IF(G44="A",Hilfsblatt!$D$9,IF(G44="B1",Hilfsblatt!$D$10,IF(G44="B2",Hilfsblatt!$D$11,IF(G44="C1",Hilfsblatt!$D$12,IF(G44="C2",Hilfsblatt!$D$13,IF(G44="D",Hilfsblatt!$D$14,IF(G44="E",Hilfsblatt!$D$15)))))))</f>
        <v>0</v>
      </c>
      <c r="L44" s="215">
        <f t="shared" si="0"/>
        <v>1697.076</v>
      </c>
      <c r="M44" s="215">
        <f t="shared" si="1"/>
        <v>0</v>
      </c>
      <c r="N44" s="216">
        <f t="shared" si="2"/>
        <v>0</v>
      </c>
      <c r="O44" s="215">
        <f t="shared" si="3"/>
        <v>0</v>
      </c>
      <c r="P44" s="3"/>
      <c r="Q44" s="3"/>
    </row>
    <row r="45" spans="1:17" ht="16.5">
      <c r="A45" s="292">
        <v>88</v>
      </c>
      <c r="B45" s="211" t="s">
        <v>557</v>
      </c>
      <c r="C45" s="212" t="s">
        <v>136</v>
      </c>
      <c r="D45" s="213" t="s">
        <v>67</v>
      </c>
      <c r="E45" s="267" t="s">
        <v>50</v>
      </c>
      <c r="F45" s="212" t="s">
        <v>93</v>
      </c>
      <c r="G45" s="212" t="s">
        <v>127</v>
      </c>
      <c r="H45" s="214">
        <v>46.08</v>
      </c>
      <c r="I45" s="475">
        <v>2</v>
      </c>
      <c r="J45" s="119">
        <f>IF(I45&lt;&gt;"",VLOOKUP(I45,Zusammenfassung!$I$11:$J$24,MATCH($E$11,{"V";"S";"SH"},0)+1,FALSE),)</f>
        <v>100.3</v>
      </c>
      <c r="K45" s="479">
        <f>IF(G45="A",Hilfsblatt!$D$9,IF(G45="B1",Hilfsblatt!$D$10,IF(G45="B2",Hilfsblatt!$D$11,IF(G45="C1",Hilfsblatt!$D$12,IF(G45="C2",Hilfsblatt!$D$13,IF(G45="D",Hilfsblatt!$D$14,IF(G45="E",Hilfsblatt!$D$15)))))))</f>
        <v>0</v>
      </c>
      <c r="L45" s="215">
        <f t="shared" si="0"/>
        <v>4621.8239999999996</v>
      </c>
      <c r="M45" s="215">
        <f t="shared" si="1"/>
        <v>0</v>
      </c>
      <c r="N45" s="216">
        <f t="shared" si="2"/>
        <v>0</v>
      </c>
      <c r="O45" s="215">
        <f t="shared" si="3"/>
        <v>0</v>
      </c>
      <c r="P45" s="3"/>
      <c r="Q45" s="3"/>
    </row>
    <row r="46" spans="1:17" ht="16.5">
      <c r="A46" s="292">
        <v>89</v>
      </c>
      <c r="B46" s="211" t="s">
        <v>557</v>
      </c>
      <c r="C46" s="212" t="s">
        <v>136</v>
      </c>
      <c r="D46" s="213" t="s">
        <v>67</v>
      </c>
      <c r="E46" s="211" t="s">
        <v>564</v>
      </c>
      <c r="F46" s="212" t="s">
        <v>35</v>
      </c>
      <c r="G46" s="521" t="s">
        <v>88</v>
      </c>
      <c r="H46" s="214">
        <v>22.35</v>
      </c>
      <c r="I46" s="212">
        <v>0.46</v>
      </c>
      <c r="J46" s="119">
        <f>IF(I46&lt;&gt;"",VLOOKUP(I46,Zusammenfassung!$I$11:$J$24,MATCH($E$11,{"V";"S";"SH"},0)+1,FALSE),)</f>
        <v>24</v>
      </c>
      <c r="K46" s="520"/>
      <c r="L46" s="215">
        <f t="shared" si="0"/>
        <v>536.40000000000009</v>
      </c>
      <c r="M46" s="215">
        <f t="shared" si="1"/>
        <v>0</v>
      </c>
      <c r="N46" s="216">
        <f t="shared" si="2"/>
        <v>0</v>
      </c>
      <c r="O46" s="215">
        <f t="shared" si="3"/>
        <v>0</v>
      </c>
      <c r="P46" s="3"/>
      <c r="Q46" s="3"/>
    </row>
    <row r="47" spans="1:17" ht="30">
      <c r="A47" s="292">
        <v>90</v>
      </c>
      <c r="B47" s="211" t="s">
        <v>557</v>
      </c>
      <c r="C47" s="212" t="s">
        <v>136</v>
      </c>
      <c r="D47" s="213" t="s">
        <v>67</v>
      </c>
      <c r="E47" s="211" t="s">
        <v>584</v>
      </c>
      <c r="F47" s="212" t="s">
        <v>93</v>
      </c>
      <c r="G47" s="212" t="s">
        <v>1032</v>
      </c>
      <c r="H47" s="214">
        <v>116.72</v>
      </c>
      <c r="I47" s="212">
        <v>2</v>
      </c>
      <c r="J47" s="119">
        <f>IF(I47&lt;&gt;"",VLOOKUP(I47,Zusammenfassung!$I$11:$J$24,MATCH($E$11,{"V";"S";"SH"},0)+1,FALSE),)</f>
        <v>100.3</v>
      </c>
      <c r="K47" s="479">
        <f>IF(G47="A",Hilfsblatt!$D$9,IF(G47="B1",Hilfsblatt!$D$10,IF(G47="B2",Hilfsblatt!$D$11,IF(G47="C1",Hilfsblatt!$D$12,IF(G47="C2",Hilfsblatt!$D$13,IF(G47="D",Hilfsblatt!$D$14,IF(G47="E",Hilfsblatt!$D$15)))))))</f>
        <v>0</v>
      </c>
      <c r="L47" s="215">
        <f t="shared" si="0"/>
        <v>11707.016</v>
      </c>
      <c r="M47" s="215">
        <f t="shared" si="1"/>
        <v>0</v>
      </c>
      <c r="N47" s="216">
        <f t="shared" si="2"/>
        <v>0</v>
      </c>
      <c r="O47" s="215">
        <f t="shared" si="3"/>
        <v>0</v>
      </c>
      <c r="P47" s="3"/>
      <c r="Q47" s="3"/>
    </row>
    <row r="48" spans="1:17" ht="16.5">
      <c r="A48" s="292">
        <v>91</v>
      </c>
      <c r="B48" s="211" t="s">
        <v>557</v>
      </c>
      <c r="C48" s="212" t="s">
        <v>136</v>
      </c>
      <c r="D48" s="213" t="s">
        <v>67</v>
      </c>
      <c r="E48" s="211" t="s">
        <v>250</v>
      </c>
      <c r="F48" s="212" t="s">
        <v>35</v>
      </c>
      <c r="G48" s="212" t="s">
        <v>46</v>
      </c>
      <c r="H48" s="214">
        <v>12.58</v>
      </c>
      <c r="I48" s="212">
        <v>5</v>
      </c>
      <c r="J48" s="119">
        <f>IF(I48&lt;&gt;"",VLOOKUP(I48,Zusammenfassung!$I$11:$J$24,MATCH($E$11,{"V";"S";"SH"},0)+1,FALSE),)</f>
        <v>250.75</v>
      </c>
      <c r="K48" s="479">
        <f>IF(G48="A",Hilfsblatt!$D$9,IF(G48="B1",Hilfsblatt!$D$10,IF(G48="B2",Hilfsblatt!$D$11,IF(G48="C1",Hilfsblatt!$D$12,IF(G48="C2",Hilfsblatt!$D$13,IF(G48="D",Hilfsblatt!$D$14,IF(G48="E",Hilfsblatt!$D$15)))))))</f>
        <v>0</v>
      </c>
      <c r="L48" s="215">
        <f t="shared" si="0"/>
        <v>3154.4349999999999</v>
      </c>
      <c r="M48" s="215">
        <f t="shared" si="1"/>
        <v>0</v>
      </c>
      <c r="N48" s="216">
        <f t="shared" si="2"/>
        <v>0</v>
      </c>
      <c r="O48" s="215">
        <f t="shared" si="3"/>
        <v>0</v>
      </c>
      <c r="P48" s="3"/>
      <c r="Q48" s="3"/>
    </row>
    <row r="49" spans="1:17" ht="30">
      <c r="A49" s="292">
        <v>92</v>
      </c>
      <c r="B49" s="211" t="s">
        <v>557</v>
      </c>
      <c r="C49" s="212" t="s">
        <v>136</v>
      </c>
      <c r="D49" s="213">
        <v>247</v>
      </c>
      <c r="E49" s="211" t="s">
        <v>565</v>
      </c>
      <c r="F49" s="212" t="s">
        <v>566</v>
      </c>
      <c r="G49" s="233" t="s">
        <v>127</v>
      </c>
      <c r="H49" s="214">
        <v>6.31</v>
      </c>
      <c r="I49" s="212">
        <v>5</v>
      </c>
      <c r="J49" s="119">
        <f>IF(I49&lt;&gt;"",VLOOKUP(I49,Zusammenfassung!$I$11:$J$24,MATCH($E$11,{"V";"S";"SH"},0)+1,FALSE),)</f>
        <v>250.75</v>
      </c>
      <c r="K49" s="479">
        <f>IF(G49="A",Hilfsblatt!$D$9,IF(G49="B1",Hilfsblatt!$D$10,IF(G49="B2",Hilfsblatt!$D$11,IF(G49="C1",Hilfsblatt!$D$12,IF(G49="C2",Hilfsblatt!$D$13,IF(G49="D",Hilfsblatt!$D$14,IF(G49="E",Hilfsblatt!$D$15)))))))</f>
        <v>0</v>
      </c>
      <c r="L49" s="215">
        <f t="shared" si="0"/>
        <v>1582.2324999999998</v>
      </c>
      <c r="M49" s="215">
        <f t="shared" si="1"/>
        <v>0</v>
      </c>
      <c r="N49" s="216">
        <f t="shared" si="2"/>
        <v>0</v>
      </c>
      <c r="O49" s="215">
        <f t="shared" si="3"/>
        <v>0</v>
      </c>
      <c r="P49" s="3"/>
      <c r="Q49" s="3"/>
    </row>
    <row r="50" spans="1:17" ht="16.5">
      <c r="A50" s="292">
        <v>93</v>
      </c>
      <c r="B50" s="211" t="s">
        <v>557</v>
      </c>
      <c r="C50" s="212" t="s">
        <v>136</v>
      </c>
      <c r="D50" s="213">
        <v>248</v>
      </c>
      <c r="E50" s="211" t="s">
        <v>248</v>
      </c>
      <c r="F50" s="212" t="s">
        <v>35</v>
      </c>
      <c r="G50" s="212" t="s">
        <v>46</v>
      </c>
      <c r="H50" s="214">
        <v>6.87</v>
      </c>
      <c r="I50" s="212">
        <v>5</v>
      </c>
      <c r="J50" s="119">
        <f>IF(I50&lt;&gt;"",VLOOKUP(I50,Zusammenfassung!$I$11:$J$24,MATCH($E$11,{"V";"S";"SH"},0)+1,FALSE),)</f>
        <v>250.75</v>
      </c>
      <c r="K50" s="479">
        <f>IF(G50="A",Hilfsblatt!$D$9,IF(G50="B1",Hilfsblatt!$D$10,IF(G50="B2",Hilfsblatt!$D$11,IF(G50="C1",Hilfsblatt!$D$12,IF(G50="C2",Hilfsblatt!$D$13,IF(G50="D",Hilfsblatt!$D$14,IF(G50="E",Hilfsblatt!$D$15)))))))</f>
        <v>0</v>
      </c>
      <c r="L50" s="215">
        <f t="shared" si="0"/>
        <v>1722.6524999999999</v>
      </c>
      <c r="M50" s="215">
        <f t="shared" si="1"/>
        <v>0</v>
      </c>
      <c r="N50" s="216">
        <f t="shared" si="2"/>
        <v>0</v>
      </c>
      <c r="O50" s="215">
        <f t="shared" si="3"/>
        <v>0</v>
      </c>
      <c r="P50" s="3"/>
      <c r="Q50" s="3"/>
    </row>
    <row r="51" spans="1:17" ht="20.100000000000001" customHeight="1">
      <c r="A51" s="292">
        <v>94</v>
      </c>
      <c r="B51" s="211" t="s">
        <v>557</v>
      </c>
      <c r="C51" s="212" t="s">
        <v>136</v>
      </c>
      <c r="D51" s="213" t="s">
        <v>67</v>
      </c>
      <c r="E51" s="211" t="s">
        <v>220</v>
      </c>
      <c r="F51" s="233"/>
      <c r="G51" s="212" t="s">
        <v>176</v>
      </c>
      <c r="H51" s="214">
        <v>5.63</v>
      </c>
      <c r="I51" s="124"/>
      <c r="J51" s="124"/>
      <c r="K51" s="124"/>
      <c r="L51" s="124"/>
      <c r="M51" s="124"/>
      <c r="N51" s="124"/>
      <c r="O51" s="124"/>
      <c r="P51" s="3"/>
      <c r="Q51" s="3"/>
    </row>
    <row r="52" spans="1:17" ht="20.100000000000001" customHeight="1">
      <c r="A52" s="292">
        <v>95</v>
      </c>
      <c r="B52" s="211" t="s">
        <v>557</v>
      </c>
      <c r="C52" s="212" t="s">
        <v>136</v>
      </c>
      <c r="D52" s="213">
        <v>225</v>
      </c>
      <c r="E52" s="211" t="s">
        <v>279</v>
      </c>
      <c r="F52" s="212" t="s">
        <v>93</v>
      </c>
      <c r="G52" s="212" t="s">
        <v>126</v>
      </c>
      <c r="H52" s="214">
        <v>13.85</v>
      </c>
      <c r="I52" s="212">
        <v>1</v>
      </c>
      <c r="J52" s="119">
        <f>IF(I52&lt;&gt;"",VLOOKUP(I52,Zusammenfassung!$I$11:$J$24,MATCH($E$11,{"V";"S";"SH"},0)+1,FALSE),)</f>
        <v>52.178571428571431</v>
      </c>
      <c r="K52" s="479">
        <f>IF(G52="A",Hilfsblatt!$D$9,IF(G52="B1",Hilfsblatt!$D$10,IF(G52="B2",Hilfsblatt!$D$11,IF(G52="C1",Hilfsblatt!$D$12,IF(G52="C2",Hilfsblatt!$D$13,IF(G52="D",Hilfsblatt!$D$14,IF(G52="E",Hilfsblatt!$D$15)))))))</f>
        <v>0</v>
      </c>
      <c r="L52" s="215">
        <f t="shared" si="0"/>
        <v>722.67321428571427</v>
      </c>
      <c r="M52" s="215">
        <f t="shared" si="1"/>
        <v>0</v>
      </c>
      <c r="N52" s="216">
        <f t="shared" si="2"/>
        <v>0</v>
      </c>
      <c r="O52" s="215">
        <f t="shared" si="3"/>
        <v>0</v>
      </c>
      <c r="P52" s="3"/>
      <c r="Q52" s="3"/>
    </row>
    <row r="53" spans="1:17" ht="20.100000000000001" customHeight="1">
      <c r="A53" s="292">
        <v>96</v>
      </c>
      <c r="B53" s="211" t="s">
        <v>557</v>
      </c>
      <c r="C53" s="212" t="s">
        <v>136</v>
      </c>
      <c r="D53" s="213">
        <v>226</v>
      </c>
      <c r="E53" s="211" t="s">
        <v>279</v>
      </c>
      <c r="F53" s="212" t="s">
        <v>93</v>
      </c>
      <c r="G53" s="212" t="s">
        <v>126</v>
      </c>
      <c r="H53" s="214">
        <v>13.85</v>
      </c>
      <c r="I53" s="212">
        <v>1</v>
      </c>
      <c r="J53" s="119">
        <f>IF(I53&lt;&gt;"",VLOOKUP(I53,Zusammenfassung!$I$11:$J$24,MATCH($E$11,{"V";"S";"SH"},0)+1,FALSE),)</f>
        <v>52.178571428571431</v>
      </c>
      <c r="K53" s="479">
        <f>IF(G53="A",Hilfsblatt!$D$9,IF(G53="B1",Hilfsblatt!$D$10,IF(G53="B2",Hilfsblatt!$D$11,IF(G53="C1",Hilfsblatt!$D$12,IF(G53="C2",Hilfsblatt!$D$13,IF(G53="D",Hilfsblatt!$D$14,IF(G53="E",Hilfsblatt!$D$15)))))))</f>
        <v>0</v>
      </c>
      <c r="L53" s="215">
        <f t="shared" si="0"/>
        <v>722.67321428571427</v>
      </c>
      <c r="M53" s="215">
        <f t="shared" si="1"/>
        <v>0</v>
      </c>
      <c r="N53" s="216">
        <f t="shared" si="2"/>
        <v>0</v>
      </c>
      <c r="O53" s="215">
        <f t="shared" si="3"/>
        <v>0</v>
      </c>
      <c r="P53" s="3"/>
      <c r="Q53" s="3"/>
    </row>
    <row r="54" spans="1:17" ht="20.100000000000001" customHeight="1">
      <c r="A54" s="292">
        <v>97</v>
      </c>
      <c r="B54" s="211" t="s">
        <v>557</v>
      </c>
      <c r="C54" s="212" t="s">
        <v>136</v>
      </c>
      <c r="D54" s="213">
        <v>227</v>
      </c>
      <c r="E54" s="211" t="s">
        <v>279</v>
      </c>
      <c r="F54" s="212" t="s">
        <v>93</v>
      </c>
      <c r="G54" s="233" t="s">
        <v>126</v>
      </c>
      <c r="H54" s="214">
        <v>13.85</v>
      </c>
      <c r="I54" s="212">
        <v>1</v>
      </c>
      <c r="J54" s="119">
        <f>IF(I54&lt;&gt;"",VLOOKUP(I54,Zusammenfassung!$I$11:$J$24,MATCH($E$11,{"V";"S";"SH"},0)+1,FALSE),)</f>
        <v>52.178571428571431</v>
      </c>
      <c r="K54" s="479">
        <f>IF(G54="A",Hilfsblatt!$D$9,IF(G54="B1",Hilfsblatt!$D$10,IF(G54="B2",Hilfsblatt!$D$11,IF(G54="C1",Hilfsblatt!$D$12,IF(G54="C2",Hilfsblatt!$D$13,IF(G54="D",Hilfsblatt!$D$14,IF(G54="E",Hilfsblatt!$D$15)))))))</f>
        <v>0</v>
      </c>
      <c r="L54" s="215">
        <f t="shared" si="0"/>
        <v>722.67321428571427</v>
      </c>
      <c r="M54" s="215">
        <f t="shared" si="1"/>
        <v>0</v>
      </c>
      <c r="N54" s="216">
        <f t="shared" si="2"/>
        <v>0</v>
      </c>
      <c r="O54" s="215">
        <f t="shared" si="3"/>
        <v>0</v>
      </c>
      <c r="P54" s="3"/>
      <c r="Q54" s="3"/>
    </row>
    <row r="55" spans="1:17" ht="30">
      <c r="A55" s="292">
        <v>98</v>
      </c>
      <c r="B55" s="211" t="s">
        <v>557</v>
      </c>
      <c r="C55" s="212" t="s">
        <v>136</v>
      </c>
      <c r="D55" s="213">
        <v>228</v>
      </c>
      <c r="E55" s="211" t="s">
        <v>567</v>
      </c>
      <c r="F55" s="212" t="s">
        <v>93</v>
      </c>
      <c r="G55" s="233" t="s">
        <v>126</v>
      </c>
      <c r="H55" s="214">
        <v>13.26</v>
      </c>
      <c r="I55" s="212">
        <v>1</v>
      </c>
      <c r="J55" s="119">
        <f>IF(I55&lt;&gt;"",VLOOKUP(I55,Zusammenfassung!$I$11:$J$24,MATCH($E$11,{"V";"S";"SH"},0)+1,FALSE),)</f>
        <v>52.178571428571431</v>
      </c>
      <c r="K55" s="479">
        <f>IF(G55="A",Hilfsblatt!$D$9,IF(G55="B1",Hilfsblatt!$D$10,IF(G55="B2",Hilfsblatt!$D$11,IF(G55="C1",Hilfsblatt!$D$12,IF(G55="C2",Hilfsblatt!$D$13,IF(G55="D",Hilfsblatt!$D$14,IF(G55="E",Hilfsblatt!$D$15)))))))</f>
        <v>0</v>
      </c>
      <c r="L55" s="215">
        <f t="shared" si="0"/>
        <v>691.88785714285711</v>
      </c>
      <c r="M55" s="215">
        <f t="shared" si="1"/>
        <v>0</v>
      </c>
      <c r="N55" s="216">
        <f t="shared" si="2"/>
        <v>0</v>
      </c>
      <c r="O55" s="215">
        <f t="shared" si="3"/>
        <v>0</v>
      </c>
      <c r="P55" s="3"/>
      <c r="Q55" s="3"/>
    </row>
    <row r="56" spans="1:17" ht="20.100000000000001" customHeight="1">
      <c r="A56" s="292">
        <v>99</v>
      </c>
      <c r="B56" s="211" t="s">
        <v>557</v>
      </c>
      <c r="C56" s="212" t="s">
        <v>136</v>
      </c>
      <c r="D56" s="213">
        <v>229</v>
      </c>
      <c r="E56" s="211" t="s">
        <v>279</v>
      </c>
      <c r="F56" s="212" t="s">
        <v>93</v>
      </c>
      <c r="G56" s="212" t="s">
        <v>126</v>
      </c>
      <c r="H56" s="214">
        <v>13.39</v>
      </c>
      <c r="I56" s="212">
        <v>1</v>
      </c>
      <c r="J56" s="119">
        <f>IF(I56&lt;&gt;"",VLOOKUP(I56,Zusammenfassung!$I$11:$J$24,MATCH($E$11,{"V";"S";"SH"},0)+1,FALSE),)</f>
        <v>52.178571428571431</v>
      </c>
      <c r="K56" s="479">
        <f>IF(G56="A",Hilfsblatt!$D$9,IF(G56="B1",Hilfsblatt!$D$10,IF(G56="B2",Hilfsblatt!$D$11,IF(G56="C1",Hilfsblatt!$D$12,IF(G56="C2",Hilfsblatt!$D$13,IF(G56="D",Hilfsblatt!$D$14,IF(G56="E",Hilfsblatt!$D$15)))))))</f>
        <v>0</v>
      </c>
      <c r="L56" s="215">
        <f t="shared" si="0"/>
        <v>698.67107142857151</v>
      </c>
      <c r="M56" s="215">
        <f t="shared" si="1"/>
        <v>0</v>
      </c>
      <c r="N56" s="216">
        <f t="shared" si="2"/>
        <v>0</v>
      </c>
      <c r="O56" s="215">
        <f t="shared" si="3"/>
        <v>0</v>
      </c>
      <c r="P56" s="3"/>
      <c r="Q56" s="3"/>
    </row>
    <row r="57" spans="1:17" ht="20.100000000000001" customHeight="1">
      <c r="A57" s="292">
        <v>100</v>
      </c>
      <c r="B57" s="211" t="s">
        <v>557</v>
      </c>
      <c r="C57" s="212" t="s">
        <v>136</v>
      </c>
      <c r="D57" s="213">
        <v>230</v>
      </c>
      <c r="E57" s="211" t="s">
        <v>279</v>
      </c>
      <c r="F57" s="212" t="s">
        <v>93</v>
      </c>
      <c r="G57" s="212" t="s">
        <v>126</v>
      </c>
      <c r="H57" s="214">
        <v>14.1</v>
      </c>
      <c r="I57" s="212">
        <v>1</v>
      </c>
      <c r="J57" s="119">
        <f>IF(I57&lt;&gt;"",VLOOKUP(I57,Zusammenfassung!$I$11:$J$24,MATCH($E$11,{"V";"S";"SH"},0)+1,FALSE),)</f>
        <v>52.178571428571431</v>
      </c>
      <c r="K57" s="479">
        <f>IF(G57="A",Hilfsblatt!$D$9,IF(G57="B1",Hilfsblatt!$D$10,IF(G57="B2",Hilfsblatt!$D$11,IF(G57="C1",Hilfsblatt!$D$12,IF(G57="C2",Hilfsblatt!$D$13,IF(G57="D",Hilfsblatt!$D$14,IF(G57="E",Hilfsblatt!$D$15)))))))</f>
        <v>0</v>
      </c>
      <c r="L57" s="215">
        <f t="shared" si="0"/>
        <v>735.71785714285716</v>
      </c>
      <c r="M57" s="215">
        <f t="shared" si="1"/>
        <v>0</v>
      </c>
      <c r="N57" s="216">
        <f t="shared" si="2"/>
        <v>0</v>
      </c>
      <c r="O57" s="215">
        <f t="shared" si="3"/>
        <v>0</v>
      </c>
      <c r="P57" s="3"/>
      <c r="Q57" s="3"/>
    </row>
    <row r="58" spans="1:17" ht="20.100000000000001" customHeight="1">
      <c r="A58" s="292">
        <v>101</v>
      </c>
      <c r="B58" s="211" t="s">
        <v>557</v>
      </c>
      <c r="C58" s="212" t="s">
        <v>136</v>
      </c>
      <c r="D58" s="213">
        <v>231</v>
      </c>
      <c r="E58" s="211" t="s">
        <v>279</v>
      </c>
      <c r="F58" s="212" t="s">
        <v>93</v>
      </c>
      <c r="G58" s="212" t="s">
        <v>126</v>
      </c>
      <c r="H58" s="214">
        <v>14.1</v>
      </c>
      <c r="I58" s="212">
        <v>1</v>
      </c>
      <c r="J58" s="119">
        <f>IF(I58&lt;&gt;"",VLOOKUP(I58,Zusammenfassung!$I$11:$J$24,MATCH($E$11,{"V";"S";"SH"},0)+1,FALSE),)</f>
        <v>52.178571428571431</v>
      </c>
      <c r="K58" s="479">
        <f>IF(G58="A",Hilfsblatt!$D$9,IF(G58="B1",Hilfsblatt!$D$10,IF(G58="B2",Hilfsblatt!$D$11,IF(G58="C1",Hilfsblatt!$D$12,IF(G58="C2",Hilfsblatt!$D$13,IF(G58="D",Hilfsblatt!$D$14,IF(G58="E",Hilfsblatt!$D$15)))))))</f>
        <v>0</v>
      </c>
      <c r="L58" s="215">
        <f t="shared" si="0"/>
        <v>735.71785714285716</v>
      </c>
      <c r="M58" s="215">
        <f t="shared" si="1"/>
        <v>0</v>
      </c>
      <c r="N58" s="216">
        <f t="shared" si="2"/>
        <v>0</v>
      </c>
      <c r="O58" s="215">
        <f t="shared" si="3"/>
        <v>0</v>
      </c>
      <c r="P58" s="3"/>
      <c r="Q58" s="3"/>
    </row>
    <row r="59" spans="1:17" ht="20.100000000000001" customHeight="1">
      <c r="A59" s="292">
        <v>102</v>
      </c>
      <c r="B59" s="211" t="s">
        <v>557</v>
      </c>
      <c r="C59" s="212" t="s">
        <v>136</v>
      </c>
      <c r="D59" s="213">
        <v>232</v>
      </c>
      <c r="E59" s="211" t="s">
        <v>279</v>
      </c>
      <c r="F59" s="212" t="s">
        <v>93</v>
      </c>
      <c r="G59" s="212" t="s">
        <v>126</v>
      </c>
      <c r="H59" s="214">
        <v>14.1</v>
      </c>
      <c r="I59" s="212">
        <v>1</v>
      </c>
      <c r="J59" s="119">
        <f>IF(I59&lt;&gt;"",VLOOKUP(I59,Zusammenfassung!$I$11:$J$24,MATCH($E$11,{"V";"S";"SH"},0)+1,FALSE),)</f>
        <v>52.178571428571431</v>
      </c>
      <c r="K59" s="479">
        <f>IF(G59="A",Hilfsblatt!$D$9,IF(G59="B1",Hilfsblatt!$D$10,IF(G59="B2",Hilfsblatt!$D$11,IF(G59="C1",Hilfsblatt!$D$12,IF(G59="C2",Hilfsblatt!$D$13,IF(G59="D",Hilfsblatt!$D$14,IF(G59="E",Hilfsblatt!$D$15)))))))</f>
        <v>0</v>
      </c>
      <c r="L59" s="215">
        <f t="shared" si="0"/>
        <v>735.71785714285716</v>
      </c>
      <c r="M59" s="215">
        <f t="shared" si="1"/>
        <v>0</v>
      </c>
      <c r="N59" s="216">
        <f t="shared" si="2"/>
        <v>0</v>
      </c>
      <c r="O59" s="215">
        <f t="shared" si="3"/>
        <v>0</v>
      </c>
      <c r="P59" s="3"/>
      <c r="Q59" s="3"/>
    </row>
    <row r="60" spans="1:17" ht="20.100000000000001" customHeight="1">
      <c r="A60" s="292">
        <v>103</v>
      </c>
      <c r="B60" s="211" t="s">
        <v>557</v>
      </c>
      <c r="C60" s="212" t="s">
        <v>136</v>
      </c>
      <c r="D60" s="213">
        <v>233</v>
      </c>
      <c r="E60" s="211" t="s">
        <v>279</v>
      </c>
      <c r="F60" s="212" t="s">
        <v>93</v>
      </c>
      <c r="G60" s="212" t="s">
        <v>126</v>
      </c>
      <c r="H60" s="214">
        <v>14.1</v>
      </c>
      <c r="I60" s="212">
        <v>1</v>
      </c>
      <c r="J60" s="119">
        <f>IF(I60&lt;&gt;"",VLOOKUP(I60,Zusammenfassung!$I$11:$J$24,MATCH($E$11,{"V";"S";"SH"},0)+1,FALSE),)</f>
        <v>52.178571428571431</v>
      </c>
      <c r="K60" s="479">
        <f>IF(G60="A",Hilfsblatt!$D$9,IF(G60="B1",Hilfsblatt!$D$10,IF(G60="B2",Hilfsblatt!$D$11,IF(G60="C1",Hilfsblatt!$D$12,IF(G60="C2",Hilfsblatt!$D$13,IF(G60="D",Hilfsblatt!$D$14,IF(G60="E",Hilfsblatt!$D$15)))))))</f>
        <v>0</v>
      </c>
      <c r="L60" s="215">
        <f t="shared" si="0"/>
        <v>735.71785714285716</v>
      </c>
      <c r="M60" s="215">
        <f t="shared" si="1"/>
        <v>0</v>
      </c>
      <c r="N60" s="216">
        <f t="shared" si="2"/>
        <v>0</v>
      </c>
      <c r="O60" s="215">
        <f t="shared" si="3"/>
        <v>0</v>
      </c>
      <c r="P60" s="3"/>
      <c r="Q60" s="3"/>
    </row>
    <row r="61" spans="1:17" ht="20.100000000000001" customHeight="1">
      <c r="A61" s="292">
        <v>104</v>
      </c>
      <c r="B61" s="211" t="s">
        <v>557</v>
      </c>
      <c r="C61" s="212" t="s">
        <v>136</v>
      </c>
      <c r="D61" s="213">
        <v>234</v>
      </c>
      <c r="E61" s="211" t="s">
        <v>279</v>
      </c>
      <c r="F61" s="212" t="s">
        <v>93</v>
      </c>
      <c r="G61" s="212" t="s">
        <v>126</v>
      </c>
      <c r="H61" s="214">
        <v>14.28</v>
      </c>
      <c r="I61" s="212">
        <v>1</v>
      </c>
      <c r="J61" s="119">
        <f>IF(I61&lt;&gt;"",VLOOKUP(I61,Zusammenfassung!$I$11:$J$24,MATCH($E$11,{"V";"S";"SH"},0)+1,FALSE),)</f>
        <v>52.178571428571431</v>
      </c>
      <c r="K61" s="479">
        <f>IF(G61="A",Hilfsblatt!$D$9,IF(G61="B1",Hilfsblatt!$D$10,IF(G61="B2",Hilfsblatt!$D$11,IF(G61="C1",Hilfsblatt!$D$12,IF(G61="C2",Hilfsblatt!$D$13,IF(G61="D",Hilfsblatt!$D$14,IF(G61="E",Hilfsblatt!$D$15)))))))</f>
        <v>0</v>
      </c>
      <c r="L61" s="215">
        <f t="shared" si="0"/>
        <v>745.11</v>
      </c>
      <c r="M61" s="215">
        <f t="shared" si="1"/>
        <v>0</v>
      </c>
      <c r="N61" s="216">
        <f t="shared" si="2"/>
        <v>0</v>
      </c>
      <c r="O61" s="215">
        <f t="shared" si="3"/>
        <v>0</v>
      </c>
      <c r="P61" s="3"/>
      <c r="Q61" s="3"/>
    </row>
    <row r="62" spans="1:17" ht="20.100000000000001" customHeight="1">
      <c r="A62" s="292">
        <v>105</v>
      </c>
      <c r="B62" s="211" t="s">
        <v>557</v>
      </c>
      <c r="C62" s="212" t="s">
        <v>136</v>
      </c>
      <c r="D62" s="213">
        <v>235</v>
      </c>
      <c r="E62" s="211" t="s">
        <v>279</v>
      </c>
      <c r="F62" s="212" t="s">
        <v>93</v>
      </c>
      <c r="G62" s="212" t="s">
        <v>126</v>
      </c>
      <c r="H62" s="214">
        <v>14.27</v>
      </c>
      <c r="I62" s="212">
        <v>1</v>
      </c>
      <c r="J62" s="119">
        <f>IF(I62&lt;&gt;"",VLOOKUP(I62,Zusammenfassung!$I$11:$J$24,MATCH($E$11,{"V";"S";"SH"},0)+1,FALSE),)</f>
        <v>52.178571428571431</v>
      </c>
      <c r="K62" s="479">
        <f>IF(G62="A",Hilfsblatt!$D$9,IF(G62="B1",Hilfsblatt!$D$10,IF(G62="B2",Hilfsblatt!$D$11,IF(G62="C1",Hilfsblatt!$D$12,IF(G62="C2",Hilfsblatt!$D$13,IF(G62="D",Hilfsblatt!$D$14,IF(G62="E",Hilfsblatt!$D$15)))))))</f>
        <v>0</v>
      </c>
      <c r="L62" s="215">
        <f t="shared" si="0"/>
        <v>744.58821428571434</v>
      </c>
      <c r="M62" s="215">
        <f t="shared" si="1"/>
        <v>0</v>
      </c>
      <c r="N62" s="216">
        <f t="shared" si="2"/>
        <v>0</v>
      </c>
      <c r="O62" s="215">
        <f t="shared" si="3"/>
        <v>0</v>
      </c>
      <c r="P62" s="3"/>
      <c r="Q62" s="3"/>
    </row>
    <row r="63" spans="1:17" ht="20.100000000000001" customHeight="1">
      <c r="A63" s="292">
        <v>106</v>
      </c>
      <c r="B63" s="211" t="s">
        <v>557</v>
      </c>
      <c r="C63" s="212" t="s">
        <v>136</v>
      </c>
      <c r="D63" s="213" t="s">
        <v>67</v>
      </c>
      <c r="E63" s="211" t="s">
        <v>559</v>
      </c>
      <c r="F63" s="212" t="s">
        <v>35</v>
      </c>
      <c r="G63" s="521" t="s">
        <v>88</v>
      </c>
      <c r="H63" s="214">
        <v>5.76</v>
      </c>
      <c r="I63" s="212">
        <v>0.04</v>
      </c>
      <c r="J63" s="119">
        <f>IF(I63&lt;&gt;"",VLOOKUP(I63,Zusammenfassung!$I$11:$J$24,MATCH($E$11,{"V";"S";"SH"},0)+1,FALSE),)</f>
        <v>2</v>
      </c>
      <c r="K63" s="520"/>
      <c r="L63" s="215">
        <f t="shared" si="0"/>
        <v>11.52</v>
      </c>
      <c r="M63" s="215">
        <f t="shared" si="1"/>
        <v>0</v>
      </c>
      <c r="N63" s="216">
        <f t="shared" si="2"/>
        <v>0</v>
      </c>
      <c r="O63" s="215">
        <f t="shared" si="3"/>
        <v>0</v>
      </c>
      <c r="P63" s="3"/>
      <c r="Q63" s="3"/>
    </row>
    <row r="64" spans="1:17" ht="20.100000000000001" customHeight="1">
      <c r="A64" s="292">
        <v>107</v>
      </c>
      <c r="B64" s="211" t="s">
        <v>557</v>
      </c>
      <c r="C64" s="212" t="s">
        <v>136</v>
      </c>
      <c r="D64" s="213">
        <v>237</v>
      </c>
      <c r="E64" s="211" t="s">
        <v>279</v>
      </c>
      <c r="F64" s="212" t="s">
        <v>93</v>
      </c>
      <c r="G64" s="212" t="s">
        <v>126</v>
      </c>
      <c r="H64" s="214">
        <v>28.99</v>
      </c>
      <c r="I64" s="212">
        <v>1</v>
      </c>
      <c r="J64" s="119">
        <f>IF(I64&lt;&gt;"",VLOOKUP(I64,Zusammenfassung!$I$11:$J$24,MATCH($E$11,{"V";"S";"SH"},0)+1,FALSE),)</f>
        <v>52.178571428571431</v>
      </c>
      <c r="K64" s="479">
        <f>IF(G64="A",Hilfsblatt!$D$9,IF(G64="B1",Hilfsblatt!$D$10,IF(G64="B2",Hilfsblatt!$D$11,IF(G64="C1",Hilfsblatt!$D$12,IF(G64="C2",Hilfsblatt!$D$13,IF(G64="D",Hilfsblatt!$D$14,IF(G64="E",Hilfsblatt!$D$15)))))))</f>
        <v>0</v>
      </c>
      <c r="L64" s="215">
        <f t="shared" si="0"/>
        <v>1512.6567857142857</v>
      </c>
      <c r="M64" s="215">
        <f t="shared" si="1"/>
        <v>0</v>
      </c>
      <c r="N64" s="216">
        <f t="shared" si="2"/>
        <v>0</v>
      </c>
      <c r="O64" s="215">
        <f t="shared" si="3"/>
        <v>0</v>
      </c>
      <c r="P64" s="3"/>
      <c r="Q64" s="3"/>
    </row>
    <row r="65" spans="1:17" ht="20.100000000000001" customHeight="1">
      <c r="A65" s="292">
        <v>108</v>
      </c>
      <c r="B65" s="211" t="s">
        <v>557</v>
      </c>
      <c r="C65" s="212" t="s">
        <v>136</v>
      </c>
      <c r="D65" s="213">
        <v>239</v>
      </c>
      <c r="E65" s="211" t="s">
        <v>279</v>
      </c>
      <c r="F65" s="212" t="s">
        <v>93</v>
      </c>
      <c r="G65" s="212" t="s">
        <v>126</v>
      </c>
      <c r="H65" s="214">
        <v>14.1</v>
      </c>
      <c r="I65" s="212">
        <v>1</v>
      </c>
      <c r="J65" s="119">
        <f>IF(I65&lt;&gt;"",VLOOKUP(I65,Zusammenfassung!$I$11:$J$24,MATCH($E$11,{"V";"S";"SH"},0)+1,FALSE),)</f>
        <v>52.178571428571431</v>
      </c>
      <c r="K65" s="479">
        <f>IF(G65="A",Hilfsblatt!$D$9,IF(G65="B1",Hilfsblatt!$D$10,IF(G65="B2",Hilfsblatt!$D$11,IF(G65="C1",Hilfsblatt!$D$12,IF(G65="C2",Hilfsblatt!$D$13,IF(G65="D",Hilfsblatt!$D$14,IF(G65="E",Hilfsblatt!$D$15)))))))</f>
        <v>0</v>
      </c>
      <c r="L65" s="215">
        <f t="shared" si="0"/>
        <v>735.71785714285716</v>
      </c>
      <c r="M65" s="215">
        <f t="shared" si="1"/>
        <v>0</v>
      </c>
      <c r="N65" s="216">
        <f t="shared" si="2"/>
        <v>0</v>
      </c>
      <c r="O65" s="215">
        <f t="shared" si="3"/>
        <v>0</v>
      </c>
      <c r="P65" s="3"/>
      <c r="Q65" s="3"/>
    </row>
    <row r="66" spans="1:17" ht="20.100000000000001" customHeight="1">
      <c r="A66" s="292">
        <v>109</v>
      </c>
      <c r="B66" s="211" t="s">
        <v>557</v>
      </c>
      <c r="C66" s="212" t="s">
        <v>136</v>
      </c>
      <c r="D66" s="213">
        <v>240</v>
      </c>
      <c r="E66" s="211" t="s">
        <v>279</v>
      </c>
      <c r="F66" s="212" t="s">
        <v>93</v>
      </c>
      <c r="G66" s="212" t="s">
        <v>126</v>
      </c>
      <c r="H66" s="214">
        <v>14.1</v>
      </c>
      <c r="I66" s="212">
        <v>1</v>
      </c>
      <c r="J66" s="119">
        <f>IF(I66&lt;&gt;"",VLOOKUP(I66,Zusammenfassung!$I$11:$J$24,MATCH($E$11,{"V";"S";"SH"},0)+1,FALSE),)</f>
        <v>52.178571428571431</v>
      </c>
      <c r="K66" s="479">
        <f>IF(G66="A",Hilfsblatt!$D$9,IF(G66="B1",Hilfsblatt!$D$10,IF(G66="B2",Hilfsblatt!$D$11,IF(G66="C1",Hilfsblatt!$D$12,IF(G66="C2",Hilfsblatt!$D$13,IF(G66="D",Hilfsblatt!$D$14,IF(G66="E",Hilfsblatt!$D$15)))))))</f>
        <v>0</v>
      </c>
      <c r="L66" s="215">
        <f t="shared" si="0"/>
        <v>735.71785714285716</v>
      </c>
      <c r="M66" s="215">
        <f t="shared" si="1"/>
        <v>0</v>
      </c>
      <c r="N66" s="216">
        <f t="shared" si="2"/>
        <v>0</v>
      </c>
      <c r="O66" s="215">
        <f t="shared" si="3"/>
        <v>0</v>
      </c>
      <c r="P66" s="3"/>
      <c r="Q66" s="3"/>
    </row>
    <row r="67" spans="1:17" ht="20.100000000000001" customHeight="1">
      <c r="A67" s="292">
        <v>110</v>
      </c>
      <c r="B67" s="211" t="s">
        <v>557</v>
      </c>
      <c r="C67" s="212" t="s">
        <v>136</v>
      </c>
      <c r="D67" s="213">
        <v>241</v>
      </c>
      <c r="E67" s="211" t="s">
        <v>279</v>
      </c>
      <c r="F67" s="212" t="s">
        <v>93</v>
      </c>
      <c r="G67" s="212" t="s">
        <v>126</v>
      </c>
      <c r="H67" s="214">
        <v>14.1</v>
      </c>
      <c r="I67" s="212">
        <v>1</v>
      </c>
      <c r="J67" s="119">
        <f>IF(I67&lt;&gt;"",VLOOKUP(I67,Zusammenfassung!$I$11:$J$24,MATCH($E$11,{"V";"S";"SH"},0)+1,FALSE),)</f>
        <v>52.178571428571431</v>
      </c>
      <c r="K67" s="479">
        <f>IF(G67="A",Hilfsblatt!$D$9,IF(G67="B1",Hilfsblatt!$D$10,IF(G67="B2",Hilfsblatt!$D$11,IF(G67="C1",Hilfsblatt!$D$12,IF(G67="C2",Hilfsblatt!$D$13,IF(G67="D",Hilfsblatt!$D$14,IF(G67="E",Hilfsblatt!$D$15)))))))</f>
        <v>0</v>
      </c>
      <c r="L67" s="215">
        <f t="shared" si="0"/>
        <v>735.71785714285716</v>
      </c>
      <c r="M67" s="215">
        <f t="shared" si="1"/>
        <v>0</v>
      </c>
      <c r="N67" s="216">
        <f t="shared" si="2"/>
        <v>0</v>
      </c>
      <c r="O67" s="215">
        <f t="shared" si="3"/>
        <v>0</v>
      </c>
      <c r="P67" s="3"/>
      <c r="Q67" s="3"/>
    </row>
    <row r="68" spans="1:17" ht="20.100000000000001" customHeight="1">
      <c r="A68" s="292">
        <v>111</v>
      </c>
      <c r="B68" s="211" t="s">
        <v>557</v>
      </c>
      <c r="C68" s="212" t="s">
        <v>136</v>
      </c>
      <c r="D68" s="213">
        <v>242</v>
      </c>
      <c r="E68" s="211" t="s">
        <v>279</v>
      </c>
      <c r="F68" s="212" t="s">
        <v>93</v>
      </c>
      <c r="G68" s="212" t="s">
        <v>126</v>
      </c>
      <c r="H68" s="214">
        <v>14.41</v>
      </c>
      <c r="I68" s="212">
        <v>1</v>
      </c>
      <c r="J68" s="119">
        <f>IF(I68&lt;&gt;"",VLOOKUP(I68,Zusammenfassung!$I$11:$J$24,MATCH($E$11,{"V";"S";"SH"},0)+1,FALSE),)</f>
        <v>52.178571428571431</v>
      </c>
      <c r="K68" s="479">
        <f>IF(G68="A",Hilfsblatt!$D$9,IF(G68="B1",Hilfsblatt!$D$10,IF(G68="B2",Hilfsblatt!$D$11,IF(G68="C1",Hilfsblatt!$D$12,IF(G68="C2",Hilfsblatt!$D$13,IF(G68="D",Hilfsblatt!$D$14,IF(G68="E",Hilfsblatt!$D$15)))))))</f>
        <v>0</v>
      </c>
      <c r="L68" s="215">
        <f t="shared" si="0"/>
        <v>751.89321428571429</v>
      </c>
      <c r="M68" s="215">
        <f t="shared" si="1"/>
        <v>0</v>
      </c>
      <c r="N68" s="216">
        <f t="shared" si="2"/>
        <v>0</v>
      </c>
      <c r="O68" s="215">
        <f t="shared" si="3"/>
        <v>0</v>
      </c>
      <c r="P68" s="3"/>
      <c r="Q68" s="3"/>
    </row>
    <row r="69" spans="1:17" ht="20.100000000000001" customHeight="1">
      <c r="A69" s="292">
        <v>112</v>
      </c>
      <c r="B69" s="211" t="s">
        <v>557</v>
      </c>
      <c r="C69" s="212" t="s">
        <v>136</v>
      </c>
      <c r="D69" s="213">
        <v>243</v>
      </c>
      <c r="E69" s="211" t="s">
        <v>279</v>
      </c>
      <c r="F69" s="212" t="s">
        <v>93</v>
      </c>
      <c r="G69" s="212" t="s">
        <v>126</v>
      </c>
      <c r="H69" s="214">
        <v>13.39</v>
      </c>
      <c r="I69" s="212">
        <v>1</v>
      </c>
      <c r="J69" s="119">
        <f>IF(I69&lt;&gt;"",VLOOKUP(I69,Zusammenfassung!$I$11:$J$24,MATCH($E$11,{"V";"S";"SH"},0)+1,FALSE),)</f>
        <v>52.178571428571431</v>
      </c>
      <c r="K69" s="479">
        <f>IF(G69="A",Hilfsblatt!$D$9,IF(G69="B1",Hilfsblatt!$D$10,IF(G69="B2",Hilfsblatt!$D$11,IF(G69="C1",Hilfsblatt!$D$12,IF(G69="C2",Hilfsblatt!$D$13,IF(G69="D",Hilfsblatt!$D$14,IF(G69="E",Hilfsblatt!$D$15)))))))</f>
        <v>0</v>
      </c>
      <c r="L69" s="215">
        <f t="shared" si="0"/>
        <v>698.67107142857151</v>
      </c>
      <c r="M69" s="215">
        <f t="shared" si="1"/>
        <v>0</v>
      </c>
      <c r="N69" s="216">
        <f t="shared" si="2"/>
        <v>0</v>
      </c>
      <c r="O69" s="215">
        <f t="shared" si="3"/>
        <v>0</v>
      </c>
      <c r="P69" s="3"/>
      <c r="Q69" s="3"/>
    </row>
    <row r="70" spans="1:17" ht="20.100000000000001" customHeight="1">
      <c r="A70" s="292">
        <v>113</v>
      </c>
      <c r="B70" s="211" t="s">
        <v>557</v>
      </c>
      <c r="C70" s="212" t="s">
        <v>136</v>
      </c>
      <c r="D70" s="213">
        <v>244</v>
      </c>
      <c r="E70" s="211" t="s">
        <v>279</v>
      </c>
      <c r="F70" s="212" t="s">
        <v>93</v>
      </c>
      <c r="G70" s="212" t="s">
        <v>126</v>
      </c>
      <c r="H70" s="214">
        <v>13.85</v>
      </c>
      <c r="I70" s="212">
        <v>1</v>
      </c>
      <c r="J70" s="119">
        <f>IF(I70&lt;&gt;"",VLOOKUP(I70,Zusammenfassung!$I$11:$J$24,MATCH($E$11,{"V";"S";"SH"},0)+1,FALSE),)</f>
        <v>52.178571428571431</v>
      </c>
      <c r="K70" s="479">
        <f>IF(G70="A",Hilfsblatt!$D$9,IF(G70="B1",Hilfsblatt!$D$10,IF(G70="B2",Hilfsblatt!$D$11,IF(G70="C1",Hilfsblatt!$D$12,IF(G70="C2",Hilfsblatt!$D$13,IF(G70="D",Hilfsblatt!$D$14,IF(G70="E",Hilfsblatt!$D$15)))))))</f>
        <v>0</v>
      </c>
      <c r="L70" s="215">
        <f t="shared" si="0"/>
        <v>722.67321428571427</v>
      </c>
      <c r="M70" s="215">
        <f t="shared" si="1"/>
        <v>0</v>
      </c>
      <c r="N70" s="216">
        <f t="shared" si="2"/>
        <v>0</v>
      </c>
      <c r="O70" s="215">
        <f t="shared" si="3"/>
        <v>0</v>
      </c>
      <c r="P70" s="3"/>
      <c r="Q70" s="3"/>
    </row>
    <row r="71" spans="1:17" ht="20.100000000000001" customHeight="1">
      <c r="A71" s="292">
        <v>114</v>
      </c>
      <c r="B71" s="211" t="s">
        <v>557</v>
      </c>
      <c r="C71" s="212" t="s">
        <v>136</v>
      </c>
      <c r="D71" s="213">
        <v>245</v>
      </c>
      <c r="E71" s="211" t="s">
        <v>279</v>
      </c>
      <c r="F71" s="212" t="s">
        <v>93</v>
      </c>
      <c r="G71" s="212" t="s">
        <v>126</v>
      </c>
      <c r="H71" s="214">
        <v>12.18</v>
      </c>
      <c r="I71" s="212">
        <v>1</v>
      </c>
      <c r="J71" s="119">
        <f>IF(I71&lt;&gt;"",VLOOKUP(I71,Zusammenfassung!$I$11:$J$24,MATCH($E$11,{"V";"S";"SH"},0)+1,FALSE),)</f>
        <v>52.178571428571431</v>
      </c>
      <c r="K71" s="479">
        <f>IF(G71="A",Hilfsblatt!$D$9,IF(G71="B1",Hilfsblatt!$D$10,IF(G71="B2",Hilfsblatt!$D$11,IF(G71="C1",Hilfsblatt!$D$12,IF(G71="C2",Hilfsblatt!$D$13,IF(G71="D",Hilfsblatt!$D$14,IF(G71="E",Hilfsblatt!$D$15)))))))</f>
        <v>0</v>
      </c>
      <c r="L71" s="215">
        <f t="shared" si="0"/>
        <v>635.53499999999997</v>
      </c>
      <c r="M71" s="215">
        <f t="shared" si="1"/>
        <v>0</v>
      </c>
      <c r="N71" s="216">
        <f t="shared" si="2"/>
        <v>0</v>
      </c>
      <c r="O71" s="215">
        <f t="shared" si="3"/>
        <v>0</v>
      </c>
      <c r="P71" s="3"/>
      <c r="Q71" s="3"/>
    </row>
    <row r="72" spans="1:17" ht="30">
      <c r="A72" s="292">
        <v>115</v>
      </c>
      <c r="B72" s="211" t="s">
        <v>557</v>
      </c>
      <c r="C72" s="212" t="s">
        <v>136</v>
      </c>
      <c r="D72" s="213">
        <v>246</v>
      </c>
      <c r="E72" s="211" t="s">
        <v>568</v>
      </c>
      <c r="F72" s="212" t="s">
        <v>566</v>
      </c>
      <c r="G72" s="212" t="s">
        <v>94</v>
      </c>
      <c r="H72" s="214">
        <v>6.04</v>
      </c>
      <c r="I72" s="212">
        <v>0.23</v>
      </c>
      <c r="J72" s="119">
        <f>IF(I72&lt;&gt;"",VLOOKUP(I72,Zusammenfassung!$I$11:$J$24,MATCH($E$11,{"V";"S";"SH"},0)+1,FALSE),)</f>
        <v>12</v>
      </c>
      <c r="K72" s="479">
        <f>IF(G72="A",Hilfsblatt!$D$9,IF(G72="B1",Hilfsblatt!$D$10,IF(G72="B2",Hilfsblatt!$D$11,IF(G72="C1",Hilfsblatt!$D$12,IF(G72="C2",Hilfsblatt!$D$13,IF(G72="D",Hilfsblatt!$D$14,IF(G72="E",Hilfsblatt!$D$15)))))))</f>
        <v>0</v>
      </c>
      <c r="L72" s="215">
        <f t="shared" si="0"/>
        <v>72.48</v>
      </c>
      <c r="M72" s="215">
        <f t="shared" si="1"/>
        <v>0</v>
      </c>
      <c r="N72" s="216">
        <f t="shared" si="2"/>
        <v>0</v>
      </c>
      <c r="O72" s="215">
        <f t="shared" si="3"/>
        <v>0</v>
      </c>
      <c r="P72" s="3"/>
      <c r="Q72" s="3"/>
    </row>
    <row r="73" spans="1:17" ht="20.100000000000001" customHeight="1">
      <c r="A73" s="292">
        <v>116</v>
      </c>
      <c r="B73" s="211" t="s">
        <v>569</v>
      </c>
      <c r="C73" s="212" t="s">
        <v>136</v>
      </c>
      <c r="D73" s="213" t="s">
        <v>570</v>
      </c>
      <c r="E73" s="211" t="s">
        <v>279</v>
      </c>
      <c r="F73" s="234" t="s">
        <v>93</v>
      </c>
      <c r="G73" s="212" t="s">
        <v>126</v>
      </c>
      <c r="H73" s="214">
        <v>14.41</v>
      </c>
      <c r="I73" s="212">
        <v>1</v>
      </c>
      <c r="J73" s="119">
        <f>IF(I73&lt;&gt;"",VLOOKUP(I73,Zusammenfassung!$I$11:$J$24,MATCH($E$11,{"V";"S";"SH"},0)+1,FALSE),)</f>
        <v>52.178571428571431</v>
      </c>
      <c r="K73" s="479">
        <f>IF(G73="A",Hilfsblatt!$D$9,IF(G73="B1",Hilfsblatt!$D$10,IF(G73="B2",Hilfsblatt!$D$11,IF(G73="C1",Hilfsblatt!$D$12,IF(G73="C2",Hilfsblatt!$D$13,IF(G73="D",Hilfsblatt!$D$14,IF(G73="E",Hilfsblatt!$D$15)))))))</f>
        <v>0</v>
      </c>
      <c r="L73" s="215">
        <f t="shared" si="0"/>
        <v>751.89321428571429</v>
      </c>
      <c r="M73" s="215">
        <f t="shared" si="1"/>
        <v>0</v>
      </c>
      <c r="N73" s="216">
        <f t="shared" si="2"/>
        <v>0</v>
      </c>
      <c r="O73" s="215">
        <f t="shared" si="3"/>
        <v>0</v>
      </c>
      <c r="P73" s="3"/>
      <c r="Q73" s="3"/>
    </row>
    <row r="74" spans="1:17" ht="26.25" customHeight="1">
      <c r="A74" s="292">
        <v>117</v>
      </c>
      <c r="B74" s="211" t="s">
        <v>569</v>
      </c>
      <c r="C74" s="212" t="s">
        <v>136</v>
      </c>
      <c r="D74" s="213" t="s">
        <v>571</v>
      </c>
      <c r="E74" s="267" t="s">
        <v>1039</v>
      </c>
      <c r="F74" s="234" t="s">
        <v>93</v>
      </c>
      <c r="G74" s="233" t="s">
        <v>126</v>
      </c>
      <c r="H74" s="214">
        <v>46.63</v>
      </c>
      <c r="I74" s="212">
        <v>1</v>
      </c>
      <c r="J74" s="119">
        <f>IF(I74&lt;&gt;"",VLOOKUP(I74,Zusammenfassung!$I$11:$J$24,MATCH($E$11,{"V";"S";"SH"},0)+1,FALSE),)</f>
        <v>52.178571428571431</v>
      </c>
      <c r="K74" s="479">
        <f>IF(G74="A",Hilfsblatt!$D$9,IF(G74="B1",Hilfsblatt!$D$10,IF(G74="B2",Hilfsblatt!$D$11,IF(G74="C1",Hilfsblatt!$D$12,IF(G74="C2",Hilfsblatt!$D$13,IF(G74="D",Hilfsblatt!$D$14,IF(G74="E",Hilfsblatt!$D$15)))))))</f>
        <v>0</v>
      </c>
      <c r="L74" s="215">
        <f t="shared" si="0"/>
        <v>2433.0867857142857</v>
      </c>
      <c r="M74" s="215">
        <f t="shared" si="1"/>
        <v>0</v>
      </c>
      <c r="N74" s="216">
        <f t="shared" si="2"/>
        <v>0</v>
      </c>
      <c r="O74" s="215">
        <f t="shared" si="3"/>
        <v>0</v>
      </c>
      <c r="P74" s="3"/>
      <c r="Q74" s="3"/>
    </row>
    <row r="75" spans="1:17" ht="20.100000000000001" customHeight="1">
      <c r="A75" s="292">
        <v>118</v>
      </c>
      <c r="B75" s="211" t="s">
        <v>569</v>
      </c>
      <c r="C75" s="212" t="s">
        <v>136</v>
      </c>
      <c r="D75" s="213" t="s">
        <v>572</v>
      </c>
      <c r="E75" s="211" t="s">
        <v>279</v>
      </c>
      <c r="F75" s="234" t="s">
        <v>93</v>
      </c>
      <c r="G75" s="212" t="s">
        <v>126</v>
      </c>
      <c r="H75" s="214">
        <v>30.86</v>
      </c>
      <c r="I75" s="212">
        <v>1</v>
      </c>
      <c r="J75" s="119">
        <f>IF(I75&lt;&gt;"",VLOOKUP(I75,Zusammenfassung!$I$11:$J$24,MATCH($E$11,{"V";"S";"SH"},0)+1,FALSE),)</f>
        <v>52.178571428571431</v>
      </c>
      <c r="K75" s="479">
        <f>IF(G75="A",Hilfsblatt!$D$9,IF(G75="B1",Hilfsblatt!$D$10,IF(G75="B2",Hilfsblatt!$D$11,IF(G75="C1",Hilfsblatt!$D$12,IF(G75="C2",Hilfsblatt!$D$13,IF(G75="D",Hilfsblatt!$D$14,IF(G75="E",Hilfsblatt!$D$15)))))))</f>
        <v>0</v>
      </c>
      <c r="L75" s="215">
        <f t="shared" si="0"/>
        <v>1610.2307142857144</v>
      </c>
      <c r="M75" s="215">
        <f t="shared" si="1"/>
        <v>0</v>
      </c>
      <c r="N75" s="216">
        <f t="shared" si="2"/>
        <v>0</v>
      </c>
      <c r="O75" s="215">
        <f t="shared" si="3"/>
        <v>0</v>
      </c>
      <c r="P75" s="3"/>
      <c r="Q75" s="3"/>
    </row>
    <row r="76" spans="1:17" ht="20.100000000000001" customHeight="1">
      <c r="A76" s="292">
        <v>119</v>
      </c>
      <c r="B76" s="211" t="s">
        <v>569</v>
      </c>
      <c r="C76" s="212" t="s">
        <v>136</v>
      </c>
      <c r="D76" s="213" t="s">
        <v>573</v>
      </c>
      <c r="E76" s="211" t="s">
        <v>279</v>
      </c>
      <c r="F76" s="234" t="s">
        <v>93</v>
      </c>
      <c r="G76" s="212" t="s">
        <v>126</v>
      </c>
      <c r="H76" s="214">
        <v>15.01</v>
      </c>
      <c r="I76" s="212">
        <v>1</v>
      </c>
      <c r="J76" s="119">
        <f>IF(I76&lt;&gt;"",VLOOKUP(I76,Zusammenfassung!$I$11:$J$24,MATCH($E$11,{"V";"S";"SH"},0)+1,FALSE),)</f>
        <v>52.178571428571431</v>
      </c>
      <c r="K76" s="479">
        <f>IF(G76="A",Hilfsblatt!$D$9,IF(G76="B1",Hilfsblatt!$D$10,IF(G76="B2",Hilfsblatt!$D$11,IF(G76="C1",Hilfsblatt!$D$12,IF(G76="C2",Hilfsblatt!$D$13,IF(G76="D",Hilfsblatt!$D$14,IF(G76="E",Hilfsblatt!$D$15)))))))</f>
        <v>0</v>
      </c>
      <c r="L76" s="215">
        <f t="shared" si="0"/>
        <v>783.20035714285711</v>
      </c>
      <c r="M76" s="215">
        <f t="shared" si="1"/>
        <v>0</v>
      </c>
      <c r="N76" s="216">
        <f t="shared" si="2"/>
        <v>0</v>
      </c>
      <c r="O76" s="215">
        <f t="shared" si="3"/>
        <v>0</v>
      </c>
      <c r="P76" s="3"/>
      <c r="Q76" s="3"/>
    </row>
    <row r="77" spans="1:17" ht="20.100000000000001" customHeight="1">
      <c r="A77" s="292">
        <v>120</v>
      </c>
      <c r="B77" s="211" t="s">
        <v>569</v>
      </c>
      <c r="C77" s="212" t="s">
        <v>136</v>
      </c>
      <c r="D77" s="213" t="s">
        <v>574</v>
      </c>
      <c r="E77" s="211" t="s">
        <v>279</v>
      </c>
      <c r="F77" s="234" t="s">
        <v>93</v>
      </c>
      <c r="G77" s="212" t="s">
        <v>126</v>
      </c>
      <c r="H77" s="214">
        <v>15.01</v>
      </c>
      <c r="I77" s="212">
        <v>1</v>
      </c>
      <c r="J77" s="119">
        <f>IF(I77&lt;&gt;"",VLOOKUP(I77,Zusammenfassung!$I$11:$J$24,MATCH($E$11,{"V";"S";"SH"},0)+1,FALSE),)</f>
        <v>52.178571428571431</v>
      </c>
      <c r="K77" s="479">
        <f>IF(G77="A",Hilfsblatt!$D$9,IF(G77="B1",Hilfsblatt!$D$10,IF(G77="B2",Hilfsblatt!$D$11,IF(G77="C1",Hilfsblatt!$D$12,IF(G77="C2",Hilfsblatt!$D$13,IF(G77="D",Hilfsblatt!$D$14,IF(G77="E",Hilfsblatt!$D$15)))))))</f>
        <v>0</v>
      </c>
      <c r="L77" s="215">
        <f t="shared" si="0"/>
        <v>783.20035714285711</v>
      </c>
      <c r="M77" s="215">
        <f t="shared" si="1"/>
        <v>0</v>
      </c>
      <c r="N77" s="216">
        <f t="shared" si="2"/>
        <v>0</v>
      </c>
      <c r="O77" s="215">
        <f t="shared" si="3"/>
        <v>0</v>
      </c>
      <c r="P77" s="3"/>
      <c r="Q77" s="3"/>
    </row>
    <row r="78" spans="1:17" ht="20.100000000000001" customHeight="1">
      <c r="A78" s="292">
        <v>121</v>
      </c>
      <c r="B78" s="211" t="s">
        <v>569</v>
      </c>
      <c r="C78" s="212" t="s">
        <v>136</v>
      </c>
      <c r="D78" s="213" t="s">
        <v>575</v>
      </c>
      <c r="E78" s="211" t="s">
        <v>279</v>
      </c>
      <c r="F78" s="234" t="s">
        <v>93</v>
      </c>
      <c r="G78" s="212" t="s">
        <v>126</v>
      </c>
      <c r="H78" s="214">
        <v>15.31</v>
      </c>
      <c r="I78" s="212">
        <v>1</v>
      </c>
      <c r="J78" s="119">
        <f>IF(I78&lt;&gt;"",VLOOKUP(I78,Zusammenfassung!$I$11:$J$24,MATCH($E$11,{"V";"S";"SH"},0)+1,FALSE),)</f>
        <v>52.178571428571431</v>
      </c>
      <c r="K78" s="479">
        <f>IF(G78="A",Hilfsblatt!$D$9,IF(G78="B1",Hilfsblatt!$D$10,IF(G78="B2",Hilfsblatt!$D$11,IF(G78="C1",Hilfsblatt!$D$12,IF(G78="C2",Hilfsblatt!$D$13,IF(G78="D",Hilfsblatt!$D$14,IF(G78="E",Hilfsblatt!$D$15)))))))</f>
        <v>0</v>
      </c>
      <c r="L78" s="215">
        <f t="shared" si="0"/>
        <v>798.85392857142858</v>
      </c>
      <c r="M78" s="215">
        <f t="shared" si="1"/>
        <v>0</v>
      </c>
      <c r="N78" s="216">
        <f t="shared" si="2"/>
        <v>0</v>
      </c>
      <c r="O78" s="215">
        <f t="shared" si="3"/>
        <v>0</v>
      </c>
      <c r="P78" s="3"/>
      <c r="Q78" s="3"/>
    </row>
    <row r="79" spans="1:17" ht="20.100000000000001" customHeight="1">
      <c r="A79" s="292">
        <v>122</v>
      </c>
      <c r="B79" s="211" t="s">
        <v>569</v>
      </c>
      <c r="C79" s="212" t="s">
        <v>136</v>
      </c>
      <c r="D79" s="213" t="s">
        <v>576</v>
      </c>
      <c r="E79" s="211" t="s">
        <v>279</v>
      </c>
      <c r="F79" s="234" t="s">
        <v>93</v>
      </c>
      <c r="G79" s="212" t="s">
        <v>126</v>
      </c>
      <c r="H79" s="214">
        <v>15.31</v>
      </c>
      <c r="I79" s="212">
        <v>1</v>
      </c>
      <c r="J79" s="119">
        <f>IF(I79&lt;&gt;"",VLOOKUP(I79,Zusammenfassung!$I$11:$J$24,MATCH($E$11,{"V";"S";"SH"},0)+1,FALSE),)</f>
        <v>52.178571428571431</v>
      </c>
      <c r="K79" s="479">
        <f>IF(G79="A",Hilfsblatt!$D$9,IF(G79="B1",Hilfsblatt!$D$10,IF(G79="B2",Hilfsblatt!$D$11,IF(G79="C1",Hilfsblatt!$D$12,IF(G79="C2",Hilfsblatt!$D$13,IF(G79="D",Hilfsblatt!$D$14,IF(G79="E",Hilfsblatt!$D$15)))))))</f>
        <v>0</v>
      </c>
      <c r="L79" s="215">
        <f t="shared" si="0"/>
        <v>798.85392857142858</v>
      </c>
      <c r="M79" s="215">
        <f t="shared" si="1"/>
        <v>0</v>
      </c>
      <c r="N79" s="216">
        <f t="shared" si="2"/>
        <v>0</v>
      </c>
      <c r="O79" s="215">
        <f t="shared" si="3"/>
        <v>0</v>
      </c>
      <c r="P79" s="3"/>
      <c r="Q79" s="3"/>
    </row>
    <row r="80" spans="1:17" ht="20.100000000000001" customHeight="1">
      <c r="A80" s="292">
        <v>123</v>
      </c>
      <c r="B80" s="211" t="s">
        <v>569</v>
      </c>
      <c r="C80" s="212" t="s">
        <v>136</v>
      </c>
      <c r="D80" s="213" t="s">
        <v>577</v>
      </c>
      <c r="E80" s="211" t="s">
        <v>279</v>
      </c>
      <c r="F80" s="234" t="s">
        <v>93</v>
      </c>
      <c r="G80" s="212" t="s">
        <v>126</v>
      </c>
      <c r="H80" s="214">
        <v>15.01</v>
      </c>
      <c r="I80" s="212">
        <v>1</v>
      </c>
      <c r="J80" s="119">
        <f>IF(I80&lt;&gt;"",VLOOKUP(I80,Zusammenfassung!$I$11:$J$24,MATCH($E$11,{"V";"S";"SH"},0)+1,FALSE),)</f>
        <v>52.178571428571431</v>
      </c>
      <c r="K80" s="479">
        <f>IF(G80="A",Hilfsblatt!$D$9,IF(G80="B1",Hilfsblatt!$D$10,IF(G80="B2",Hilfsblatt!$D$11,IF(G80="C1",Hilfsblatt!$D$12,IF(G80="C2",Hilfsblatt!$D$13,IF(G80="D",Hilfsblatt!$D$14,IF(G80="E",Hilfsblatt!$D$15)))))))</f>
        <v>0</v>
      </c>
      <c r="L80" s="215">
        <f t="shared" ref="L80:L90" si="4">H80*J80</f>
        <v>783.20035714285711</v>
      </c>
      <c r="M80" s="215">
        <f t="shared" ref="M80:M90" si="5">IFERROR(L80/K80,0)</f>
        <v>0</v>
      </c>
      <c r="N80" s="216">
        <f t="shared" ref="N80:N90" si="6">IF(O80&gt;0,O80/J80,0)</f>
        <v>0</v>
      </c>
      <c r="O80" s="215">
        <f t="shared" ref="O80:O90" si="7">M80*$K$11</f>
        <v>0</v>
      </c>
      <c r="P80" s="3"/>
      <c r="Q80" s="3"/>
    </row>
    <row r="81" spans="1:17" ht="20.100000000000001" customHeight="1">
      <c r="A81" s="292">
        <v>124</v>
      </c>
      <c r="B81" s="211" t="s">
        <v>569</v>
      </c>
      <c r="C81" s="212" t="s">
        <v>136</v>
      </c>
      <c r="D81" s="213" t="s">
        <v>578</v>
      </c>
      <c r="E81" s="211" t="s">
        <v>279</v>
      </c>
      <c r="F81" s="234" t="s">
        <v>93</v>
      </c>
      <c r="G81" s="212" t="s">
        <v>126</v>
      </c>
      <c r="H81" s="214">
        <v>15.01</v>
      </c>
      <c r="I81" s="212">
        <v>1</v>
      </c>
      <c r="J81" s="119">
        <f>IF(I81&lt;&gt;"",VLOOKUP(I81,Zusammenfassung!$I$11:$J$24,MATCH($E$11,{"V";"S";"SH"},0)+1,FALSE),)</f>
        <v>52.178571428571431</v>
      </c>
      <c r="K81" s="479">
        <f>IF(G81="A",Hilfsblatt!$D$9,IF(G81="B1",Hilfsblatt!$D$10,IF(G81="B2",Hilfsblatt!$D$11,IF(G81="C1",Hilfsblatt!$D$12,IF(G81="C2",Hilfsblatt!$D$13,IF(G81="D",Hilfsblatt!$D$14,IF(G81="E",Hilfsblatt!$D$15)))))))</f>
        <v>0</v>
      </c>
      <c r="L81" s="215">
        <f t="shared" si="4"/>
        <v>783.20035714285711</v>
      </c>
      <c r="M81" s="215">
        <f t="shared" si="5"/>
        <v>0</v>
      </c>
      <c r="N81" s="216">
        <f t="shared" si="6"/>
        <v>0</v>
      </c>
      <c r="O81" s="215">
        <f t="shared" si="7"/>
        <v>0</v>
      </c>
      <c r="P81" s="3"/>
      <c r="Q81" s="3"/>
    </row>
    <row r="82" spans="1:17" ht="20.100000000000001" customHeight="1">
      <c r="A82" s="292">
        <v>125</v>
      </c>
      <c r="B82" s="211" t="s">
        <v>569</v>
      </c>
      <c r="C82" s="212" t="s">
        <v>136</v>
      </c>
      <c r="D82" s="213" t="s">
        <v>579</v>
      </c>
      <c r="E82" s="211" t="s">
        <v>279</v>
      </c>
      <c r="F82" s="234" t="s">
        <v>93</v>
      </c>
      <c r="G82" s="212" t="s">
        <v>126</v>
      </c>
      <c r="H82" s="214">
        <v>15.01</v>
      </c>
      <c r="I82" s="212">
        <v>1</v>
      </c>
      <c r="J82" s="119">
        <f>IF(I82&lt;&gt;"",VLOOKUP(I82,Zusammenfassung!$I$11:$J$24,MATCH($E$11,{"V";"S";"SH"},0)+1,FALSE),)</f>
        <v>52.178571428571431</v>
      </c>
      <c r="K82" s="479">
        <f>IF(G82="A",Hilfsblatt!$D$9,IF(G82="B1",Hilfsblatt!$D$10,IF(G82="B2",Hilfsblatt!$D$11,IF(G82="C1",Hilfsblatt!$D$12,IF(G82="C2",Hilfsblatt!$D$13,IF(G82="D",Hilfsblatt!$D$14,IF(G82="E",Hilfsblatt!$D$15)))))))</f>
        <v>0</v>
      </c>
      <c r="L82" s="215">
        <f t="shared" si="4"/>
        <v>783.20035714285711</v>
      </c>
      <c r="M82" s="215">
        <f t="shared" si="5"/>
        <v>0</v>
      </c>
      <c r="N82" s="216">
        <f t="shared" si="6"/>
        <v>0</v>
      </c>
      <c r="O82" s="215">
        <f t="shared" si="7"/>
        <v>0</v>
      </c>
      <c r="P82" s="3"/>
      <c r="Q82" s="3"/>
    </row>
    <row r="83" spans="1:17" ht="20.100000000000001" customHeight="1">
      <c r="A83" s="292">
        <v>126</v>
      </c>
      <c r="B83" s="211" t="s">
        <v>569</v>
      </c>
      <c r="C83" s="212" t="s">
        <v>136</v>
      </c>
      <c r="D83" s="213" t="s">
        <v>580</v>
      </c>
      <c r="E83" s="211" t="s">
        <v>279</v>
      </c>
      <c r="F83" s="234" t="s">
        <v>93</v>
      </c>
      <c r="G83" s="212" t="s">
        <v>126</v>
      </c>
      <c r="H83" s="214">
        <v>15.01</v>
      </c>
      <c r="I83" s="212">
        <v>1</v>
      </c>
      <c r="J83" s="119">
        <f>IF(I83&lt;&gt;"",VLOOKUP(I83,Zusammenfassung!$I$11:$J$24,MATCH($E$11,{"V";"S";"SH"},0)+1,FALSE),)</f>
        <v>52.178571428571431</v>
      </c>
      <c r="K83" s="479">
        <f>IF(G83="A",Hilfsblatt!$D$9,IF(G83="B1",Hilfsblatt!$D$10,IF(G83="B2",Hilfsblatt!$D$11,IF(G83="C1",Hilfsblatt!$D$12,IF(G83="C2",Hilfsblatt!$D$13,IF(G83="D",Hilfsblatt!$D$14,IF(G83="E",Hilfsblatt!$D$15)))))))</f>
        <v>0</v>
      </c>
      <c r="L83" s="215">
        <f t="shared" si="4"/>
        <v>783.20035714285711</v>
      </c>
      <c r="M83" s="215">
        <f t="shared" si="5"/>
        <v>0</v>
      </c>
      <c r="N83" s="216">
        <f t="shared" si="6"/>
        <v>0</v>
      </c>
      <c r="O83" s="215">
        <f t="shared" si="7"/>
        <v>0</v>
      </c>
      <c r="P83" s="3"/>
      <c r="Q83" s="3"/>
    </row>
    <row r="84" spans="1:17" ht="20.100000000000001" customHeight="1">
      <c r="A84" s="292">
        <v>127</v>
      </c>
      <c r="B84" s="211" t="s">
        <v>569</v>
      </c>
      <c r="C84" s="212" t="s">
        <v>136</v>
      </c>
      <c r="D84" s="213" t="s">
        <v>581</v>
      </c>
      <c r="E84" s="211" t="s">
        <v>279</v>
      </c>
      <c r="F84" s="234" t="s">
        <v>93</v>
      </c>
      <c r="G84" s="212" t="s">
        <v>126</v>
      </c>
      <c r="H84" s="214">
        <v>14.41</v>
      </c>
      <c r="I84" s="212">
        <v>1</v>
      </c>
      <c r="J84" s="119">
        <f>IF(I84&lt;&gt;"",VLOOKUP(I84,Zusammenfassung!$I$11:$J$24,MATCH($E$11,{"V";"S";"SH"},0)+1,FALSE),)</f>
        <v>52.178571428571431</v>
      </c>
      <c r="K84" s="479">
        <f>IF(G84="A",Hilfsblatt!$D$9,IF(G84="B1",Hilfsblatt!$D$10,IF(G84="B2",Hilfsblatt!$D$11,IF(G84="C1",Hilfsblatt!$D$12,IF(G84="C2",Hilfsblatt!$D$13,IF(G84="D",Hilfsblatt!$D$14,IF(G84="E",Hilfsblatt!$D$15)))))))</f>
        <v>0</v>
      </c>
      <c r="L84" s="215">
        <f t="shared" si="4"/>
        <v>751.89321428571429</v>
      </c>
      <c r="M84" s="215">
        <f t="shared" si="5"/>
        <v>0</v>
      </c>
      <c r="N84" s="216">
        <f t="shared" si="6"/>
        <v>0</v>
      </c>
      <c r="O84" s="215">
        <f t="shared" si="7"/>
        <v>0</v>
      </c>
      <c r="P84" s="3"/>
      <c r="Q84" s="3"/>
    </row>
    <row r="85" spans="1:17" ht="20.100000000000001" customHeight="1">
      <c r="A85" s="292">
        <v>128</v>
      </c>
      <c r="B85" s="211" t="s">
        <v>569</v>
      </c>
      <c r="C85" s="212" t="s">
        <v>136</v>
      </c>
      <c r="D85" s="213" t="s">
        <v>67</v>
      </c>
      <c r="E85" s="211" t="s">
        <v>248</v>
      </c>
      <c r="F85" s="234" t="s">
        <v>93</v>
      </c>
      <c r="G85" s="212" t="s">
        <v>46</v>
      </c>
      <c r="H85" s="214">
        <v>6.66</v>
      </c>
      <c r="I85" s="212">
        <v>5</v>
      </c>
      <c r="J85" s="119">
        <f>IF(I85&lt;&gt;"",VLOOKUP(I85,Zusammenfassung!$I$11:$J$24,MATCH($E$11,{"V";"S";"SH"},0)+1,FALSE),)</f>
        <v>250.75</v>
      </c>
      <c r="K85" s="479">
        <f>IF(G85="A",Hilfsblatt!$D$9,IF(G85="B1",Hilfsblatt!$D$10,IF(G85="B2",Hilfsblatt!$D$11,IF(G85="C1",Hilfsblatt!$D$12,IF(G85="C2",Hilfsblatt!$D$13,IF(G85="D",Hilfsblatt!$D$14,IF(G85="E",Hilfsblatt!$D$15)))))))</f>
        <v>0</v>
      </c>
      <c r="L85" s="215">
        <f t="shared" si="4"/>
        <v>1669.9950000000001</v>
      </c>
      <c r="M85" s="215">
        <f t="shared" si="5"/>
        <v>0</v>
      </c>
      <c r="N85" s="216">
        <f t="shared" si="6"/>
        <v>0</v>
      </c>
      <c r="O85" s="215">
        <f t="shared" si="7"/>
        <v>0</v>
      </c>
      <c r="P85" s="3"/>
      <c r="Q85" s="3"/>
    </row>
    <row r="86" spans="1:17" ht="20.100000000000001" customHeight="1">
      <c r="A86" s="292">
        <v>129</v>
      </c>
      <c r="B86" s="211" t="s">
        <v>569</v>
      </c>
      <c r="C86" s="212" t="s">
        <v>136</v>
      </c>
      <c r="D86" s="213" t="s">
        <v>67</v>
      </c>
      <c r="E86" s="211" t="s">
        <v>52</v>
      </c>
      <c r="F86" s="234" t="s">
        <v>93</v>
      </c>
      <c r="G86" s="212" t="s">
        <v>127</v>
      </c>
      <c r="H86" s="214">
        <v>5.21</v>
      </c>
      <c r="I86" s="212">
        <v>5</v>
      </c>
      <c r="J86" s="119">
        <f>IF(I86&lt;&gt;"",VLOOKUP(I86,Zusammenfassung!$I$11:$J$24,MATCH($E$11,{"V";"S";"SH"},0)+1,FALSE),)</f>
        <v>250.75</v>
      </c>
      <c r="K86" s="479">
        <f>IF(G86="A",Hilfsblatt!$D$9,IF(G86="B1",Hilfsblatt!$D$10,IF(G86="B2",Hilfsblatt!$D$11,IF(G86="C1",Hilfsblatt!$D$12,IF(G86="C2",Hilfsblatt!$D$13,IF(G86="D",Hilfsblatt!$D$14,IF(G86="E",Hilfsblatt!$D$15)))))))</f>
        <v>0</v>
      </c>
      <c r="L86" s="215">
        <f t="shared" si="4"/>
        <v>1306.4075</v>
      </c>
      <c r="M86" s="215">
        <f t="shared" si="5"/>
        <v>0</v>
      </c>
      <c r="N86" s="216">
        <f t="shared" si="6"/>
        <v>0</v>
      </c>
      <c r="O86" s="215">
        <f t="shared" si="7"/>
        <v>0</v>
      </c>
      <c r="P86" s="3"/>
      <c r="Q86" s="3"/>
    </row>
    <row r="87" spans="1:17" ht="20.100000000000001" customHeight="1">
      <c r="A87" s="292">
        <v>130</v>
      </c>
      <c r="B87" s="211" t="s">
        <v>569</v>
      </c>
      <c r="C87" s="212" t="s">
        <v>136</v>
      </c>
      <c r="D87" s="213" t="s">
        <v>67</v>
      </c>
      <c r="E87" s="211" t="s">
        <v>250</v>
      </c>
      <c r="F87" s="234" t="s">
        <v>93</v>
      </c>
      <c r="G87" s="212" t="s">
        <v>46</v>
      </c>
      <c r="H87" s="214">
        <v>6.17</v>
      </c>
      <c r="I87" s="212">
        <v>5</v>
      </c>
      <c r="J87" s="119">
        <f>IF(I87&lt;&gt;"",VLOOKUP(I87,Zusammenfassung!$I$11:$J$24,MATCH($E$11,{"V";"S";"SH"},0)+1,FALSE),)</f>
        <v>250.75</v>
      </c>
      <c r="K87" s="479">
        <f>IF(G87="A",Hilfsblatt!$D$9,IF(G87="B1",Hilfsblatt!$D$10,IF(G87="B2",Hilfsblatt!$D$11,IF(G87="C1",Hilfsblatt!$D$12,IF(G87="C2",Hilfsblatt!$D$13,IF(G87="D",Hilfsblatt!$D$14,IF(G87="E",Hilfsblatt!$D$15)))))))</f>
        <v>0</v>
      </c>
      <c r="L87" s="215">
        <f t="shared" si="4"/>
        <v>1547.1275000000001</v>
      </c>
      <c r="M87" s="215">
        <f t="shared" si="5"/>
        <v>0</v>
      </c>
      <c r="N87" s="216">
        <f t="shared" si="6"/>
        <v>0</v>
      </c>
      <c r="O87" s="215">
        <f t="shared" si="7"/>
        <v>0</v>
      </c>
      <c r="P87" s="3"/>
      <c r="Q87" s="3"/>
    </row>
    <row r="88" spans="1:17" ht="20.100000000000001" customHeight="1">
      <c r="A88" s="292">
        <v>131</v>
      </c>
      <c r="B88" s="211" t="s">
        <v>569</v>
      </c>
      <c r="C88" s="212" t="s">
        <v>136</v>
      </c>
      <c r="D88" s="213" t="s">
        <v>67</v>
      </c>
      <c r="E88" s="211" t="s">
        <v>582</v>
      </c>
      <c r="F88" s="234" t="s">
        <v>93</v>
      </c>
      <c r="G88" s="212" t="s">
        <v>176</v>
      </c>
      <c r="H88" s="214">
        <v>2.39</v>
      </c>
      <c r="I88" s="124"/>
      <c r="J88" s="124"/>
      <c r="K88" s="124"/>
      <c r="L88" s="124"/>
      <c r="M88" s="124"/>
      <c r="N88" s="124"/>
      <c r="O88" s="124"/>
      <c r="P88" s="3"/>
      <c r="Q88" s="3"/>
    </row>
    <row r="89" spans="1:17" ht="20.100000000000001" customHeight="1">
      <c r="A89" s="292">
        <v>132</v>
      </c>
      <c r="B89" s="211" t="s">
        <v>569</v>
      </c>
      <c r="C89" s="212" t="s">
        <v>136</v>
      </c>
      <c r="D89" s="213" t="s">
        <v>67</v>
      </c>
      <c r="E89" s="211" t="s">
        <v>72</v>
      </c>
      <c r="F89" s="234" t="s">
        <v>93</v>
      </c>
      <c r="G89" s="212" t="s">
        <v>1032</v>
      </c>
      <c r="H89" s="214">
        <v>64.37</v>
      </c>
      <c r="I89" s="212">
        <v>2</v>
      </c>
      <c r="J89" s="119">
        <f>IF(I89&lt;&gt;"",VLOOKUP(I89,Zusammenfassung!$I$11:$J$24,MATCH($E$11,{"V";"S";"SH"},0)+1,FALSE),)</f>
        <v>100.3</v>
      </c>
      <c r="K89" s="479">
        <f>IF(G89="A",Hilfsblatt!$D$9,IF(G89="B1",Hilfsblatt!$D$10,IF(G89="B2",Hilfsblatt!$D$11,IF(G89="C1",Hilfsblatt!$D$12,IF(G89="C2",Hilfsblatt!$D$13,IF(G89="D",Hilfsblatt!$D$14,IF(G89="E",Hilfsblatt!$D$15)))))))</f>
        <v>0</v>
      </c>
      <c r="L89" s="215">
        <f t="shared" si="4"/>
        <v>6456.3110000000006</v>
      </c>
      <c r="M89" s="215">
        <f t="shared" si="5"/>
        <v>0</v>
      </c>
      <c r="N89" s="216">
        <f t="shared" si="6"/>
        <v>0</v>
      </c>
      <c r="O89" s="215">
        <f t="shared" si="7"/>
        <v>0</v>
      </c>
      <c r="P89" s="3"/>
      <c r="Q89" s="3"/>
    </row>
    <row r="90" spans="1:17" ht="20.100000000000001" customHeight="1">
      <c r="A90" s="292">
        <v>133</v>
      </c>
      <c r="B90" s="211" t="s">
        <v>569</v>
      </c>
      <c r="C90" s="212" t="s">
        <v>136</v>
      </c>
      <c r="D90" s="213" t="s">
        <v>67</v>
      </c>
      <c r="E90" s="211" t="s">
        <v>559</v>
      </c>
      <c r="F90" s="234" t="s">
        <v>93</v>
      </c>
      <c r="G90" s="521" t="s">
        <v>88</v>
      </c>
      <c r="H90" s="214">
        <v>11.23</v>
      </c>
      <c r="I90" s="212">
        <v>0.04</v>
      </c>
      <c r="J90" s="119">
        <f>IF(I90&lt;&gt;"",VLOOKUP(I90,Zusammenfassung!$I$11:$J$24,MATCH($E$11,{"V";"S";"SH"},0)+1,FALSE),)</f>
        <v>2</v>
      </c>
      <c r="K90" s="520"/>
      <c r="L90" s="215">
        <f t="shared" si="4"/>
        <v>22.46</v>
      </c>
      <c r="M90" s="215">
        <f t="shared" si="5"/>
        <v>0</v>
      </c>
      <c r="N90" s="216">
        <f t="shared" si="6"/>
        <v>0</v>
      </c>
      <c r="O90" s="215">
        <f t="shared" si="7"/>
        <v>0</v>
      </c>
      <c r="P90" s="3"/>
      <c r="Q90" s="259"/>
    </row>
    <row r="91" spans="1:17" ht="16.5">
      <c r="A91" s="381" t="s">
        <v>82</v>
      </c>
      <c r="B91" s="370" t="s">
        <v>83</v>
      </c>
      <c r="C91" s="371"/>
      <c r="D91" s="372"/>
      <c r="E91" s="373"/>
      <c r="F91" s="374"/>
      <c r="G91" s="375"/>
      <c r="H91" s="376">
        <f>SUM(H15:H90)</f>
        <v>1354.6800000000003</v>
      </c>
      <c r="I91" s="377"/>
      <c r="J91" s="377"/>
      <c r="K91" s="464"/>
      <c r="L91" s="376">
        <f>SUM(L15:L90)</f>
        <v>98726.357499999896</v>
      </c>
      <c r="M91" s="376">
        <f>SUM(M15:M90)</f>
        <v>0</v>
      </c>
      <c r="N91" s="378"/>
      <c r="O91" s="376">
        <f>SUM(O15:O90)</f>
        <v>0</v>
      </c>
      <c r="P91" s="3"/>
    </row>
    <row r="92" spans="1:17" ht="16.5">
      <c r="A92" s="3"/>
      <c r="B92" s="3"/>
      <c r="C92" s="3"/>
      <c r="D92" s="3"/>
      <c r="E92" s="3"/>
      <c r="F92" s="3"/>
      <c r="G92" s="3"/>
      <c r="H92" s="3"/>
      <c r="I92" s="3"/>
      <c r="J92" s="3"/>
      <c r="K92" s="446"/>
      <c r="L92" s="3"/>
      <c r="M92" s="3"/>
      <c r="N92" s="3"/>
      <c r="O92" s="3"/>
      <c r="P92" s="3"/>
      <c r="Q92" s="3"/>
    </row>
    <row r="93" spans="1:17" ht="16.5">
      <c r="A93" s="200" t="s">
        <v>693</v>
      </c>
      <c r="B93" s="200"/>
      <c r="C93" s="200"/>
      <c r="D93" s="3"/>
      <c r="E93" s="3"/>
      <c r="F93" s="3"/>
      <c r="G93" s="3"/>
      <c r="H93" s="3"/>
      <c r="I93" s="3"/>
      <c r="J93" s="3"/>
      <c r="K93" s="446"/>
      <c r="L93" s="3"/>
      <c r="P93" s="445"/>
    </row>
    <row r="94" spans="1:17" ht="16.5">
      <c r="A94" s="3" t="s">
        <v>1072</v>
      </c>
      <c r="B94" s="3"/>
      <c r="C94" s="3" t="s">
        <v>1073</v>
      </c>
      <c r="D94" s="3"/>
      <c r="E94" s="3"/>
      <c r="F94" s="270"/>
      <c r="G94" s="3"/>
      <c r="H94" s="3"/>
      <c r="I94" s="3"/>
      <c r="J94" s="3"/>
      <c r="K94" s="446"/>
      <c r="L94" s="67"/>
      <c r="M94" s="3"/>
      <c r="N94" s="3"/>
      <c r="O94" s="3"/>
      <c r="P94" s="445"/>
    </row>
    <row r="95" spans="1:17" ht="16.5">
      <c r="A95" s="67" t="s">
        <v>1113</v>
      </c>
      <c r="B95" s="3"/>
      <c r="C95" s="67" t="s">
        <v>1115</v>
      </c>
      <c r="D95" s="67"/>
      <c r="E95" s="67"/>
      <c r="F95" s="67"/>
      <c r="G95" s="453"/>
      <c r="H95" s="3"/>
      <c r="I95" s="3"/>
      <c r="J95" s="3"/>
      <c r="K95" s="3"/>
      <c r="L95" s="67"/>
      <c r="M95" s="3"/>
      <c r="N95" s="3"/>
      <c r="O95" s="3"/>
      <c r="P95" s="445"/>
    </row>
    <row r="96" spans="1:17" ht="16.5">
      <c r="A96" s="3"/>
      <c r="B96" s="3"/>
      <c r="C96" s="3"/>
      <c r="D96" s="3"/>
      <c r="E96" s="3"/>
      <c r="F96" s="3"/>
      <c r="G96" s="446"/>
      <c r="H96" s="3"/>
      <c r="I96" s="3"/>
      <c r="J96" s="3"/>
      <c r="K96" s="3"/>
      <c r="L96" s="67"/>
      <c r="M96" s="67"/>
      <c r="N96" s="67"/>
      <c r="O96" s="67"/>
      <c r="P96" s="3"/>
      <c r="Q96" s="3"/>
    </row>
    <row r="97" spans="1:15" ht="17.25">
      <c r="A97" s="281" t="s">
        <v>800</v>
      </c>
      <c r="B97" s="273"/>
      <c r="C97" s="274"/>
      <c r="D97" s="275"/>
      <c r="E97" s="275"/>
      <c r="F97" s="483"/>
      <c r="G97" s="3"/>
      <c r="H97" s="3"/>
      <c r="I97" s="3"/>
      <c r="J97" s="3"/>
      <c r="K97" s="446"/>
      <c r="L97" s="3"/>
      <c r="M97" s="3"/>
      <c r="N97" s="3"/>
      <c r="O97" s="3"/>
    </row>
    <row r="98" spans="1:15" ht="17.25">
      <c r="A98" s="277" t="s">
        <v>801</v>
      </c>
      <c r="B98" s="50" t="s">
        <v>802</v>
      </c>
      <c r="C98" s="484"/>
      <c r="D98" s="52" t="s">
        <v>803</v>
      </c>
      <c r="E98" s="53" t="s">
        <v>804</v>
      </c>
      <c r="F98" s="485"/>
      <c r="G98" s="3"/>
      <c r="H98" s="3"/>
      <c r="I98" s="3"/>
      <c r="J98" s="3"/>
      <c r="K98" s="446"/>
      <c r="L98" s="3"/>
      <c r="M98" s="3"/>
      <c r="N98" s="3"/>
      <c r="O98" s="3"/>
    </row>
    <row r="99" spans="1:15" ht="17.25">
      <c r="A99" s="277" t="s">
        <v>19</v>
      </c>
      <c r="B99" s="50" t="s">
        <v>805</v>
      </c>
      <c r="C99" s="484"/>
      <c r="D99" s="52" t="s">
        <v>806</v>
      </c>
      <c r="E99" s="53" t="s">
        <v>807</v>
      </c>
      <c r="F99" s="485"/>
      <c r="G99" s="3"/>
      <c r="H99" s="3"/>
      <c r="I99" s="3"/>
      <c r="J99" s="3"/>
      <c r="K99" s="446"/>
      <c r="L99" s="3"/>
      <c r="M99" s="3"/>
      <c r="N99" s="3"/>
      <c r="O99" s="3"/>
    </row>
    <row r="100" spans="1:15" ht="17.25">
      <c r="A100" s="277" t="s">
        <v>808</v>
      </c>
      <c r="B100" s="50" t="s">
        <v>809</v>
      </c>
      <c r="C100" s="484"/>
      <c r="D100" s="45" t="s">
        <v>810</v>
      </c>
      <c r="E100" s="54" t="s">
        <v>811</v>
      </c>
      <c r="F100" s="485"/>
      <c r="G100" s="3"/>
      <c r="H100" s="3"/>
      <c r="I100" s="3"/>
      <c r="J100" s="3"/>
      <c r="K100" s="446"/>
      <c r="L100" s="3"/>
      <c r="M100" s="3"/>
      <c r="N100" s="3"/>
      <c r="O100" s="3"/>
    </row>
    <row r="101" spans="1:15" ht="17.25">
      <c r="A101" s="324" t="s">
        <v>812</v>
      </c>
      <c r="B101" s="323" t="s">
        <v>1060</v>
      </c>
      <c r="C101" s="280"/>
      <c r="D101" s="486"/>
      <c r="E101" s="280" t="s">
        <v>1059</v>
      </c>
      <c r="F101" s="485"/>
      <c r="G101" s="3"/>
      <c r="H101" s="3"/>
      <c r="I101" s="3"/>
      <c r="J101" s="3"/>
      <c r="K101" s="446"/>
      <c r="L101" s="3"/>
      <c r="M101" s="3"/>
      <c r="N101" s="3"/>
      <c r="O101" s="3"/>
    </row>
    <row r="102" spans="1:15" ht="17.25">
      <c r="A102" s="525" t="s">
        <v>1041</v>
      </c>
      <c r="B102" s="325" t="s">
        <v>1042</v>
      </c>
      <c r="C102" s="428"/>
      <c r="D102" s="428"/>
      <c r="E102" s="428"/>
      <c r="F102" s="487"/>
      <c r="G102" s="3"/>
      <c r="H102" s="3"/>
      <c r="I102" s="3"/>
      <c r="J102" s="3"/>
      <c r="K102" s="446"/>
      <c r="L102" s="3"/>
      <c r="M102" s="3"/>
      <c r="N102" s="3"/>
      <c r="O102" s="3"/>
    </row>
    <row r="103" spans="1:15" ht="16.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446"/>
      <c r="L103" s="3"/>
      <c r="M103" s="3"/>
      <c r="N103" s="3"/>
      <c r="O103" s="3"/>
    </row>
  </sheetData>
  <sheetProtection algorithmName="SHA-512" hashValue="dvi+uRyQBXxEHGqMqJlpWzj8PyV8LViA6JNCuasX+wzCyc2yq5y8UC5jQpGzo5VL/8UGIgpcLIb18lPqHq+arg==" saltValue="mLoXzWKBmfUL/2nZxowNjg==" spinCount="100000" sheet="1" objects="1" scenarios="1"/>
  <autoFilter ref="A13:O13" xr:uid="{00000000-0009-0000-0000-00000A000000}"/>
  <mergeCells count="1">
    <mergeCell ref="F11:J11"/>
  </mergeCells>
  <conditionalFormatting sqref="B11">
    <cfRule type="expression" dxfId="5" priority="1">
      <formula>B11&lt;&gt;""</formula>
    </cfRule>
  </conditionalFormatting>
  <pageMargins left="0.51181102362204722" right="0.51181102362204722" top="0.39370078740157483" bottom="0.39370078740157483" header="0.31496062992125984" footer="0.31496062992125984"/>
  <pageSetup paperSize="9" scale="82" fitToHeight="0" orientation="landscape" r:id="rId1"/>
  <ignoredErrors>
    <ignoredError sqref="D73 D75:D84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79998168889431442"/>
    <pageSetUpPr fitToPage="1"/>
  </sheetPr>
  <dimension ref="A2:T198"/>
  <sheetViews>
    <sheetView view="pageLayout" zoomScaleNormal="100" workbookViewId="0">
      <selection activeCell="L84" sqref="L84"/>
    </sheetView>
  </sheetViews>
  <sheetFormatPr baseColWidth="10" defaultRowHeight="15"/>
  <cols>
    <col min="1" max="1" width="6.7109375" customWidth="1"/>
    <col min="2" max="2" width="20.28515625" customWidth="1"/>
    <col min="3" max="3" width="6.140625" customWidth="1"/>
    <col min="4" max="4" width="8.5703125" customWidth="1"/>
    <col min="5" max="5" width="10.140625" customWidth="1"/>
    <col min="6" max="6" width="24" customWidth="1"/>
    <col min="7" max="7" width="18" customWidth="1"/>
    <col min="8" max="8" width="6.7109375" customWidth="1"/>
    <col min="9" max="9" width="9.42578125" customWidth="1"/>
    <col min="10" max="10" width="7.42578125" customWidth="1"/>
    <col min="12" max="12" width="11.42578125" style="445"/>
  </cols>
  <sheetData>
    <row r="2" spans="1:19" ht="16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46"/>
      <c r="M2" s="3"/>
      <c r="N2" s="3"/>
      <c r="O2" s="3"/>
      <c r="P2" s="3"/>
      <c r="Q2" s="3"/>
      <c r="R2" s="3"/>
      <c r="S2" s="3"/>
    </row>
    <row r="3" spans="1:19" ht="16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46"/>
      <c r="M3" s="3"/>
      <c r="N3" s="3"/>
      <c r="O3" s="3"/>
      <c r="P3" s="3"/>
      <c r="Q3" s="3"/>
      <c r="R3" s="3"/>
      <c r="S3" s="3"/>
    </row>
    <row r="4" spans="1:19" ht="16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446"/>
      <c r="M4" s="3"/>
      <c r="N4" s="3"/>
      <c r="O4" s="3"/>
      <c r="P4" s="3"/>
      <c r="Q4" s="3"/>
      <c r="R4" s="3"/>
      <c r="S4" s="3"/>
    </row>
    <row r="5" spans="1:19" ht="16.5">
      <c r="A5" s="3"/>
      <c r="C5" s="3"/>
      <c r="D5" s="3"/>
      <c r="E5" s="3"/>
      <c r="H5" s="3"/>
      <c r="I5" s="3"/>
      <c r="J5" s="3"/>
      <c r="K5" s="3"/>
      <c r="L5" s="446"/>
      <c r="M5" s="3"/>
      <c r="N5" s="3"/>
      <c r="O5" s="3"/>
      <c r="P5" s="3"/>
      <c r="Q5" s="3"/>
      <c r="R5" s="3"/>
      <c r="S5" s="3"/>
    </row>
    <row r="6" spans="1:19" ht="18">
      <c r="A6" s="5" t="s">
        <v>0</v>
      </c>
      <c r="B6" s="5"/>
      <c r="C6" s="3"/>
      <c r="D6" s="3"/>
      <c r="E6" s="3"/>
      <c r="F6" s="3"/>
      <c r="G6" s="3"/>
      <c r="H6" s="3"/>
      <c r="I6" s="3"/>
      <c r="J6" s="3"/>
      <c r="K6" s="3"/>
      <c r="L6" s="446"/>
      <c r="M6" s="3"/>
      <c r="N6" s="3"/>
      <c r="O6" s="3"/>
      <c r="P6" s="3"/>
      <c r="Q6" s="3"/>
      <c r="R6" s="3"/>
      <c r="S6" s="3"/>
    </row>
    <row r="7" spans="1:19" ht="18">
      <c r="A7" s="284" t="s">
        <v>1080</v>
      </c>
      <c r="B7" s="285"/>
      <c r="C7" s="3"/>
      <c r="D7" s="3"/>
      <c r="E7" s="3"/>
      <c r="F7" s="3"/>
      <c r="G7" s="3"/>
      <c r="H7" s="3"/>
      <c r="I7" s="3"/>
      <c r="J7" s="3"/>
      <c r="K7" s="3"/>
      <c r="L7" s="446"/>
      <c r="M7" s="3"/>
      <c r="N7" s="3"/>
      <c r="O7" s="3"/>
      <c r="P7" s="3"/>
      <c r="Q7" s="3"/>
      <c r="R7" s="3"/>
      <c r="S7" s="3"/>
    </row>
    <row r="8" spans="1:19" ht="18">
      <c r="A8" s="285" t="s">
        <v>797</v>
      </c>
      <c r="B8" s="285"/>
      <c r="C8" s="3"/>
      <c r="D8" s="3"/>
      <c r="E8" s="3"/>
      <c r="F8" s="3"/>
      <c r="G8" s="3"/>
      <c r="H8" s="3"/>
      <c r="I8" s="3"/>
      <c r="J8" s="3"/>
      <c r="K8" s="3"/>
      <c r="L8" s="446"/>
      <c r="M8" s="3"/>
      <c r="N8" s="3"/>
      <c r="O8" s="3"/>
      <c r="P8" s="3"/>
      <c r="Q8" s="3"/>
      <c r="R8" s="3"/>
    </row>
    <row r="9" spans="1:19" ht="18">
      <c r="A9" s="285" t="s">
        <v>796</v>
      </c>
      <c r="B9" s="285"/>
      <c r="C9" s="3"/>
      <c r="D9" s="3"/>
      <c r="E9" s="3"/>
      <c r="F9" s="3"/>
      <c r="G9" s="3"/>
      <c r="H9" s="3"/>
      <c r="I9" s="3"/>
      <c r="J9" s="3"/>
      <c r="K9" s="3"/>
      <c r="L9" s="446"/>
      <c r="M9" s="3"/>
      <c r="N9" s="3"/>
      <c r="O9" s="3"/>
      <c r="P9" s="3"/>
      <c r="Q9" s="3"/>
      <c r="R9" s="3"/>
    </row>
    <row r="10" spans="1:19" ht="18">
      <c r="A10" s="5"/>
      <c r="B10" s="5"/>
      <c r="C10" s="3"/>
      <c r="D10" s="3"/>
      <c r="E10" s="3"/>
      <c r="F10" s="3"/>
      <c r="G10" s="3"/>
      <c r="H10" s="3"/>
      <c r="I10" s="3"/>
      <c r="J10" s="3"/>
      <c r="K10" s="3"/>
      <c r="L10" s="446"/>
      <c r="M10" s="3"/>
      <c r="N10" s="3"/>
      <c r="O10" s="3"/>
      <c r="P10" s="3"/>
      <c r="Q10" s="3"/>
      <c r="R10" s="3"/>
    </row>
    <row r="11" spans="1:19" ht="18">
      <c r="A11" s="286" t="s">
        <v>1079</v>
      </c>
      <c r="B11" s="283"/>
      <c r="C11" s="130"/>
      <c r="D11" s="130"/>
      <c r="E11" s="349" t="s">
        <v>89</v>
      </c>
      <c r="F11" s="33" t="s">
        <v>86</v>
      </c>
      <c r="G11" s="80"/>
      <c r="H11" s="81"/>
      <c r="I11" s="82"/>
      <c r="J11" s="83"/>
      <c r="K11" s="84" t="s">
        <v>13</v>
      </c>
      <c r="L11" s="465">
        <f>Hilfsblatt!D26</f>
        <v>0</v>
      </c>
      <c r="M11" s="563" t="s">
        <v>14</v>
      </c>
      <c r="N11" s="564"/>
      <c r="O11" s="85"/>
      <c r="P11" s="235">
        <f>P159/M159</f>
        <v>0</v>
      </c>
      <c r="Q11" s="3"/>
      <c r="R11" s="3"/>
    </row>
    <row r="12" spans="1:19" ht="18">
      <c r="A12" s="87"/>
      <c r="B12" s="87"/>
      <c r="C12" s="88"/>
      <c r="D12" s="88"/>
      <c r="E12" s="89"/>
      <c r="F12" s="80"/>
      <c r="G12" s="90"/>
      <c r="H12" s="91"/>
      <c r="I12" s="92"/>
      <c r="J12" s="92"/>
      <c r="K12" s="93"/>
      <c r="L12" s="466"/>
      <c r="M12" s="563" t="s">
        <v>15</v>
      </c>
      <c r="N12" s="564"/>
      <c r="O12" s="564"/>
      <c r="P12" s="94">
        <f>COUNTA(J15:J158)</f>
        <v>136</v>
      </c>
      <c r="Q12" s="3"/>
      <c r="R12" s="3"/>
    </row>
    <row r="13" spans="1:19" ht="45">
      <c r="A13" s="95" t="s">
        <v>16</v>
      </c>
      <c r="B13" s="96" t="s">
        <v>17</v>
      </c>
      <c r="C13" s="97" t="s">
        <v>18</v>
      </c>
      <c r="D13" s="97" t="s">
        <v>892</v>
      </c>
      <c r="E13" s="98" t="s">
        <v>895</v>
      </c>
      <c r="F13" s="99" t="s">
        <v>20</v>
      </c>
      <c r="G13" s="99" t="s">
        <v>21</v>
      </c>
      <c r="H13" s="100" t="s">
        <v>22</v>
      </c>
      <c r="I13" s="96" t="s">
        <v>23</v>
      </c>
      <c r="J13" s="96" t="s">
        <v>24</v>
      </c>
      <c r="K13" s="101" t="s">
        <v>25</v>
      </c>
      <c r="L13" s="449" t="s">
        <v>1034</v>
      </c>
      <c r="M13" s="236" t="s">
        <v>1035</v>
      </c>
      <c r="N13" s="237" t="s">
        <v>26</v>
      </c>
      <c r="O13" s="236" t="s">
        <v>27</v>
      </c>
      <c r="P13" s="238" t="s">
        <v>28</v>
      </c>
      <c r="Q13" s="3"/>
      <c r="R13" s="3"/>
      <c r="S13" s="3"/>
    </row>
    <row r="14" spans="1:19" ht="8.1" customHeight="1">
      <c r="A14" s="384"/>
      <c r="B14" s="384"/>
      <c r="C14" s="385"/>
      <c r="D14" s="385"/>
      <c r="E14" s="386"/>
      <c r="F14" s="387"/>
      <c r="G14" s="387"/>
      <c r="H14" s="388"/>
      <c r="I14" s="389"/>
      <c r="J14" s="389"/>
      <c r="K14" s="390"/>
      <c r="L14" s="471"/>
      <c r="M14" s="391"/>
      <c r="N14" s="387"/>
      <c r="O14" s="392"/>
      <c r="P14" s="393"/>
      <c r="Q14" s="3"/>
      <c r="R14" s="3"/>
      <c r="S14" s="3"/>
    </row>
    <row r="15" spans="1:19" ht="20.100000000000001" customHeight="1">
      <c r="A15" s="394">
        <v>1</v>
      </c>
      <c r="B15" s="240" t="s">
        <v>695</v>
      </c>
      <c r="C15" s="241" t="s">
        <v>696</v>
      </c>
      <c r="D15" s="242" t="s">
        <v>813</v>
      </c>
      <c r="E15" s="243">
        <v>100</v>
      </c>
      <c r="F15" s="240" t="s">
        <v>697</v>
      </c>
      <c r="G15" s="241" t="s">
        <v>35</v>
      </c>
      <c r="H15" s="241" t="s">
        <v>1032</v>
      </c>
      <c r="I15" s="244">
        <v>47</v>
      </c>
      <c r="J15" s="241">
        <v>2</v>
      </c>
      <c r="K15" s="177">
        <f>IF(J15&lt;&gt;"",VLOOKUP(J15,Zusammenfassung!$I$11:$J$24,MATCH($F$11,{"V";"S";"SH"},0)+1,FALSE),)</f>
        <v>100.3</v>
      </c>
      <c r="L15" s="482">
        <f>IF(H15="A",Hilfsblatt!$D$9,IF(H15="B1",Hilfsblatt!$D$10,IF(H15="B2",Hilfsblatt!$D$11,IF(H15="C1",Hilfsblatt!$D$12,IF(H15="C2",Hilfsblatt!$D$13,IF(H15="D",Hilfsblatt!$D$14,IF(H15="E",Hilfsblatt!$D$15)))))))</f>
        <v>0</v>
      </c>
      <c r="M15" s="245">
        <f t="shared" ref="M15:M78" si="0">I15*K15</f>
        <v>4714.0999999999995</v>
      </c>
      <c r="N15" s="120">
        <f t="shared" ref="N15:N78" si="1">IFERROR(M15/L15,0)</f>
        <v>0</v>
      </c>
      <c r="O15" s="121">
        <f t="shared" ref="O15:O24" si="2">IF(P15&gt;0,P15/K15,0)</f>
        <v>0</v>
      </c>
      <c r="P15" s="120">
        <f>N15*$L$11</f>
        <v>0</v>
      </c>
      <c r="Q15" s="3"/>
      <c r="R15" s="3"/>
      <c r="S15" s="3"/>
    </row>
    <row r="16" spans="1:19" ht="20.100000000000001" customHeight="1">
      <c r="A16" s="394" t="s">
        <v>983</v>
      </c>
      <c r="B16" s="240" t="s">
        <v>1023</v>
      </c>
      <c r="C16" s="241" t="s">
        <v>698</v>
      </c>
      <c r="D16" s="242" t="s">
        <v>816</v>
      </c>
      <c r="E16" s="243"/>
      <c r="F16" s="240" t="s">
        <v>699</v>
      </c>
      <c r="G16" s="241" t="s">
        <v>35</v>
      </c>
      <c r="H16" s="241" t="s">
        <v>126</v>
      </c>
      <c r="I16" s="244">
        <v>17.16</v>
      </c>
      <c r="J16" s="241">
        <v>1</v>
      </c>
      <c r="K16" s="119">
        <f>IF(J16&lt;&gt;"",VLOOKUP(J16,Zusammenfassung!$I$11:$J$24,MATCH($F$11,{"V";"S";"SH"},0)+1,FALSE),)</f>
        <v>52.178571428571431</v>
      </c>
      <c r="L16" s="482">
        <f>IF(H16="A",Hilfsblatt!$D$9,IF(H16="B1",Hilfsblatt!$D$10,IF(H16="B2",Hilfsblatt!$D$11,IF(H16="C1",Hilfsblatt!$D$12,IF(H16="C2",Hilfsblatt!$D$13,IF(H16="D",Hilfsblatt!$D$14,IF(H16="E",Hilfsblatt!$D$15)))))))</f>
        <v>0</v>
      </c>
      <c r="M16" s="120">
        <f t="shared" si="0"/>
        <v>895.38428571428574</v>
      </c>
      <c r="N16" s="120">
        <f t="shared" si="1"/>
        <v>0</v>
      </c>
      <c r="O16" s="121">
        <f t="shared" si="2"/>
        <v>0</v>
      </c>
      <c r="P16" s="120">
        <f t="shared" ref="P16:P78" si="3">N16*$L$11</f>
        <v>0</v>
      </c>
      <c r="Q16" s="3"/>
      <c r="R16" s="3"/>
      <c r="S16" s="3"/>
    </row>
    <row r="17" spans="1:19" ht="20.100000000000001" customHeight="1">
      <c r="A17" s="394">
        <v>2</v>
      </c>
      <c r="B17" s="240" t="s">
        <v>695</v>
      </c>
      <c r="C17" s="241" t="s">
        <v>696</v>
      </c>
      <c r="D17" s="242" t="s">
        <v>817</v>
      </c>
      <c r="E17" s="243"/>
      <c r="F17" s="240" t="s">
        <v>700</v>
      </c>
      <c r="G17" s="241" t="s">
        <v>231</v>
      </c>
      <c r="H17" s="241" t="s">
        <v>126</v>
      </c>
      <c r="I17" s="244">
        <v>59.54</v>
      </c>
      <c r="J17" s="241">
        <v>1</v>
      </c>
      <c r="K17" s="119">
        <f>IF(J17&lt;&gt;"",VLOOKUP(J17,Zusammenfassung!$I$11:$J$24,MATCH($F$11,{"V";"S";"SH"},0)+1,FALSE),)</f>
        <v>52.178571428571431</v>
      </c>
      <c r="L17" s="482">
        <f>IF(H17="A",Hilfsblatt!$D$9,IF(H17="B1",Hilfsblatt!$D$10,IF(H17="B2",Hilfsblatt!$D$11,IF(H17="C1",Hilfsblatt!$D$12,IF(H17="C2",Hilfsblatt!$D$13,IF(H17="D",Hilfsblatt!$D$14,IF(H17="E",Hilfsblatt!$D$15)))))))</f>
        <v>0</v>
      </c>
      <c r="M17" s="120">
        <f t="shared" si="0"/>
        <v>3106.7121428571431</v>
      </c>
      <c r="N17" s="120">
        <f t="shared" si="1"/>
        <v>0</v>
      </c>
      <c r="O17" s="121">
        <f t="shared" si="2"/>
        <v>0</v>
      </c>
      <c r="P17" s="120">
        <f t="shared" si="3"/>
        <v>0</v>
      </c>
      <c r="Q17" s="67"/>
      <c r="R17" s="67"/>
      <c r="S17" s="67"/>
    </row>
    <row r="18" spans="1:19" ht="20.100000000000001" customHeight="1">
      <c r="A18" s="394">
        <v>3</v>
      </c>
      <c r="B18" s="240" t="s">
        <v>701</v>
      </c>
      <c r="C18" s="241" t="s">
        <v>696</v>
      </c>
      <c r="D18" s="242" t="s">
        <v>818</v>
      </c>
      <c r="E18" s="243"/>
      <c r="F18" s="240" t="s">
        <v>702</v>
      </c>
      <c r="G18" s="241" t="s">
        <v>35</v>
      </c>
      <c r="H18" s="241" t="s">
        <v>1032</v>
      </c>
      <c r="I18" s="244">
        <v>28.45</v>
      </c>
      <c r="J18" s="241">
        <v>2</v>
      </c>
      <c r="K18" s="119">
        <f>IF(J18&lt;&gt;"",VLOOKUP(J18,Zusammenfassung!$I$11:$J$24,MATCH($F$11,{"V";"S";"SH"},0)+1,FALSE),)</f>
        <v>100.3</v>
      </c>
      <c r="L18" s="482">
        <f>IF(H18="A",Hilfsblatt!$D$9,IF(H18="B1",Hilfsblatt!$D$10,IF(H18="B2",Hilfsblatt!$D$11,IF(H18="C1",Hilfsblatt!$D$12,IF(H18="C2",Hilfsblatt!$D$13,IF(H18="D",Hilfsblatt!$D$14,IF(H18="E",Hilfsblatt!$D$15)))))))</f>
        <v>0</v>
      </c>
      <c r="M18" s="120">
        <f t="shared" si="0"/>
        <v>2853.5349999999999</v>
      </c>
      <c r="N18" s="120">
        <f t="shared" si="1"/>
        <v>0</v>
      </c>
      <c r="O18" s="121">
        <f t="shared" si="2"/>
        <v>0</v>
      </c>
      <c r="P18" s="120">
        <f t="shared" si="3"/>
        <v>0</v>
      </c>
      <c r="Q18" s="3"/>
      <c r="R18" s="3"/>
      <c r="S18" s="3"/>
    </row>
    <row r="19" spans="1:19" ht="20.100000000000001" customHeight="1">
      <c r="A19" s="394">
        <v>4</v>
      </c>
      <c r="B19" s="240" t="s">
        <v>703</v>
      </c>
      <c r="C19" s="241" t="s">
        <v>696</v>
      </c>
      <c r="D19" s="242" t="s">
        <v>819</v>
      </c>
      <c r="E19" s="243"/>
      <c r="F19" s="240" t="s">
        <v>704</v>
      </c>
      <c r="G19" s="246" t="s">
        <v>705</v>
      </c>
      <c r="H19" s="241" t="s">
        <v>94</v>
      </c>
      <c r="I19" s="244">
        <v>4.8899999999999997</v>
      </c>
      <c r="J19" s="241">
        <v>0.23</v>
      </c>
      <c r="K19" s="119">
        <f>IF(J19&lt;&gt;"",VLOOKUP(J19,Zusammenfassung!$I$11:$J$24,MATCH($F$11,{"V";"S";"SH"},0)+1,FALSE),)</f>
        <v>12</v>
      </c>
      <c r="L19" s="482">
        <f>IF(H19="A",Hilfsblatt!$D$9,IF(H19="B1",Hilfsblatt!$D$10,IF(H19="B2",Hilfsblatt!$D$11,IF(H19="C1",Hilfsblatt!$D$12,IF(H19="C2",Hilfsblatt!$D$13,IF(H19="D",Hilfsblatt!$D$14,IF(H19="E",Hilfsblatt!$D$15)))))))</f>
        <v>0</v>
      </c>
      <c r="M19" s="120">
        <f t="shared" si="0"/>
        <v>58.679999999999993</v>
      </c>
      <c r="N19" s="120">
        <f t="shared" si="1"/>
        <v>0</v>
      </c>
      <c r="O19" s="121">
        <f t="shared" si="2"/>
        <v>0</v>
      </c>
      <c r="P19" s="120">
        <f t="shared" si="3"/>
        <v>0</v>
      </c>
      <c r="Q19" s="3"/>
      <c r="R19" s="3"/>
      <c r="S19" s="3"/>
    </row>
    <row r="20" spans="1:19" ht="20.100000000000001" customHeight="1">
      <c r="A20" s="394">
        <v>5</v>
      </c>
      <c r="B20" s="240" t="s">
        <v>695</v>
      </c>
      <c r="C20" s="241" t="s">
        <v>696</v>
      </c>
      <c r="D20" s="242" t="s">
        <v>820</v>
      </c>
      <c r="E20" s="243"/>
      <c r="F20" s="240" t="s">
        <v>706</v>
      </c>
      <c r="G20" s="241" t="s">
        <v>35</v>
      </c>
      <c r="H20" s="241" t="s">
        <v>46</v>
      </c>
      <c r="I20" s="244">
        <v>5.09</v>
      </c>
      <c r="J20" s="241">
        <v>5</v>
      </c>
      <c r="K20" s="119">
        <f>IF(J20&lt;&gt;"",VLOOKUP(J20,Zusammenfassung!$I$11:$J$24,MATCH($F$11,{"V";"S";"SH"},0)+1,FALSE),)</f>
        <v>250.75</v>
      </c>
      <c r="L20" s="482">
        <f>IF(H20="A",Hilfsblatt!$D$9,IF(H20="B1",Hilfsblatt!$D$10,IF(H20="B2",Hilfsblatt!$D$11,IF(H20="C1",Hilfsblatt!$D$12,IF(H20="C2",Hilfsblatt!$D$13,IF(H20="D",Hilfsblatt!$D$14,IF(H20="E",Hilfsblatt!$D$15)))))))</f>
        <v>0</v>
      </c>
      <c r="M20" s="120">
        <f t="shared" si="0"/>
        <v>1276.3174999999999</v>
      </c>
      <c r="N20" s="120">
        <f t="shared" si="1"/>
        <v>0</v>
      </c>
      <c r="O20" s="121">
        <f t="shared" si="2"/>
        <v>0</v>
      </c>
      <c r="P20" s="120">
        <f t="shared" si="3"/>
        <v>0</v>
      </c>
      <c r="Q20" s="3"/>
      <c r="R20" s="3"/>
      <c r="S20" s="3"/>
    </row>
    <row r="21" spans="1:19" ht="20.100000000000001" customHeight="1">
      <c r="A21" s="394">
        <v>6</v>
      </c>
      <c r="B21" s="240" t="s">
        <v>695</v>
      </c>
      <c r="C21" s="241" t="s">
        <v>696</v>
      </c>
      <c r="D21" s="242" t="s">
        <v>894</v>
      </c>
      <c r="E21" s="243"/>
      <c r="F21" s="240" t="s">
        <v>707</v>
      </c>
      <c r="G21" s="241" t="s">
        <v>35</v>
      </c>
      <c r="H21" s="241" t="s">
        <v>46</v>
      </c>
      <c r="I21" s="244">
        <v>5.14</v>
      </c>
      <c r="J21" s="241">
        <v>5</v>
      </c>
      <c r="K21" s="119">
        <f>IF(J21&lt;&gt;"",VLOOKUP(J21,Zusammenfassung!$I$11:$J$24,MATCH($F$11,{"V";"S";"SH"},0)+1,FALSE),)</f>
        <v>250.75</v>
      </c>
      <c r="L21" s="482">
        <f>IF(H21="A",Hilfsblatt!$D$9,IF(H21="B1",Hilfsblatt!$D$10,IF(H21="B2",Hilfsblatt!$D$11,IF(H21="C1",Hilfsblatt!$D$12,IF(H21="C2",Hilfsblatt!$D$13,IF(H21="D",Hilfsblatt!$D$14,IF(H21="E",Hilfsblatt!$D$15)))))))</f>
        <v>0</v>
      </c>
      <c r="M21" s="120">
        <f t="shared" si="0"/>
        <v>1288.855</v>
      </c>
      <c r="N21" s="120">
        <f t="shared" si="1"/>
        <v>0</v>
      </c>
      <c r="O21" s="121">
        <f t="shared" si="2"/>
        <v>0</v>
      </c>
      <c r="P21" s="120">
        <f t="shared" si="3"/>
        <v>0</v>
      </c>
      <c r="Q21" s="3"/>
      <c r="R21" s="3"/>
      <c r="S21" s="3"/>
    </row>
    <row r="22" spans="1:19" ht="20.100000000000001" customHeight="1">
      <c r="A22" s="394">
        <v>7</v>
      </c>
      <c r="B22" s="240" t="s">
        <v>695</v>
      </c>
      <c r="C22" s="241" t="s">
        <v>696</v>
      </c>
      <c r="D22" s="242" t="s">
        <v>896</v>
      </c>
      <c r="E22" s="243"/>
      <c r="F22" s="240" t="s">
        <v>708</v>
      </c>
      <c r="G22" s="241" t="s">
        <v>35</v>
      </c>
      <c r="H22" s="241" t="s">
        <v>46</v>
      </c>
      <c r="I22" s="244">
        <v>2.4700000000000002</v>
      </c>
      <c r="J22" s="241">
        <v>5</v>
      </c>
      <c r="K22" s="119">
        <f>IF(J22&lt;&gt;"",VLOOKUP(J22,Zusammenfassung!$I$11:$J$24,MATCH($F$11,{"V";"S";"SH"},0)+1,FALSE),)</f>
        <v>250.75</v>
      </c>
      <c r="L22" s="482">
        <f>IF(H22="A",Hilfsblatt!$D$9,IF(H22="B1",Hilfsblatt!$D$10,IF(H22="B2",Hilfsblatt!$D$11,IF(H22="C1",Hilfsblatt!$D$12,IF(H22="C2",Hilfsblatt!$D$13,IF(H22="D",Hilfsblatt!$D$14,IF(H22="E",Hilfsblatt!$D$15)))))))</f>
        <v>0</v>
      </c>
      <c r="M22" s="120">
        <f t="shared" si="0"/>
        <v>619.35250000000008</v>
      </c>
      <c r="N22" s="120">
        <f t="shared" si="1"/>
        <v>0</v>
      </c>
      <c r="O22" s="121">
        <f t="shared" si="2"/>
        <v>0</v>
      </c>
      <c r="P22" s="120">
        <f t="shared" si="3"/>
        <v>0</v>
      </c>
      <c r="Q22" s="3"/>
      <c r="R22" s="3"/>
      <c r="S22" s="3"/>
    </row>
    <row r="23" spans="1:19" ht="20.100000000000001" customHeight="1">
      <c r="A23" s="394">
        <v>8</v>
      </c>
      <c r="B23" s="240" t="s">
        <v>695</v>
      </c>
      <c r="C23" s="241" t="s">
        <v>696</v>
      </c>
      <c r="D23" s="242" t="s">
        <v>893</v>
      </c>
      <c r="E23" s="243"/>
      <c r="F23" s="240" t="s">
        <v>709</v>
      </c>
      <c r="G23" s="241" t="s">
        <v>35</v>
      </c>
      <c r="H23" s="241" t="s">
        <v>46</v>
      </c>
      <c r="I23" s="244">
        <v>5.23</v>
      </c>
      <c r="J23" s="241">
        <v>5</v>
      </c>
      <c r="K23" s="119">
        <f>IF(J23&lt;&gt;"",VLOOKUP(J23,Zusammenfassung!$I$11:$J$24,MATCH($F$11,{"V";"S";"SH"},0)+1,FALSE),)</f>
        <v>250.75</v>
      </c>
      <c r="L23" s="482">
        <f>IF(H23="A",Hilfsblatt!$D$9,IF(H23="B1",Hilfsblatt!$D$10,IF(H23="B2",Hilfsblatt!$D$11,IF(H23="C1",Hilfsblatt!$D$12,IF(H23="C2",Hilfsblatt!$D$13,IF(H23="D",Hilfsblatt!$D$14,IF(H23="E",Hilfsblatt!$D$15)))))))</f>
        <v>0</v>
      </c>
      <c r="M23" s="120">
        <f t="shared" si="0"/>
        <v>1311.4225000000001</v>
      </c>
      <c r="N23" s="120">
        <f t="shared" si="1"/>
        <v>0</v>
      </c>
      <c r="O23" s="121">
        <f t="shared" si="2"/>
        <v>0</v>
      </c>
      <c r="P23" s="120">
        <f t="shared" si="3"/>
        <v>0</v>
      </c>
      <c r="Q23" s="3"/>
      <c r="R23" s="3"/>
      <c r="S23" s="3"/>
    </row>
    <row r="24" spans="1:19" ht="20.100000000000001" customHeight="1">
      <c r="A24" s="394">
        <v>9</v>
      </c>
      <c r="B24" s="240" t="s">
        <v>695</v>
      </c>
      <c r="C24" s="241" t="s">
        <v>696</v>
      </c>
      <c r="D24" s="242" t="s">
        <v>897</v>
      </c>
      <c r="E24" s="243"/>
      <c r="F24" s="240" t="s">
        <v>710</v>
      </c>
      <c r="G24" s="241" t="s">
        <v>35</v>
      </c>
      <c r="H24" s="241" t="s">
        <v>46</v>
      </c>
      <c r="I24" s="244">
        <v>2.56</v>
      </c>
      <c r="J24" s="241">
        <v>5</v>
      </c>
      <c r="K24" s="119">
        <f>IF(J24&lt;&gt;"",VLOOKUP(J24,Zusammenfassung!$I$11:$J$24,MATCH($F$11,{"V";"S";"SH"},0)+1,FALSE),)</f>
        <v>250.75</v>
      </c>
      <c r="L24" s="482">
        <f>IF(H24="A",Hilfsblatt!$D$9,IF(H24="B1",Hilfsblatt!$D$10,IF(H24="B2",Hilfsblatt!$D$11,IF(H24="C1",Hilfsblatt!$D$12,IF(H24="C2",Hilfsblatt!$D$13,IF(H24="D",Hilfsblatt!$D$14,IF(H24="E",Hilfsblatt!$D$15)))))))</f>
        <v>0</v>
      </c>
      <c r="M24" s="120">
        <f t="shared" si="0"/>
        <v>641.91999999999996</v>
      </c>
      <c r="N24" s="120">
        <f t="shared" si="1"/>
        <v>0</v>
      </c>
      <c r="O24" s="121">
        <f t="shared" si="2"/>
        <v>0</v>
      </c>
      <c r="P24" s="120">
        <f t="shared" si="3"/>
        <v>0</v>
      </c>
      <c r="Q24" s="3"/>
      <c r="R24" s="3"/>
      <c r="S24" s="3"/>
    </row>
    <row r="25" spans="1:19" ht="30">
      <c r="A25" s="394">
        <v>10</v>
      </c>
      <c r="B25" s="240" t="s">
        <v>701</v>
      </c>
      <c r="C25" s="241" t="s">
        <v>696</v>
      </c>
      <c r="D25" s="242" t="s">
        <v>898</v>
      </c>
      <c r="E25" s="243"/>
      <c r="F25" s="240" t="s">
        <v>711</v>
      </c>
      <c r="G25" s="246" t="s">
        <v>712</v>
      </c>
      <c r="H25" s="241" t="s">
        <v>176</v>
      </c>
      <c r="I25" s="244">
        <v>4</v>
      </c>
      <c r="J25" s="124"/>
      <c r="K25" s="124"/>
      <c r="L25" s="124"/>
      <c r="M25" s="124"/>
      <c r="N25" s="124"/>
      <c r="O25" s="124"/>
      <c r="P25" s="124"/>
      <c r="Q25" s="3"/>
      <c r="R25" s="3"/>
      <c r="S25" s="3"/>
    </row>
    <row r="26" spans="1:19" ht="30">
      <c r="A26" s="394" t="s">
        <v>881</v>
      </c>
      <c r="B26" s="240" t="s">
        <v>701</v>
      </c>
      <c r="C26" s="241" t="s">
        <v>696</v>
      </c>
      <c r="D26" s="242" t="s">
        <v>67</v>
      </c>
      <c r="E26" s="243"/>
      <c r="F26" s="240" t="s">
        <v>498</v>
      </c>
      <c r="G26" s="246" t="s">
        <v>712</v>
      </c>
      <c r="H26" s="241" t="s">
        <v>1032</v>
      </c>
      <c r="I26" s="244">
        <v>2.42</v>
      </c>
      <c r="J26" s="241">
        <v>2</v>
      </c>
      <c r="K26" s="119">
        <f>IF(J26&lt;&gt;"",VLOOKUP(J26,Zusammenfassung!$I$11:$J$24,MATCH($F$11,{"V";"S";"SH"},0)+1,FALSE),)</f>
        <v>100.3</v>
      </c>
      <c r="L26" s="482">
        <f>IF(H26="A",Hilfsblatt!$D$9,IF(H26="B1",Hilfsblatt!$D$10,IF(H26="B2",Hilfsblatt!$D$11,IF(H26="C1",Hilfsblatt!$D$12,IF(H26="C2",Hilfsblatt!$D$13,IF(H26="D",Hilfsblatt!$D$14,IF(H26="E",Hilfsblatt!$D$15)))))))</f>
        <v>0</v>
      </c>
      <c r="M26" s="120">
        <f t="shared" si="0"/>
        <v>242.726</v>
      </c>
      <c r="N26" s="120">
        <f t="shared" si="1"/>
        <v>0</v>
      </c>
      <c r="O26" s="121">
        <f>IF(P26&gt;0,P26/K26,0)</f>
        <v>0</v>
      </c>
      <c r="P26" s="120">
        <f t="shared" si="3"/>
        <v>0</v>
      </c>
      <c r="Q26" s="3"/>
      <c r="R26" s="3"/>
      <c r="S26" s="3"/>
    </row>
    <row r="27" spans="1:19" ht="16.5">
      <c r="A27" s="394">
        <v>12</v>
      </c>
      <c r="B27" s="240" t="s">
        <v>713</v>
      </c>
      <c r="C27" s="241" t="s">
        <v>696</v>
      </c>
      <c r="D27" s="242" t="s">
        <v>900</v>
      </c>
      <c r="E27" s="243">
        <v>11</v>
      </c>
      <c r="F27" s="240" t="s">
        <v>714</v>
      </c>
      <c r="G27" s="241" t="s">
        <v>97</v>
      </c>
      <c r="H27" s="241" t="s">
        <v>176</v>
      </c>
      <c r="I27" s="244">
        <v>3.79</v>
      </c>
      <c r="J27" s="124"/>
      <c r="K27" s="124"/>
      <c r="L27" s="124"/>
      <c r="M27" s="124"/>
      <c r="N27" s="124"/>
      <c r="O27" s="124"/>
      <c r="P27" s="124"/>
      <c r="Q27" s="3"/>
      <c r="R27" s="3"/>
      <c r="S27" s="3"/>
    </row>
    <row r="28" spans="1:19" ht="16.5">
      <c r="A28" s="394">
        <v>13</v>
      </c>
      <c r="B28" s="240" t="s">
        <v>713</v>
      </c>
      <c r="C28" s="241" t="s">
        <v>696</v>
      </c>
      <c r="D28" s="242" t="s">
        <v>899</v>
      </c>
      <c r="E28" s="243">
        <v>10</v>
      </c>
      <c r="F28" s="240" t="s">
        <v>715</v>
      </c>
      <c r="G28" s="241" t="s">
        <v>35</v>
      </c>
      <c r="H28" s="241" t="s">
        <v>127</v>
      </c>
      <c r="I28" s="244">
        <v>14.88</v>
      </c>
      <c r="J28" s="241">
        <v>5</v>
      </c>
      <c r="K28" s="119">
        <f>IF(J28&lt;&gt;"",VLOOKUP(J28,Zusammenfassung!$I$11:$J$24,MATCH($F$11,{"V";"S";"SH"},0)+1,FALSE),)</f>
        <v>250.75</v>
      </c>
      <c r="L28" s="482">
        <f>IF(H28="A",Hilfsblatt!$D$9,IF(H28="B1",Hilfsblatt!$D$10,IF(H28="B2",Hilfsblatt!$D$11,IF(H28="C1",Hilfsblatt!$D$12,IF(H28="C2",Hilfsblatt!$D$13,IF(H28="D",Hilfsblatt!$D$14,IF(H28="E",Hilfsblatt!$D$15)))))))</f>
        <v>0</v>
      </c>
      <c r="M28" s="120">
        <f t="shared" si="0"/>
        <v>3731.1600000000003</v>
      </c>
      <c r="N28" s="120">
        <f t="shared" si="1"/>
        <v>0</v>
      </c>
      <c r="O28" s="121">
        <f>IF(P28&gt;0,P28/K28,0)</f>
        <v>0</v>
      </c>
      <c r="P28" s="120">
        <f t="shared" si="3"/>
        <v>0</v>
      </c>
      <c r="Q28" s="3"/>
      <c r="R28" s="3"/>
      <c r="S28" s="3"/>
    </row>
    <row r="29" spans="1:19" ht="16.5">
      <c r="A29" s="394">
        <v>14</v>
      </c>
      <c r="B29" s="240" t="s">
        <v>713</v>
      </c>
      <c r="C29" s="241" t="s">
        <v>696</v>
      </c>
      <c r="D29" s="242" t="s">
        <v>901</v>
      </c>
      <c r="E29" s="243">
        <v>9</v>
      </c>
      <c r="F29" s="240" t="s">
        <v>716</v>
      </c>
      <c r="G29" s="241" t="s">
        <v>705</v>
      </c>
      <c r="H29" s="241" t="s">
        <v>126</v>
      </c>
      <c r="I29" s="244">
        <v>15.29</v>
      </c>
      <c r="J29" s="241">
        <v>1</v>
      </c>
      <c r="K29" s="119">
        <f>IF(J29&lt;&gt;"",VLOOKUP(J29,Zusammenfassung!$I$11:$J$24,MATCH($F$11,{"V";"S";"SH"},0)+1,FALSE),)</f>
        <v>52.178571428571431</v>
      </c>
      <c r="L29" s="482">
        <f>IF(H29="A",Hilfsblatt!$D$9,IF(H29="B1",Hilfsblatt!$D$10,IF(H29="B2",Hilfsblatt!$D$11,IF(H29="C1",Hilfsblatt!$D$12,IF(H29="C2",Hilfsblatt!$D$13,IF(H29="D",Hilfsblatt!$D$14,IF(H29="E",Hilfsblatt!$D$15)))))))</f>
        <v>0</v>
      </c>
      <c r="M29" s="120">
        <f t="shared" si="0"/>
        <v>797.81035714285713</v>
      </c>
      <c r="N29" s="120">
        <f t="shared" si="1"/>
        <v>0</v>
      </c>
      <c r="O29" s="121">
        <f t="shared" ref="O29:O47" si="4">IF(P29&gt;0,P29/K29,0)</f>
        <v>0</v>
      </c>
      <c r="P29" s="120">
        <f t="shared" si="3"/>
        <v>0</v>
      </c>
      <c r="Q29" s="3"/>
      <c r="R29" s="3"/>
      <c r="S29" s="3"/>
    </row>
    <row r="30" spans="1:19" ht="20.100000000000001" customHeight="1">
      <c r="A30" s="394">
        <v>15</v>
      </c>
      <c r="B30" s="240" t="s">
        <v>713</v>
      </c>
      <c r="C30" s="241" t="s">
        <v>696</v>
      </c>
      <c r="D30" s="242" t="s">
        <v>902</v>
      </c>
      <c r="E30" s="243">
        <v>8</v>
      </c>
      <c r="F30" s="240" t="s">
        <v>717</v>
      </c>
      <c r="G30" s="241" t="s">
        <v>97</v>
      </c>
      <c r="H30" s="241" t="s">
        <v>126</v>
      </c>
      <c r="I30" s="244">
        <v>15.14</v>
      </c>
      <c r="J30" s="241">
        <v>1</v>
      </c>
      <c r="K30" s="119">
        <f>IF(J30&lt;&gt;"",VLOOKUP(J30,Zusammenfassung!$I$11:$J$24,MATCH($F$11,{"V";"S";"SH"},0)+1,FALSE),)</f>
        <v>52.178571428571431</v>
      </c>
      <c r="L30" s="482">
        <f>IF(H30="A",Hilfsblatt!$D$9,IF(H30="B1",Hilfsblatt!$D$10,IF(H30="B2",Hilfsblatt!$D$11,IF(H30="C1",Hilfsblatt!$D$12,IF(H30="C2",Hilfsblatt!$D$13,IF(H30="D",Hilfsblatt!$D$14,IF(H30="E",Hilfsblatt!$D$15)))))))</f>
        <v>0</v>
      </c>
      <c r="M30" s="120">
        <f t="shared" si="0"/>
        <v>789.98357142857151</v>
      </c>
      <c r="N30" s="120">
        <f t="shared" si="1"/>
        <v>0</v>
      </c>
      <c r="O30" s="121">
        <f t="shared" si="4"/>
        <v>0</v>
      </c>
      <c r="P30" s="120">
        <f t="shared" si="3"/>
        <v>0</v>
      </c>
      <c r="Q30" s="3"/>
      <c r="R30" s="3"/>
      <c r="S30" s="3"/>
    </row>
    <row r="31" spans="1:19" ht="20.100000000000001" customHeight="1">
      <c r="A31" s="394">
        <v>16</v>
      </c>
      <c r="B31" s="240" t="s">
        <v>713</v>
      </c>
      <c r="C31" s="241" t="s">
        <v>696</v>
      </c>
      <c r="D31" s="242" t="s">
        <v>903</v>
      </c>
      <c r="E31" s="243">
        <v>7</v>
      </c>
      <c r="F31" s="240" t="s">
        <v>718</v>
      </c>
      <c r="G31" s="241" t="s">
        <v>97</v>
      </c>
      <c r="H31" s="241" t="s">
        <v>126</v>
      </c>
      <c r="I31" s="244">
        <v>25.77</v>
      </c>
      <c r="J31" s="241">
        <v>1</v>
      </c>
      <c r="K31" s="119">
        <f>IF(J31&lt;&gt;"",VLOOKUP(J31,Zusammenfassung!$I$11:$J$24,MATCH($F$11,{"V";"S";"SH"},0)+1,FALSE),)</f>
        <v>52.178571428571431</v>
      </c>
      <c r="L31" s="482">
        <f>IF(H31="A",Hilfsblatt!$D$9,IF(H31="B1",Hilfsblatt!$D$10,IF(H31="B2",Hilfsblatt!$D$11,IF(H31="C1",Hilfsblatt!$D$12,IF(H31="C2",Hilfsblatt!$D$13,IF(H31="D",Hilfsblatt!$D$14,IF(H31="E",Hilfsblatt!$D$15)))))))</f>
        <v>0</v>
      </c>
      <c r="M31" s="120">
        <f t="shared" si="0"/>
        <v>1344.6417857142858</v>
      </c>
      <c r="N31" s="120">
        <f t="shared" si="1"/>
        <v>0</v>
      </c>
      <c r="O31" s="121">
        <f t="shared" si="4"/>
        <v>0</v>
      </c>
      <c r="P31" s="120">
        <f t="shared" si="3"/>
        <v>0</v>
      </c>
      <c r="Q31" s="3"/>
      <c r="R31" s="3"/>
      <c r="S31" s="3"/>
    </row>
    <row r="32" spans="1:19" ht="20.100000000000001" customHeight="1">
      <c r="A32" s="394">
        <v>17</v>
      </c>
      <c r="B32" s="240" t="s">
        <v>713</v>
      </c>
      <c r="C32" s="241" t="s">
        <v>696</v>
      </c>
      <c r="D32" s="242" t="s">
        <v>904</v>
      </c>
      <c r="E32" s="243"/>
      <c r="F32" s="240" t="s">
        <v>483</v>
      </c>
      <c r="G32" s="241" t="s">
        <v>35</v>
      </c>
      <c r="H32" s="241" t="s">
        <v>46</v>
      </c>
      <c r="I32" s="244">
        <v>1.29</v>
      </c>
      <c r="J32" s="265">
        <v>6</v>
      </c>
      <c r="K32" s="119">
        <f>IF(J32&lt;&gt;"",VLOOKUP(J32,Zusammenfassung!$I$11:$J$24,MATCH($F$11,{"V";"S";"SH"},0)+1,FALSE),)</f>
        <v>302.75</v>
      </c>
      <c r="L32" s="482">
        <f>IF(H32="A",Hilfsblatt!$D$9,IF(H32="B1",Hilfsblatt!$D$10,IF(H32="B2",Hilfsblatt!$D$11,IF(H32="C1",Hilfsblatt!$D$12,IF(H32="C2",Hilfsblatt!$D$13,IF(H32="D",Hilfsblatt!$D$14,IF(H32="E",Hilfsblatt!$D$15)))))))</f>
        <v>0</v>
      </c>
      <c r="M32" s="120">
        <f t="shared" si="0"/>
        <v>390.54750000000001</v>
      </c>
      <c r="N32" s="120">
        <f t="shared" si="1"/>
        <v>0</v>
      </c>
      <c r="O32" s="121">
        <f t="shared" si="4"/>
        <v>0</v>
      </c>
      <c r="P32" s="120">
        <f t="shared" si="3"/>
        <v>0</v>
      </c>
      <c r="Q32" s="67"/>
      <c r="R32" s="3"/>
      <c r="S32" s="3"/>
    </row>
    <row r="33" spans="1:20" ht="20.100000000000001" customHeight="1">
      <c r="A33" s="394">
        <v>18</v>
      </c>
      <c r="B33" s="240" t="s">
        <v>713</v>
      </c>
      <c r="C33" s="241" t="s">
        <v>696</v>
      </c>
      <c r="D33" s="242" t="s">
        <v>905</v>
      </c>
      <c r="E33" s="243"/>
      <c r="F33" s="240" t="s">
        <v>719</v>
      </c>
      <c r="G33" s="241" t="s">
        <v>35</v>
      </c>
      <c r="H33" s="241" t="s">
        <v>46</v>
      </c>
      <c r="I33" s="244">
        <v>1.58</v>
      </c>
      <c r="J33" s="265">
        <v>6</v>
      </c>
      <c r="K33" s="119">
        <f>IF(J33&lt;&gt;"",VLOOKUP(J33,Zusammenfassung!$I$11:$J$24,MATCH($F$11,{"V";"S";"SH"},0)+1,FALSE),)</f>
        <v>302.75</v>
      </c>
      <c r="L33" s="482">
        <f>IF(H33="A",Hilfsblatt!$D$9,IF(H33="B1",Hilfsblatt!$D$10,IF(H33="B2",Hilfsblatt!$D$11,IF(H33="C1",Hilfsblatt!$D$12,IF(H33="C2",Hilfsblatt!$D$13,IF(H33="D",Hilfsblatt!$D$14,IF(H33="E",Hilfsblatt!$D$15)))))))</f>
        <v>0</v>
      </c>
      <c r="M33" s="120">
        <f t="shared" si="0"/>
        <v>478.34500000000003</v>
      </c>
      <c r="N33" s="120">
        <f t="shared" si="1"/>
        <v>0</v>
      </c>
      <c r="O33" s="121">
        <f t="shared" si="4"/>
        <v>0</v>
      </c>
      <c r="P33" s="120">
        <f t="shared" si="3"/>
        <v>0</v>
      </c>
      <c r="Q33" s="67"/>
      <c r="R33" s="3"/>
      <c r="S33" s="3"/>
    </row>
    <row r="34" spans="1:20" ht="20.100000000000001" customHeight="1">
      <c r="A34" s="394">
        <v>19</v>
      </c>
      <c r="B34" s="240" t="s">
        <v>713</v>
      </c>
      <c r="C34" s="241" t="s">
        <v>696</v>
      </c>
      <c r="D34" s="242" t="s">
        <v>906</v>
      </c>
      <c r="E34" s="243">
        <v>12</v>
      </c>
      <c r="F34" s="240" t="s">
        <v>720</v>
      </c>
      <c r="G34" s="241" t="s">
        <v>35</v>
      </c>
      <c r="H34" s="241" t="s">
        <v>46</v>
      </c>
      <c r="I34" s="244">
        <v>10.8</v>
      </c>
      <c r="J34" s="265">
        <v>2</v>
      </c>
      <c r="K34" s="119">
        <f>IF(J34&lt;&gt;"",VLOOKUP(J34,Zusammenfassung!$I$11:$J$24,MATCH($F$11,{"V";"S";"SH"},0)+1,FALSE),)</f>
        <v>100.3</v>
      </c>
      <c r="L34" s="482">
        <f>IF(H34="A",Hilfsblatt!$D$9,IF(H34="B1",Hilfsblatt!$D$10,IF(H34="B2",Hilfsblatt!$D$11,IF(H34="C1",Hilfsblatt!$D$12,IF(H34="C2",Hilfsblatt!$D$13,IF(H34="D",Hilfsblatt!$D$14,IF(H34="E",Hilfsblatt!$D$15)))))))</f>
        <v>0</v>
      </c>
      <c r="M34" s="120">
        <f t="shared" si="0"/>
        <v>1083.24</v>
      </c>
      <c r="N34" s="120">
        <f t="shared" si="1"/>
        <v>0</v>
      </c>
      <c r="O34" s="121">
        <f t="shared" si="4"/>
        <v>0</v>
      </c>
      <c r="P34" s="120">
        <f t="shared" si="3"/>
        <v>0</v>
      </c>
      <c r="R34" s="67"/>
      <c r="S34" s="67"/>
      <c r="T34" s="264"/>
    </row>
    <row r="35" spans="1:20" ht="16.5">
      <c r="A35" s="394">
        <v>20</v>
      </c>
      <c r="B35" s="240" t="s">
        <v>701</v>
      </c>
      <c r="C35" s="241" t="s">
        <v>696</v>
      </c>
      <c r="D35" s="242" t="s">
        <v>907</v>
      </c>
      <c r="E35" s="243"/>
      <c r="F35" s="240" t="s">
        <v>72</v>
      </c>
      <c r="G35" s="241" t="s">
        <v>705</v>
      </c>
      <c r="H35" s="241" t="s">
        <v>1032</v>
      </c>
      <c r="I35" s="244">
        <v>33.22</v>
      </c>
      <c r="J35" s="241">
        <v>2</v>
      </c>
      <c r="K35" s="119">
        <f>IF(J35&lt;&gt;"",VLOOKUP(J35,Zusammenfassung!$I$11:$J$24,MATCH($F$11,{"V";"S";"SH"},0)+1,FALSE),)</f>
        <v>100.3</v>
      </c>
      <c r="L35" s="482">
        <f>IF(H35="A",Hilfsblatt!$D$9,IF(H35="B1",Hilfsblatt!$D$10,IF(H35="B2",Hilfsblatt!$D$11,IF(H35="C1",Hilfsblatt!$D$12,IF(H35="C2",Hilfsblatt!$D$13,IF(H35="D",Hilfsblatt!$D$14,IF(H35="E",Hilfsblatt!$D$15)))))))</f>
        <v>0</v>
      </c>
      <c r="M35" s="120">
        <f t="shared" si="0"/>
        <v>3331.9659999999999</v>
      </c>
      <c r="N35" s="120">
        <f t="shared" si="1"/>
        <v>0</v>
      </c>
      <c r="O35" s="121">
        <f t="shared" si="4"/>
        <v>0</v>
      </c>
      <c r="P35" s="120">
        <f t="shared" si="3"/>
        <v>0</v>
      </c>
      <c r="Q35" s="3"/>
      <c r="R35" s="3"/>
      <c r="S35" s="3"/>
    </row>
    <row r="36" spans="1:20" ht="16.5">
      <c r="A36" s="394">
        <v>21</v>
      </c>
      <c r="B36" s="240" t="s">
        <v>701</v>
      </c>
      <c r="C36" s="241" t="s">
        <v>696</v>
      </c>
      <c r="D36" s="242" t="s">
        <v>908</v>
      </c>
      <c r="E36" s="243"/>
      <c r="F36" s="240" t="s">
        <v>721</v>
      </c>
      <c r="G36" s="241" t="s">
        <v>35</v>
      </c>
      <c r="H36" s="241" t="s">
        <v>1032</v>
      </c>
      <c r="I36" s="244">
        <v>15.01</v>
      </c>
      <c r="J36" s="241">
        <v>2</v>
      </c>
      <c r="K36" s="119">
        <f>IF(J36&lt;&gt;"",VLOOKUP(J36,Zusammenfassung!$I$11:$J$24,MATCH($F$11,{"V";"S";"SH"},0)+1,FALSE),)</f>
        <v>100.3</v>
      </c>
      <c r="L36" s="482">
        <f>IF(H36="A",Hilfsblatt!$D$9,IF(H36="B1",Hilfsblatt!$D$10,IF(H36="B2",Hilfsblatt!$D$11,IF(H36="C1",Hilfsblatt!$D$12,IF(H36="C2",Hilfsblatt!$D$13,IF(H36="D",Hilfsblatt!$D$14,IF(H36="E",Hilfsblatt!$D$15)))))))</f>
        <v>0</v>
      </c>
      <c r="M36" s="120">
        <f t="shared" si="0"/>
        <v>1505.5029999999999</v>
      </c>
      <c r="N36" s="120">
        <f t="shared" si="1"/>
        <v>0</v>
      </c>
      <c r="O36" s="121">
        <f t="shared" si="4"/>
        <v>0</v>
      </c>
      <c r="P36" s="120">
        <f t="shared" si="3"/>
        <v>0</v>
      </c>
      <c r="Q36" s="3"/>
      <c r="R36" s="3"/>
      <c r="S36" s="3"/>
    </row>
    <row r="37" spans="1:20" ht="16.5">
      <c r="A37" s="394">
        <v>22</v>
      </c>
      <c r="B37" s="240" t="s">
        <v>701</v>
      </c>
      <c r="C37" s="241" t="s">
        <v>696</v>
      </c>
      <c r="D37" s="242" t="s">
        <v>909</v>
      </c>
      <c r="E37" s="243"/>
      <c r="F37" s="240" t="s">
        <v>72</v>
      </c>
      <c r="G37" s="241" t="s">
        <v>705</v>
      </c>
      <c r="H37" s="241" t="s">
        <v>1032</v>
      </c>
      <c r="I37" s="244">
        <v>9.23</v>
      </c>
      <c r="J37" s="241">
        <v>2</v>
      </c>
      <c r="K37" s="119">
        <f>IF(J37&lt;&gt;"",VLOOKUP(J37,Zusammenfassung!$I$11:$J$24,MATCH($F$11,{"V";"S";"SH"},0)+1,FALSE),)</f>
        <v>100.3</v>
      </c>
      <c r="L37" s="482">
        <f>IF(H37="A",Hilfsblatt!$D$9,IF(H37="B1",Hilfsblatt!$D$10,IF(H37="B2",Hilfsblatt!$D$11,IF(H37="C1",Hilfsblatt!$D$12,IF(H37="C2",Hilfsblatt!$D$13,IF(H37="D",Hilfsblatt!$D$14,IF(H37="E",Hilfsblatt!$D$15)))))))</f>
        <v>0</v>
      </c>
      <c r="M37" s="120">
        <f t="shared" si="0"/>
        <v>925.76900000000001</v>
      </c>
      <c r="N37" s="120">
        <f t="shared" si="1"/>
        <v>0</v>
      </c>
      <c r="O37" s="121">
        <f t="shared" si="4"/>
        <v>0</v>
      </c>
      <c r="P37" s="120">
        <f t="shared" si="3"/>
        <v>0</v>
      </c>
      <c r="Q37" s="3"/>
      <c r="R37" s="3"/>
      <c r="S37" s="3"/>
    </row>
    <row r="38" spans="1:20" ht="20.100000000000001" customHeight="1">
      <c r="A38" s="394">
        <v>23</v>
      </c>
      <c r="B38" s="240" t="s">
        <v>713</v>
      </c>
      <c r="C38" s="241" t="s">
        <v>696</v>
      </c>
      <c r="D38" s="242" t="s">
        <v>910</v>
      </c>
      <c r="E38" s="243">
        <v>13</v>
      </c>
      <c r="F38" s="240" t="s">
        <v>1038</v>
      </c>
      <c r="G38" s="241" t="s">
        <v>35</v>
      </c>
      <c r="H38" s="241" t="s">
        <v>46</v>
      </c>
      <c r="I38" s="244">
        <v>22.72</v>
      </c>
      <c r="J38" s="265">
        <v>2</v>
      </c>
      <c r="K38" s="119">
        <f>IF(J38&lt;&gt;"",VLOOKUP(J38,Zusammenfassung!$I$11:$J$24,MATCH($F$11,{"V";"S";"SH"},0)+1,FALSE),)</f>
        <v>100.3</v>
      </c>
      <c r="L38" s="482">
        <f>IF(H38="A",Hilfsblatt!$D$9,IF(H38="B1",Hilfsblatt!$D$10,IF(H38="B2",Hilfsblatt!$D$11,IF(H38="C1",Hilfsblatt!$D$12,IF(H38="C2",Hilfsblatt!$D$13,IF(H38="D",Hilfsblatt!$D$14,IF(H38="E",Hilfsblatt!$D$15)))))))</f>
        <v>0</v>
      </c>
      <c r="M38" s="120">
        <f t="shared" si="0"/>
        <v>2278.8159999999998</v>
      </c>
      <c r="N38" s="120">
        <f t="shared" si="1"/>
        <v>0</v>
      </c>
      <c r="O38" s="121">
        <f t="shared" si="4"/>
        <v>0</v>
      </c>
      <c r="P38" s="120">
        <f t="shared" si="3"/>
        <v>0</v>
      </c>
      <c r="R38" s="3"/>
      <c r="S38" s="3"/>
    </row>
    <row r="39" spans="1:20" ht="20.100000000000001" customHeight="1">
      <c r="A39" s="394">
        <v>24</v>
      </c>
      <c r="B39" s="240" t="s">
        <v>713</v>
      </c>
      <c r="C39" s="241" t="s">
        <v>696</v>
      </c>
      <c r="D39" s="242" t="s">
        <v>911</v>
      </c>
      <c r="E39" s="243">
        <v>14</v>
      </c>
      <c r="F39" s="240" t="s">
        <v>722</v>
      </c>
      <c r="G39" s="241" t="s">
        <v>97</v>
      </c>
      <c r="H39" s="241" t="s">
        <v>94</v>
      </c>
      <c r="I39" s="244">
        <v>2.37</v>
      </c>
      <c r="J39" s="241">
        <v>0.23</v>
      </c>
      <c r="K39" s="119">
        <f>IF(J39&lt;&gt;"",VLOOKUP(J39,Zusammenfassung!$I$11:$J$24,MATCH($F$11,{"V";"S";"SH"},0)+1,FALSE),)</f>
        <v>12</v>
      </c>
      <c r="L39" s="482">
        <f>IF(H39="A",Hilfsblatt!$D$9,IF(H39="B1",Hilfsblatt!$D$10,IF(H39="B2",Hilfsblatt!$D$11,IF(H39="C1",Hilfsblatt!$D$12,IF(H39="C2",Hilfsblatt!$D$13,IF(H39="D",Hilfsblatt!$D$14,IF(H39="E",Hilfsblatt!$D$15)))))))</f>
        <v>0</v>
      </c>
      <c r="M39" s="120">
        <f t="shared" si="0"/>
        <v>28.44</v>
      </c>
      <c r="N39" s="120">
        <f t="shared" si="1"/>
        <v>0</v>
      </c>
      <c r="O39" s="121">
        <f t="shared" si="4"/>
        <v>0</v>
      </c>
      <c r="P39" s="120">
        <f t="shared" si="3"/>
        <v>0</v>
      </c>
      <c r="Q39" s="3"/>
      <c r="R39" s="3"/>
      <c r="S39" s="3"/>
    </row>
    <row r="40" spans="1:20" ht="20.100000000000001" customHeight="1">
      <c r="A40" s="394">
        <v>25</v>
      </c>
      <c r="B40" s="240" t="s">
        <v>713</v>
      </c>
      <c r="C40" s="241" t="s">
        <v>696</v>
      </c>
      <c r="D40" s="242" t="s">
        <v>912</v>
      </c>
      <c r="E40" s="243"/>
      <c r="F40" s="240" t="s">
        <v>423</v>
      </c>
      <c r="G40" s="241" t="s">
        <v>35</v>
      </c>
      <c r="H40" s="241" t="s">
        <v>46</v>
      </c>
      <c r="I40" s="244">
        <v>1.88</v>
      </c>
      <c r="J40" s="265">
        <v>6</v>
      </c>
      <c r="K40" s="119">
        <f>IF(J40&lt;&gt;"",VLOOKUP(J40,Zusammenfassung!$I$11:$J$24,MATCH($F$11,{"V";"S";"SH"},0)+1,FALSE),)</f>
        <v>302.75</v>
      </c>
      <c r="L40" s="482">
        <f>IF(H40="A",Hilfsblatt!$D$9,IF(H40="B1",Hilfsblatt!$D$10,IF(H40="B2",Hilfsblatt!$D$11,IF(H40="C1",Hilfsblatt!$D$12,IF(H40="C2",Hilfsblatt!$D$13,IF(H40="D",Hilfsblatt!$D$14,IF(H40="E",Hilfsblatt!$D$15)))))))</f>
        <v>0</v>
      </c>
      <c r="M40" s="120">
        <f t="shared" si="0"/>
        <v>569.16999999999996</v>
      </c>
      <c r="N40" s="120">
        <f t="shared" si="1"/>
        <v>0</v>
      </c>
      <c r="O40" s="121">
        <f t="shared" si="4"/>
        <v>0</v>
      </c>
      <c r="P40" s="120">
        <f t="shared" si="3"/>
        <v>0</v>
      </c>
      <c r="Q40" s="3"/>
      <c r="R40" s="3"/>
      <c r="S40" s="3"/>
    </row>
    <row r="41" spans="1:20" ht="20.100000000000001" customHeight="1">
      <c r="A41" s="394">
        <v>26</v>
      </c>
      <c r="B41" s="240" t="s">
        <v>713</v>
      </c>
      <c r="C41" s="241" t="s">
        <v>696</v>
      </c>
      <c r="D41" s="242" t="s">
        <v>913</v>
      </c>
      <c r="E41" s="243"/>
      <c r="F41" s="240" t="s">
        <v>723</v>
      </c>
      <c r="G41" s="241" t="s">
        <v>35</v>
      </c>
      <c r="H41" s="241" t="s">
        <v>46</v>
      </c>
      <c r="I41" s="244">
        <v>1.7</v>
      </c>
      <c r="J41" s="265">
        <v>6</v>
      </c>
      <c r="K41" s="119">
        <f>IF(J41&lt;&gt;"",VLOOKUP(J41,Zusammenfassung!$I$11:$J$24,MATCH($F$11,{"V";"S";"SH"},0)+1,FALSE),)</f>
        <v>302.75</v>
      </c>
      <c r="L41" s="482">
        <f>IF(H41="A",Hilfsblatt!$D$9,IF(H41="B1",Hilfsblatt!$D$10,IF(H41="B2",Hilfsblatt!$D$11,IF(H41="C1",Hilfsblatt!$D$12,IF(H41="C2",Hilfsblatt!$D$13,IF(H41="D",Hilfsblatt!$D$14,IF(H41="E",Hilfsblatt!$D$15)))))))</f>
        <v>0</v>
      </c>
      <c r="M41" s="120">
        <f t="shared" si="0"/>
        <v>514.67499999999995</v>
      </c>
      <c r="N41" s="120">
        <f t="shared" si="1"/>
        <v>0</v>
      </c>
      <c r="O41" s="121">
        <f t="shared" si="4"/>
        <v>0</v>
      </c>
      <c r="P41" s="120">
        <f t="shared" si="3"/>
        <v>0</v>
      </c>
      <c r="Q41" s="3"/>
      <c r="R41" s="3"/>
      <c r="S41" s="3"/>
    </row>
    <row r="42" spans="1:20" ht="20.100000000000001" customHeight="1">
      <c r="A42" s="394">
        <v>27</v>
      </c>
      <c r="B42" s="240" t="s">
        <v>713</v>
      </c>
      <c r="C42" s="241" t="s">
        <v>696</v>
      </c>
      <c r="D42" s="242" t="s">
        <v>914</v>
      </c>
      <c r="E42" s="243">
        <v>5</v>
      </c>
      <c r="F42" s="240" t="s">
        <v>724</v>
      </c>
      <c r="G42" s="241" t="s">
        <v>97</v>
      </c>
      <c r="H42" s="241" t="s">
        <v>126</v>
      </c>
      <c r="I42" s="244">
        <v>20.22</v>
      </c>
      <c r="J42" s="241">
        <v>1</v>
      </c>
      <c r="K42" s="119">
        <f>IF(J42&lt;&gt;"",VLOOKUP(J42,Zusammenfassung!$I$11:$J$24,MATCH($F$11,{"V";"S";"SH"},0)+1,FALSE),)</f>
        <v>52.178571428571431</v>
      </c>
      <c r="L42" s="482">
        <f>IF(H42="A",Hilfsblatt!$D$9,IF(H42="B1",Hilfsblatt!$D$10,IF(H42="B2",Hilfsblatt!$D$11,IF(H42="C1",Hilfsblatt!$D$12,IF(H42="C2",Hilfsblatt!$D$13,IF(H42="D",Hilfsblatt!$D$14,IF(H42="E",Hilfsblatt!$D$15)))))))</f>
        <v>0</v>
      </c>
      <c r="M42" s="120">
        <f t="shared" si="0"/>
        <v>1055.0507142857143</v>
      </c>
      <c r="N42" s="120">
        <f t="shared" si="1"/>
        <v>0</v>
      </c>
      <c r="O42" s="121">
        <f t="shared" si="4"/>
        <v>0</v>
      </c>
      <c r="P42" s="120">
        <f t="shared" si="3"/>
        <v>0</v>
      </c>
      <c r="Q42" s="3"/>
      <c r="R42" s="3"/>
      <c r="S42" s="3"/>
    </row>
    <row r="43" spans="1:20" ht="20.100000000000001" customHeight="1">
      <c r="A43" s="394">
        <v>28</v>
      </c>
      <c r="B43" s="240" t="s">
        <v>713</v>
      </c>
      <c r="C43" s="241" t="s">
        <v>696</v>
      </c>
      <c r="D43" s="242" t="s">
        <v>915</v>
      </c>
      <c r="E43" s="243">
        <v>6</v>
      </c>
      <c r="F43" s="240" t="s">
        <v>1019</v>
      </c>
      <c r="G43" s="241" t="s">
        <v>97</v>
      </c>
      <c r="H43" s="241" t="s">
        <v>126</v>
      </c>
      <c r="I43" s="244">
        <v>14.98</v>
      </c>
      <c r="J43" s="241">
        <v>1</v>
      </c>
      <c r="K43" s="119">
        <f>IF(J43&lt;&gt;"",VLOOKUP(J43,Zusammenfassung!$I$11:$J$24,MATCH($F$11,{"V";"S";"SH"},0)+1,FALSE),)</f>
        <v>52.178571428571431</v>
      </c>
      <c r="L43" s="482">
        <f>IF(H43="A",Hilfsblatt!$D$9,IF(H43="B1",Hilfsblatt!$D$10,IF(H43="B2",Hilfsblatt!$D$11,IF(H43="C1",Hilfsblatt!$D$12,IF(H43="C2",Hilfsblatt!$D$13,IF(H43="D",Hilfsblatt!$D$14,IF(H43="E",Hilfsblatt!$D$15)))))))</f>
        <v>0</v>
      </c>
      <c r="M43" s="120">
        <f t="shared" si="0"/>
        <v>781.6350000000001</v>
      </c>
      <c r="N43" s="120">
        <f t="shared" si="1"/>
        <v>0</v>
      </c>
      <c r="O43" s="121">
        <f t="shared" si="4"/>
        <v>0</v>
      </c>
      <c r="P43" s="120">
        <f t="shared" si="3"/>
        <v>0</v>
      </c>
      <c r="Q43" s="3"/>
      <c r="R43" s="3"/>
      <c r="S43" s="3"/>
    </row>
    <row r="44" spans="1:20" ht="20.100000000000001" customHeight="1">
      <c r="A44" s="394">
        <v>29</v>
      </c>
      <c r="B44" s="240" t="s">
        <v>725</v>
      </c>
      <c r="C44" s="241" t="s">
        <v>696</v>
      </c>
      <c r="D44" s="242" t="s">
        <v>916</v>
      </c>
      <c r="E44" s="243">
        <v>15</v>
      </c>
      <c r="F44" s="240" t="s">
        <v>483</v>
      </c>
      <c r="G44" s="241" t="s">
        <v>35</v>
      </c>
      <c r="H44" s="241" t="s">
        <v>46</v>
      </c>
      <c r="I44" s="244">
        <v>4.34</v>
      </c>
      <c r="J44" s="265">
        <v>6</v>
      </c>
      <c r="K44" s="119">
        <f>IF(J44&lt;&gt;"",VLOOKUP(J44,Zusammenfassung!$I$11:$J$24,MATCH($F$11,{"V";"S";"SH"},0)+1,FALSE),)</f>
        <v>302.75</v>
      </c>
      <c r="L44" s="482">
        <f>IF(H44="A",Hilfsblatt!$D$9,IF(H44="B1",Hilfsblatt!$D$10,IF(H44="B2",Hilfsblatt!$D$11,IF(H44="C1",Hilfsblatt!$D$12,IF(H44="C2",Hilfsblatt!$D$13,IF(H44="D",Hilfsblatt!$D$14,IF(H44="E",Hilfsblatt!$D$15)))))))</f>
        <v>0</v>
      </c>
      <c r="M44" s="120">
        <f t="shared" si="0"/>
        <v>1313.9349999999999</v>
      </c>
      <c r="N44" s="120">
        <f t="shared" si="1"/>
        <v>0</v>
      </c>
      <c r="O44" s="121">
        <f t="shared" si="4"/>
        <v>0</v>
      </c>
      <c r="P44" s="120">
        <f t="shared" si="3"/>
        <v>0</v>
      </c>
      <c r="Q44" s="3"/>
      <c r="R44" s="3"/>
      <c r="S44" s="3"/>
    </row>
    <row r="45" spans="1:20" ht="20.100000000000001" customHeight="1">
      <c r="A45" s="394">
        <v>30</v>
      </c>
      <c r="B45" s="240" t="s">
        <v>725</v>
      </c>
      <c r="C45" s="241" t="s">
        <v>696</v>
      </c>
      <c r="D45" s="242" t="s">
        <v>917</v>
      </c>
      <c r="E45" s="243"/>
      <c r="F45" s="240" t="s">
        <v>726</v>
      </c>
      <c r="G45" s="241" t="s">
        <v>35</v>
      </c>
      <c r="H45" s="241" t="s">
        <v>46</v>
      </c>
      <c r="I45" s="244">
        <v>1.47</v>
      </c>
      <c r="J45" s="265">
        <v>6</v>
      </c>
      <c r="K45" s="119">
        <f>IF(J45&lt;&gt;"",VLOOKUP(J45,Zusammenfassung!$I$11:$J$24,MATCH($F$11,{"V";"S";"SH"},0)+1,FALSE),)</f>
        <v>302.75</v>
      </c>
      <c r="L45" s="482">
        <f>IF(H45="A",Hilfsblatt!$D$9,IF(H45="B1",Hilfsblatt!$D$10,IF(H45="B2",Hilfsblatt!$D$11,IF(H45="C1",Hilfsblatt!$D$12,IF(H45="C2",Hilfsblatt!$D$13,IF(H45="D",Hilfsblatt!$D$14,IF(H45="E",Hilfsblatt!$D$15)))))))</f>
        <v>0</v>
      </c>
      <c r="M45" s="120">
        <f t="shared" si="0"/>
        <v>445.04250000000002</v>
      </c>
      <c r="N45" s="120">
        <f t="shared" si="1"/>
        <v>0</v>
      </c>
      <c r="O45" s="121">
        <f t="shared" si="4"/>
        <v>0</v>
      </c>
      <c r="P45" s="120">
        <f t="shared" si="3"/>
        <v>0</v>
      </c>
      <c r="Q45" s="3"/>
      <c r="R45" s="3"/>
      <c r="S45" s="3"/>
    </row>
    <row r="46" spans="1:20" ht="20.100000000000001" customHeight="1">
      <c r="A46" s="394">
        <v>31</v>
      </c>
      <c r="B46" s="240" t="s">
        <v>725</v>
      </c>
      <c r="C46" s="241" t="s">
        <v>696</v>
      </c>
      <c r="D46" s="242" t="s">
        <v>918</v>
      </c>
      <c r="E46" s="243">
        <v>16</v>
      </c>
      <c r="F46" s="240" t="s">
        <v>423</v>
      </c>
      <c r="G46" s="241" t="s">
        <v>35</v>
      </c>
      <c r="H46" s="241" t="s">
        <v>46</v>
      </c>
      <c r="I46" s="244">
        <v>4.1399999999999997</v>
      </c>
      <c r="J46" s="265">
        <v>6</v>
      </c>
      <c r="K46" s="119">
        <f>IF(J46&lt;&gt;"",VLOOKUP(J46,Zusammenfassung!$I$11:$J$24,MATCH($F$11,{"V";"S";"SH"},0)+1,FALSE),)</f>
        <v>302.75</v>
      </c>
      <c r="L46" s="482">
        <f>IF(H46="A",Hilfsblatt!$D$9,IF(H46="B1",Hilfsblatt!$D$10,IF(H46="B2",Hilfsblatt!$D$11,IF(H46="C1",Hilfsblatt!$D$12,IF(H46="C2",Hilfsblatt!$D$13,IF(H46="D",Hilfsblatt!$D$14,IF(H46="E",Hilfsblatt!$D$15)))))))</f>
        <v>0</v>
      </c>
      <c r="M46" s="120">
        <f t="shared" si="0"/>
        <v>1253.385</v>
      </c>
      <c r="N46" s="120">
        <f t="shared" si="1"/>
        <v>0</v>
      </c>
      <c r="O46" s="121">
        <f t="shared" si="4"/>
        <v>0</v>
      </c>
      <c r="P46" s="120">
        <f t="shared" si="3"/>
        <v>0</v>
      </c>
      <c r="Q46" s="3"/>
      <c r="R46" s="3"/>
      <c r="S46" s="3"/>
    </row>
    <row r="47" spans="1:20" ht="20.100000000000001" customHeight="1">
      <c r="A47" s="394">
        <v>32</v>
      </c>
      <c r="B47" s="240" t="s">
        <v>725</v>
      </c>
      <c r="C47" s="241" t="s">
        <v>696</v>
      </c>
      <c r="D47" s="242" t="s">
        <v>919</v>
      </c>
      <c r="E47" s="243"/>
      <c r="F47" s="240" t="s">
        <v>727</v>
      </c>
      <c r="G47" s="241" t="s">
        <v>35</v>
      </c>
      <c r="H47" s="241" t="s">
        <v>46</v>
      </c>
      <c r="I47" s="244">
        <v>1.3</v>
      </c>
      <c r="J47" s="265">
        <v>6</v>
      </c>
      <c r="K47" s="119">
        <f>IF(J47&lt;&gt;"",VLOOKUP(J47,Zusammenfassung!$I$11:$J$24,MATCH($F$11,{"V";"S";"SH"},0)+1,FALSE),)</f>
        <v>302.75</v>
      </c>
      <c r="L47" s="482">
        <f>IF(H47="A",Hilfsblatt!$D$9,IF(H47="B1",Hilfsblatt!$D$10,IF(H47="B2",Hilfsblatt!$D$11,IF(H47="C1",Hilfsblatt!$D$12,IF(H47="C2",Hilfsblatt!$D$13,IF(H47="D",Hilfsblatt!$D$14,IF(H47="E",Hilfsblatt!$D$15)))))))</f>
        <v>0</v>
      </c>
      <c r="M47" s="120">
        <f t="shared" si="0"/>
        <v>393.57499999999999</v>
      </c>
      <c r="N47" s="120">
        <f t="shared" si="1"/>
        <v>0</v>
      </c>
      <c r="O47" s="121">
        <f t="shared" si="4"/>
        <v>0</v>
      </c>
      <c r="P47" s="120">
        <f t="shared" si="3"/>
        <v>0</v>
      </c>
      <c r="Q47" s="3"/>
      <c r="R47" s="3"/>
      <c r="S47" s="3"/>
    </row>
    <row r="48" spans="1:20" ht="20.100000000000001" customHeight="1">
      <c r="A48" s="394">
        <v>33</v>
      </c>
      <c r="B48" s="240" t="s">
        <v>725</v>
      </c>
      <c r="C48" s="241" t="s">
        <v>696</v>
      </c>
      <c r="D48" s="242" t="s">
        <v>920</v>
      </c>
      <c r="E48" s="243">
        <v>4</v>
      </c>
      <c r="F48" s="240" t="s">
        <v>728</v>
      </c>
      <c r="G48" s="241" t="s">
        <v>97</v>
      </c>
      <c r="H48" s="241" t="s">
        <v>176</v>
      </c>
      <c r="I48" s="244">
        <v>8.9499999999999993</v>
      </c>
      <c r="J48" s="124"/>
      <c r="K48" s="124"/>
      <c r="L48" s="124"/>
      <c r="M48" s="124"/>
      <c r="N48" s="124"/>
      <c r="O48" s="124"/>
      <c r="P48" s="124"/>
      <c r="Q48" s="3"/>
      <c r="R48" s="3"/>
      <c r="S48" s="3"/>
    </row>
    <row r="49" spans="1:19" ht="20.100000000000001" customHeight="1">
      <c r="A49" s="394">
        <v>34</v>
      </c>
      <c r="B49" s="240" t="s">
        <v>713</v>
      </c>
      <c r="C49" s="241" t="s">
        <v>696</v>
      </c>
      <c r="D49" s="242" t="s">
        <v>921</v>
      </c>
      <c r="E49" s="243">
        <v>17</v>
      </c>
      <c r="F49" s="240" t="s">
        <v>729</v>
      </c>
      <c r="G49" s="241" t="s">
        <v>97</v>
      </c>
      <c r="H49" s="241" t="s">
        <v>176</v>
      </c>
      <c r="I49" s="244">
        <v>15.06</v>
      </c>
      <c r="J49" s="124"/>
      <c r="K49" s="124"/>
      <c r="L49" s="124"/>
      <c r="M49" s="124"/>
      <c r="N49" s="124"/>
      <c r="O49" s="124"/>
      <c r="P49" s="124"/>
      <c r="Q49" s="3"/>
      <c r="R49" s="3"/>
      <c r="S49" s="3"/>
    </row>
    <row r="50" spans="1:19" ht="30">
      <c r="A50" s="394">
        <v>35</v>
      </c>
      <c r="B50" s="240" t="s">
        <v>725</v>
      </c>
      <c r="C50" s="241" t="s">
        <v>696</v>
      </c>
      <c r="D50" s="242" t="s">
        <v>922</v>
      </c>
      <c r="E50" s="243">
        <v>1</v>
      </c>
      <c r="F50" s="240" t="s">
        <v>1020</v>
      </c>
      <c r="G50" s="241" t="s">
        <v>97</v>
      </c>
      <c r="H50" s="241" t="s">
        <v>126</v>
      </c>
      <c r="I50" s="244">
        <v>20.34</v>
      </c>
      <c r="J50" s="241">
        <v>1</v>
      </c>
      <c r="K50" s="119">
        <f>IF(J50&lt;&gt;"",VLOOKUP(J50,Zusammenfassung!$I$11:$J$24,MATCH($F$11,{"V";"S";"SH"},0)+1,FALSE),)</f>
        <v>52.178571428571431</v>
      </c>
      <c r="L50" s="482">
        <f>IF(H50="A",Hilfsblatt!$D$9,IF(H50="B1",Hilfsblatt!$D$10,IF(H50="B2",Hilfsblatt!$D$11,IF(H50="C1",Hilfsblatt!$D$12,IF(H50="C2",Hilfsblatt!$D$13,IF(H50="D",Hilfsblatt!$D$14,IF(H50="E",Hilfsblatt!$D$15)))))))</f>
        <v>0</v>
      </c>
      <c r="M50" s="120">
        <f t="shared" si="0"/>
        <v>1061.3121428571428</v>
      </c>
      <c r="N50" s="120">
        <f t="shared" si="1"/>
        <v>0</v>
      </c>
      <c r="O50" s="121">
        <f>IF(P50&gt;0,P50/K50,0)</f>
        <v>0</v>
      </c>
      <c r="P50" s="120">
        <f t="shared" si="3"/>
        <v>0</v>
      </c>
      <c r="Q50" s="3"/>
      <c r="R50" s="3"/>
      <c r="S50" s="3"/>
    </row>
    <row r="51" spans="1:19" ht="20.100000000000001" customHeight="1">
      <c r="A51" s="394">
        <v>36</v>
      </c>
      <c r="B51" s="240" t="s">
        <v>701</v>
      </c>
      <c r="C51" s="241" t="s">
        <v>696</v>
      </c>
      <c r="D51" s="242" t="s">
        <v>923</v>
      </c>
      <c r="E51" s="243"/>
      <c r="F51" s="240" t="s">
        <v>72</v>
      </c>
      <c r="G51" s="241" t="s">
        <v>705</v>
      </c>
      <c r="H51" s="241" t="s">
        <v>1032</v>
      </c>
      <c r="I51" s="244">
        <v>13.03</v>
      </c>
      <c r="J51" s="241">
        <v>2</v>
      </c>
      <c r="K51" s="119">
        <f>IF(J51&lt;&gt;"",VLOOKUP(J51,Zusammenfassung!$I$11:$J$24,MATCH($F$11,{"V";"S";"SH"},0)+1,FALSE),)</f>
        <v>100.3</v>
      </c>
      <c r="L51" s="482">
        <f>IF(H51="A",Hilfsblatt!$D$9,IF(H51="B1",Hilfsblatt!$D$10,IF(H51="B2",Hilfsblatt!$D$11,IF(H51="C1",Hilfsblatt!$D$12,IF(H51="C2",Hilfsblatt!$D$13,IF(H51="D",Hilfsblatt!$D$14,IF(H51="E",Hilfsblatt!$D$15)))))))</f>
        <v>0</v>
      </c>
      <c r="M51" s="120">
        <f t="shared" si="0"/>
        <v>1306.9089999999999</v>
      </c>
      <c r="N51" s="120">
        <f t="shared" si="1"/>
        <v>0</v>
      </c>
      <c r="O51" s="121">
        <f t="shared" ref="O51:O78" si="5">IF(P51&gt;0,P51/K51,0)</f>
        <v>0</v>
      </c>
      <c r="P51" s="120">
        <f t="shared" si="3"/>
        <v>0</v>
      </c>
      <c r="Q51" s="3"/>
      <c r="R51" s="3"/>
      <c r="S51" s="3"/>
    </row>
    <row r="52" spans="1:19" ht="20.100000000000001" customHeight="1">
      <c r="A52" s="394">
        <v>37</v>
      </c>
      <c r="B52" s="240" t="s">
        <v>731</v>
      </c>
      <c r="C52" s="241" t="s">
        <v>698</v>
      </c>
      <c r="D52" s="242" t="s">
        <v>984</v>
      </c>
      <c r="E52" s="243">
        <v>126</v>
      </c>
      <c r="F52" s="240" t="s">
        <v>732</v>
      </c>
      <c r="G52" s="241"/>
      <c r="H52" s="241" t="s">
        <v>94</v>
      </c>
      <c r="I52" s="244">
        <v>10.78</v>
      </c>
      <c r="J52" s="241">
        <v>0.23</v>
      </c>
      <c r="K52" s="119">
        <f>IF(J52&lt;&gt;"",VLOOKUP(J52,Zusammenfassung!$I$11:$J$24,MATCH($F$11,{"V";"S";"SH"},0)+1,FALSE),)</f>
        <v>12</v>
      </c>
      <c r="L52" s="482">
        <f>IF(H52="A",Hilfsblatt!$D$9,IF(H52="B1",Hilfsblatt!$D$10,IF(H52="B2",Hilfsblatt!$D$11,IF(H52="C1",Hilfsblatt!$D$12,IF(H52="C2",Hilfsblatt!$D$13,IF(H52="D",Hilfsblatt!$D$14,IF(H52="E",Hilfsblatt!$D$15)))))))</f>
        <v>0</v>
      </c>
      <c r="M52" s="120">
        <f t="shared" si="0"/>
        <v>129.35999999999999</v>
      </c>
      <c r="N52" s="120">
        <f t="shared" si="1"/>
        <v>0</v>
      </c>
      <c r="O52" s="121">
        <f t="shared" si="5"/>
        <v>0</v>
      </c>
      <c r="P52" s="120">
        <f t="shared" si="3"/>
        <v>0</v>
      </c>
      <c r="Q52" s="3"/>
      <c r="R52" s="3"/>
      <c r="S52" s="3"/>
    </row>
    <row r="53" spans="1:19" ht="20.100000000000001" customHeight="1">
      <c r="A53" s="394">
        <v>38</v>
      </c>
      <c r="B53" s="240" t="s">
        <v>731</v>
      </c>
      <c r="C53" s="241" t="s">
        <v>696</v>
      </c>
      <c r="D53" s="242" t="s">
        <v>924</v>
      </c>
      <c r="E53" s="243" t="s">
        <v>733</v>
      </c>
      <c r="F53" s="240" t="s">
        <v>730</v>
      </c>
      <c r="G53" s="241" t="s">
        <v>97</v>
      </c>
      <c r="H53" s="241" t="s">
        <v>126</v>
      </c>
      <c r="I53" s="244">
        <v>20.57</v>
      </c>
      <c r="J53" s="241">
        <v>1</v>
      </c>
      <c r="K53" s="119">
        <f>IF(J53&lt;&gt;"",VLOOKUP(J53,Zusammenfassung!$I$11:$J$24,MATCH($F$11,{"V";"S";"SH"},0)+1,FALSE),)</f>
        <v>52.178571428571431</v>
      </c>
      <c r="L53" s="482">
        <f>IF(H53="A",Hilfsblatt!$D$9,IF(H53="B1",Hilfsblatt!$D$10,IF(H53="B2",Hilfsblatt!$D$11,IF(H53="C1",Hilfsblatt!$D$12,IF(H53="C2",Hilfsblatt!$D$13,IF(H53="D",Hilfsblatt!$D$14,IF(H53="E",Hilfsblatt!$D$15)))))))</f>
        <v>0</v>
      </c>
      <c r="M53" s="120">
        <f t="shared" si="0"/>
        <v>1073.3132142857144</v>
      </c>
      <c r="N53" s="120">
        <f t="shared" si="1"/>
        <v>0</v>
      </c>
      <c r="O53" s="121">
        <f t="shared" si="5"/>
        <v>0</v>
      </c>
      <c r="P53" s="120">
        <f t="shared" si="3"/>
        <v>0</v>
      </c>
      <c r="Q53" s="3"/>
      <c r="R53" s="3"/>
      <c r="S53" s="3"/>
    </row>
    <row r="54" spans="1:19" ht="20.100000000000001" customHeight="1">
      <c r="A54" s="394">
        <v>39</v>
      </c>
      <c r="B54" s="240" t="s">
        <v>731</v>
      </c>
      <c r="C54" s="241" t="s">
        <v>696</v>
      </c>
      <c r="D54" s="242" t="s">
        <v>925</v>
      </c>
      <c r="E54" s="243" t="s">
        <v>734</v>
      </c>
      <c r="F54" s="240" t="s">
        <v>730</v>
      </c>
      <c r="G54" s="241" t="s">
        <v>97</v>
      </c>
      <c r="H54" s="241" t="s">
        <v>126</v>
      </c>
      <c r="I54" s="244">
        <v>20.11</v>
      </c>
      <c r="J54" s="241">
        <v>1</v>
      </c>
      <c r="K54" s="119">
        <f>IF(J54&lt;&gt;"",VLOOKUP(J54,Zusammenfassung!$I$11:$J$24,MATCH($F$11,{"V";"S";"SH"},0)+1,FALSE),)</f>
        <v>52.178571428571431</v>
      </c>
      <c r="L54" s="482">
        <f>IF(H54="A",Hilfsblatt!$D$9,IF(H54="B1",Hilfsblatt!$D$10,IF(H54="B2",Hilfsblatt!$D$11,IF(H54="C1",Hilfsblatt!$D$12,IF(H54="C2",Hilfsblatt!$D$13,IF(H54="D",Hilfsblatt!$D$14,IF(H54="E",Hilfsblatt!$D$15)))))))</f>
        <v>0</v>
      </c>
      <c r="M54" s="120">
        <f t="shared" si="0"/>
        <v>1049.3110714285715</v>
      </c>
      <c r="N54" s="120">
        <f t="shared" si="1"/>
        <v>0</v>
      </c>
      <c r="O54" s="121">
        <f t="shared" si="5"/>
        <v>0</v>
      </c>
      <c r="P54" s="120">
        <f t="shared" si="3"/>
        <v>0</v>
      </c>
      <c r="Q54" s="3"/>
      <c r="R54" s="3"/>
      <c r="S54" s="3"/>
    </row>
    <row r="55" spans="1:19" ht="20.100000000000001" customHeight="1">
      <c r="A55" s="394">
        <v>40</v>
      </c>
      <c r="B55" s="240" t="s">
        <v>731</v>
      </c>
      <c r="C55" s="241" t="s">
        <v>696</v>
      </c>
      <c r="D55" s="242" t="s">
        <v>926</v>
      </c>
      <c r="E55" s="243"/>
      <c r="F55" s="240" t="s">
        <v>52</v>
      </c>
      <c r="G55" s="241" t="s">
        <v>35</v>
      </c>
      <c r="H55" s="241" t="s">
        <v>127</v>
      </c>
      <c r="I55" s="244">
        <v>5.0199999999999996</v>
      </c>
      <c r="J55" s="241">
        <v>5</v>
      </c>
      <c r="K55" s="119">
        <f>IF(J55&lt;&gt;"",VLOOKUP(J55,Zusammenfassung!$I$11:$J$24,MATCH($F$11,{"V";"S";"SH"},0)+1,FALSE),)</f>
        <v>250.75</v>
      </c>
      <c r="L55" s="482">
        <f>IF(H55="A",Hilfsblatt!$D$9,IF(H55="B1",Hilfsblatt!$D$10,IF(H55="B2",Hilfsblatt!$D$11,IF(H55="C1",Hilfsblatt!$D$12,IF(H55="C2",Hilfsblatt!$D$13,IF(H55="D",Hilfsblatt!$D$14,IF(H55="E",Hilfsblatt!$D$15)))))))</f>
        <v>0</v>
      </c>
      <c r="M55" s="120">
        <f t="shared" si="0"/>
        <v>1258.7649999999999</v>
      </c>
      <c r="N55" s="120">
        <f t="shared" si="1"/>
        <v>0</v>
      </c>
      <c r="O55" s="121">
        <f t="shared" si="5"/>
        <v>0</v>
      </c>
      <c r="P55" s="120">
        <f t="shared" si="3"/>
        <v>0</v>
      </c>
      <c r="Q55" s="3"/>
      <c r="R55" s="3"/>
      <c r="S55" s="3"/>
    </row>
    <row r="56" spans="1:19" ht="20.100000000000001" customHeight="1">
      <c r="A56" s="394">
        <v>41</v>
      </c>
      <c r="B56" s="240" t="s">
        <v>731</v>
      </c>
      <c r="C56" s="241" t="s">
        <v>696</v>
      </c>
      <c r="D56" s="242" t="s">
        <v>985</v>
      </c>
      <c r="E56" s="243"/>
      <c r="F56" s="240" t="s">
        <v>735</v>
      </c>
      <c r="G56" s="241" t="s">
        <v>97</v>
      </c>
      <c r="H56" s="246" t="s">
        <v>94</v>
      </c>
      <c r="I56" s="244">
        <v>8.7100000000000009</v>
      </c>
      <c r="J56" s="241">
        <v>0.23</v>
      </c>
      <c r="K56" s="119">
        <f>IF(J56&lt;&gt;"",VLOOKUP(J56,Zusammenfassung!$I$11:$J$24,MATCH($F$11,{"V";"S";"SH"},0)+1,FALSE),)</f>
        <v>12</v>
      </c>
      <c r="L56" s="482">
        <f>IF(H56="A",Hilfsblatt!$D$9,IF(H56="B1",Hilfsblatt!$D$10,IF(H56="B2",Hilfsblatt!$D$11,IF(H56="C1",Hilfsblatt!$D$12,IF(H56="C2",Hilfsblatt!$D$13,IF(H56="D",Hilfsblatt!$D$14,IF(H56="E",Hilfsblatt!$D$15)))))))</f>
        <v>0</v>
      </c>
      <c r="M56" s="120">
        <f t="shared" si="0"/>
        <v>104.52000000000001</v>
      </c>
      <c r="N56" s="120">
        <f t="shared" si="1"/>
        <v>0</v>
      </c>
      <c r="O56" s="121">
        <f t="shared" si="5"/>
        <v>0</v>
      </c>
      <c r="P56" s="120">
        <f t="shared" si="3"/>
        <v>0</v>
      </c>
      <c r="Q56" s="3"/>
      <c r="R56" s="3"/>
      <c r="S56" s="3"/>
    </row>
    <row r="57" spans="1:19" ht="30">
      <c r="A57" s="394">
        <v>42</v>
      </c>
      <c r="B57" s="240" t="s">
        <v>736</v>
      </c>
      <c r="C57" s="241" t="s">
        <v>696</v>
      </c>
      <c r="D57" s="242" t="s">
        <v>927</v>
      </c>
      <c r="E57" s="243" t="s">
        <v>737</v>
      </c>
      <c r="F57" s="240" t="s">
        <v>222</v>
      </c>
      <c r="G57" s="241" t="s">
        <v>231</v>
      </c>
      <c r="H57" s="241" t="s">
        <v>126</v>
      </c>
      <c r="I57" s="244">
        <v>25.78</v>
      </c>
      <c r="J57" s="241">
        <v>1</v>
      </c>
      <c r="K57" s="119">
        <f>IF(J57&lt;&gt;"",VLOOKUP(J57,Zusammenfassung!$I$11:$J$24,MATCH($F$11,{"V";"S";"SH"},0)+1,FALSE),)</f>
        <v>52.178571428571431</v>
      </c>
      <c r="L57" s="482">
        <f>IF(H57="A",Hilfsblatt!$D$9,IF(H57="B1",Hilfsblatt!$D$10,IF(H57="B2",Hilfsblatt!$D$11,IF(H57="C1",Hilfsblatt!$D$12,IF(H57="C2",Hilfsblatt!$D$13,IF(H57="D",Hilfsblatt!$D$14,IF(H57="E",Hilfsblatt!$D$15)))))))</f>
        <v>0</v>
      </c>
      <c r="M57" s="120">
        <f t="shared" si="0"/>
        <v>1345.1635714285715</v>
      </c>
      <c r="N57" s="120">
        <f t="shared" si="1"/>
        <v>0</v>
      </c>
      <c r="O57" s="121">
        <f t="shared" si="5"/>
        <v>0</v>
      </c>
      <c r="P57" s="120">
        <f t="shared" si="3"/>
        <v>0</v>
      </c>
      <c r="Q57" s="3"/>
      <c r="R57" s="3"/>
      <c r="S57" s="3"/>
    </row>
    <row r="58" spans="1:19" ht="30">
      <c r="A58" s="394">
        <v>43</v>
      </c>
      <c r="B58" s="240" t="s">
        <v>736</v>
      </c>
      <c r="C58" s="241" t="s">
        <v>696</v>
      </c>
      <c r="D58" s="242" t="s">
        <v>928</v>
      </c>
      <c r="E58" s="243" t="s">
        <v>738</v>
      </c>
      <c r="F58" s="240" t="s">
        <v>739</v>
      </c>
      <c r="G58" s="241" t="s">
        <v>97</v>
      </c>
      <c r="H58" s="241" t="s">
        <v>126</v>
      </c>
      <c r="I58" s="244">
        <v>15.51</v>
      </c>
      <c r="J58" s="241">
        <v>1</v>
      </c>
      <c r="K58" s="119">
        <f>IF(J58&lt;&gt;"",VLOOKUP(J58,Zusammenfassung!$I$11:$J$24,MATCH($F$11,{"V";"S";"SH"},0)+1,FALSE),)</f>
        <v>52.178571428571431</v>
      </c>
      <c r="L58" s="482">
        <f>IF(H58="A",Hilfsblatt!$D$9,IF(H58="B1",Hilfsblatt!$D$10,IF(H58="B2",Hilfsblatt!$D$11,IF(H58="C1",Hilfsblatt!$D$12,IF(H58="C2",Hilfsblatt!$D$13,IF(H58="D",Hilfsblatt!$D$14,IF(H58="E",Hilfsblatt!$D$15)))))))</f>
        <v>0</v>
      </c>
      <c r="M58" s="120">
        <f t="shared" si="0"/>
        <v>809.28964285714289</v>
      </c>
      <c r="N58" s="120">
        <f t="shared" si="1"/>
        <v>0</v>
      </c>
      <c r="O58" s="121">
        <f t="shared" si="5"/>
        <v>0</v>
      </c>
      <c r="P58" s="120">
        <f t="shared" si="3"/>
        <v>0</v>
      </c>
      <c r="Q58" s="3"/>
      <c r="R58" s="3"/>
      <c r="S58" s="3"/>
    </row>
    <row r="59" spans="1:19" ht="30">
      <c r="A59" s="394">
        <v>44</v>
      </c>
      <c r="B59" s="240" t="s">
        <v>736</v>
      </c>
      <c r="C59" s="241" t="s">
        <v>696</v>
      </c>
      <c r="D59" s="242" t="s">
        <v>929</v>
      </c>
      <c r="E59" s="243" t="s">
        <v>740</v>
      </c>
      <c r="F59" s="240" t="s">
        <v>739</v>
      </c>
      <c r="G59" s="241" t="s">
        <v>231</v>
      </c>
      <c r="H59" s="241" t="s">
        <v>126</v>
      </c>
      <c r="I59" s="244">
        <v>15.16</v>
      </c>
      <c r="J59" s="241">
        <v>1</v>
      </c>
      <c r="K59" s="119">
        <f>IF(J59&lt;&gt;"",VLOOKUP(J59,Zusammenfassung!$I$11:$J$24,MATCH($F$11,{"V";"S";"SH"},0)+1,FALSE),)</f>
        <v>52.178571428571431</v>
      </c>
      <c r="L59" s="482">
        <f>IF(H59="A",Hilfsblatt!$D$9,IF(H59="B1",Hilfsblatt!$D$10,IF(H59="B2",Hilfsblatt!$D$11,IF(H59="C1",Hilfsblatt!$D$12,IF(H59="C2",Hilfsblatt!$D$13,IF(H59="D",Hilfsblatt!$D$14,IF(H59="E",Hilfsblatt!$D$15)))))))</f>
        <v>0</v>
      </c>
      <c r="M59" s="120">
        <f t="shared" si="0"/>
        <v>791.02714285714285</v>
      </c>
      <c r="N59" s="120">
        <f t="shared" si="1"/>
        <v>0</v>
      </c>
      <c r="O59" s="121">
        <f t="shared" si="5"/>
        <v>0</v>
      </c>
      <c r="P59" s="120">
        <f t="shared" si="3"/>
        <v>0</v>
      </c>
      <c r="Q59" s="3"/>
      <c r="R59" s="3"/>
      <c r="S59" s="3"/>
    </row>
    <row r="60" spans="1:19" ht="20.100000000000001" customHeight="1">
      <c r="A60" s="394">
        <v>45</v>
      </c>
      <c r="B60" s="240" t="s">
        <v>701</v>
      </c>
      <c r="C60" s="241" t="s">
        <v>696</v>
      </c>
      <c r="D60" s="242" t="s">
        <v>930</v>
      </c>
      <c r="E60" s="243"/>
      <c r="F60" s="240" t="s">
        <v>702</v>
      </c>
      <c r="G60" s="241" t="s">
        <v>35</v>
      </c>
      <c r="H60" s="241" t="s">
        <v>1032</v>
      </c>
      <c r="I60" s="244">
        <v>11.9</v>
      </c>
      <c r="J60" s="241">
        <v>2</v>
      </c>
      <c r="K60" s="119">
        <f>IF(J60&lt;&gt;"",VLOOKUP(J60,Zusammenfassung!$I$11:$J$24,MATCH($F$11,{"V";"S";"SH"},0)+1,FALSE),)</f>
        <v>100.3</v>
      </c>
      <c r="L60" s="482">
        <f>IF(H60="A",Hilfsblatt!$D$9,IF(H60="B1",Hilfsblatt!$D$10,IF(H60="B2",Hilfsblatt!$D$11,IF(H60="C1",Hilfsblatt!$D$12,IF(H60="C2",Hilfsblatt!$D$13,IF(H60="D",Hilfsblatt!$D$14,IF(H60="E",Hilfsblatt!$D$15)))))))</f>
        <v>0</v>
      </c>
      <c r="M60" s="120">
        <f t="shared" si="0"/>
        <v>1193.57</v>
      </c>
      <c r="N60" s="120">
        <f t="shared" si="1"/>
        <v>0</v>
      </c>
      <c r="O60" s="121">
        <f t="shared" si="5"/>
        <v>0</v>
      </c>
      <c r="P60" s="120">
        <f t="shared" si="3"/>
        <v>0</v>
      </c>
      <c r="Q60" s="3"/>
      <c r="R60" s="3"/>
      <c r="S60" s="3"/>
    </row>
    <row r="61" spans="1:19" ht="30">
      <c r="A61" s="394">
        <v>46</v>
      </c>
      <c r="B61" s="240" t="s">
        <v>701</v>
      </c>
      <c r="C61" s="241" t="s">
        <v>696</v>
      </c>
      <c r="D61" s="242" t="s">
        <v>931</v>
      </c>
      <c r="E61" s="243"/>
      <c r="F61" s="240" t="s">
        <v>741</v>
      </c>
      <c r="G61" s="246" t="s">
        <v>712</v>
      </c>
      <c r="H61" s="241" t="s">
        <v>94</v>
      </c>
      <c r="I61" s="244">
        <v>5.14</v>
      </c>
      <c r="J61" s="241">
        <v>0.23</v>
      </c>
      <c r="K61" s="119">
        <f>IF(J61&lt;&gt;"",VLOOKUP(J61,Zusammenfassung!$I$11:$J$24,MATCH($F$11,{"V";"S";"SH"},0)+1,FALSE),)</f>
        <v>12</v>
      </c>
      <c r="L61" s="482">
        <f>IF(H61="A",Hilfsblatt!$D$9,IF(H61="B1",Hilfsblatt!$D$10,IF(H61="B2",Hilfsblatt!$D$11,IF(H61="C1",Hilfsblatt!$D$12,IF(H61="C2",Hilfsblatt!$D$13,IF(H61="D",Hilfsblatt!$D$14,IF(H61="E",Hilfsblatt!$D$15)))))))</f>
        <v>0</v>
      </c>
      <c r="M61" s="120">
        <f t="shared" si="0"/>
        <v>61.679999999999993</v>
      </c>
      <c r="N61" s="120">
        <f t="shared" si="1"/>
        <v>0</v>
      </c>
      <c r="O61" s="121">
        <f t="shared" si="5"/>
        <v>0</v>
      </c>
      <c r="P61" s="120">
        <f t="shared" si="3"/>
        <v>0</v>
      </c>
      <c r="Q61" s="3"/>
      <c r="R61" s="3"/>
      <c r="S61" s="3"/>
    </row>
    <row r="62" spans="1:19" ht="30">
      <c r="A62" s="394">
        <v>47</v>
      </c>
      <c r="B62" s="240" t="s">
        <v>736</v>
      </c>
      <c r="C62" s="241" t="s">
        <v>696</v>
      </c>
      <c r="D62" s="242" t="s">
        <v>932</v>
      </c>
      <c r="E62" s="243" t="s">
        <v>742</v>
      </c>
      <c r="F62" s="240" t="s">
        <v>699</v>
      </c>
      <c r="G62" s="241" t="s">
        <v>231</v>
      </c>
      <c r="H62" s="241" t="s">
        <v>126</v>
      </c>
      <c r="I62" s="244">
        <v>20.34</v>
      </c>
      <c r="J62" s="241">
        <v>1</v>
      </c>
      <c r="K62" s="119">
        <f>IF(J62&lt;&gt;"",VLOOKUP(J62,Zusammenfassung!$I$11:$J$24,MATCH($F$11,{"V";"S";"SH"},0)+1,FALSE),)</f>
        <v>52.178571428571431</v>
      </c>
      <c r="L62" s="482">
        <f>IF(H62="A",Hilfsblatt!$D$9,IF(H62="B1",Hilfsblatt!$D$10,IF(H62="B2",Hilfsblatt!$D$11,IF(H62="C1",Hilfsblatt!$D$12,IF(H62="C2",Hilfsblatt!$D$13,IF(H62="D",Hilfsblatt!$D$14,IF(H62="E",Hilfsblatt!$D$15)))))))</f>
        <v>0</v>
      </c>
      <c r="M62" s="120">
        <f t="shared" si="0"/>
        <v>1061.3121428571428</v>
      </c>
      <c r="N62" s="120">
        <f t="shared" si="1"/>
        <v>0</v>
      </c>
      <c r="O62" s="121">
        <f t="shared" si="5"/>
        <v>0</v>
      </c>
      <c r="P62" s="120">
        <f t="shared" si="3"/>
        <v>0</v>
      </c>
      <c r="Q62" s="3"/>
      <c r="R62" s="3"/>
      <c r="S62" s="3"/>
    </row>
    <row r="63" spans="1:19" ht="30">
      <c r="A63" s="394">
        <v>48</v>
      </c>
      <c r="B63" s="240" t="s">
        <v>743</v>
      </c>
      <c r="C63" s="241" t="s">
        <v>696</v>
      </c>
      <c r="D63" s="242" t="s">
        <v>997</v>
      </c>
      <c r="E63" s="243" t="s">
        <v>744</v>
      </c>
      <c r="F63" s="240" t="s">
        <v>699</v>
      </c>
      <c r="G63" s="241" t="s">
        <v>231</v>
      </c>
      <c r="H63" s="241" t="s">
        <v>126</v>
      </c>
      <c r="I63" s="244">
        <v>15.84</v>
      </c>
      <c r="J63" s="241">
        <v>1</v>
      </c>
      <c r="K63" s="119">
        <f>IF(J63&lt;&gt;"",VLOOKUP(J63,Zusammenfassung!$I$11:$J$24,MATCH($F$11,{"V";"S";"SH"},0)+1,FALSE),)</f>
        <v>52.178571428571431</v>
      </c>
      <c r="L63" s="482">
        <f>IF(H63="A",Hilfsblatt!$D$9,IF(H63="B1",Hilfsblatt!$D$10,IF(H63="B2",Hilfsblatt!$D$11,IF(H63="C1",Hilfsblatt!$D$12,IF(H63="C2",Hilfsblatt!$D$13,IF(H63="D",Hilfsblatt!$D$14,IF(H63="E",Hilfsblatt!$D$15)))))))</f>
        <v>0</v>
      </c>
      <c r="M63" s="120">
        <f t="shared" si="0"/>
        <v>826.50857142857149</v>
      </c>
      <c r="N63" s="120">
        <f t="shared" si="1"/>
        <v>0</v>
      </c>
      <c r="O63" s="121">
        <f t="shared" si="5"/>
        <v>0</v>
      </c>
      <c r="P63" s="120">
        <f t="shared" si="3"/>
        <v>0</v>
      </c>
      <c r="Q63" s="3"/>
      <c r="R63" s="3"/>
      <c r="S63" s="3"/>
    </row>
    <row r="64" spans="1:19" ht="30">
      <c r="A64" s="394">
        <v>49</v>
      </c>
      <c r="B64" s="240" t="s">
        <v>736</v>
      </c>
      <c r="C64" s="241" t="s">
        <v>696</v>
      </c>
      <c r="D64" s="242" t="s">
        <v>998</v>
      </c>
      <c r="E64" s="243" t="s">
        <v>745</v>
      </c>
      <c r="F64" s="240" t="s">
        <v>699</v>
      </c>
      <c r="G64" s="241" t="s">
        <v>231</v>
      </c>
      <c r="H64" s="241" t="s">
        <v>126</v>
      </c>
      <c r="I64" s="244">
        <v>20.57</v>
      </c>
      <c r="J64" s="241">
        <v>1</v>
      </c>
      <c r="K64" s="119">
        <f>IF(J64&lt;&gt;"",VLOOKUP(J64,Zusammenfassung!$I$11:$J$24,MATCH($F$11,{"V";"S";"SH"},0)+1,FALSE),)</f>
        <v>52.178571428571431</v>
      </c>
      <c r="L64" s="482">
        <f>IF(H64="A",Hilfsblatt!$D$9,IF(H64="B1",Hilfsblatt!$D$10,IF(H64="B2",Hilfsblatt!$D$11,IF(H64="C1",Hilfsblatt!$D$12,IF(H64="C2",Hilfsblatt!$D$13,IF(H64="D",Hilfsblatt!$D$14,IF(H64="E",Hilfsblatt!$D$15)))))))</f>
        <v>0</v>
      </c>
      <c r="M64" s="120">
        <f t="shared" si="0"/>
        <v>1073.3132142857144</v>
      </c>
      <c r="N64" s="120">
        <f t="shared" si="1"/>
        <v>0</v>
      </c>
      <c r="O64" s="121">
        <f t="shared" si="5"/>
        <v>0</v>
      </c>
      <c r="P64" s="120">
        <f t="shared" si="3"/>
        <v>0</v>
      </c>
      <c r="Q64" s="3"/>
      <c r="R64" s="3"/>
      <c r="S64" s="3"/>
    </row>
    <row r="65" spans="1:19" ht="20.100000000000001" customHeight="1">
      <c r="A65" s="394">
        <v>50</v>
      </c>
      <c r="B65" s="240" t="s">
        <v>701</v>
      </c>
      <c r="C65" s="241" t="s">
        <v>696</v>
      </c>
      <c r="D65" s="242" t="s">
        <v>999</v>
      </c>
      <c r="E65" s="243" t="s">
        <v>67</v>
      </c>
      <c r="F65" s="240" t="s">
        <v>746</v>
      </c>
      <c r="G65" s="241" t="s">
        <v>747</v>
      </c>
      <c r="H65" s="523" t="s">
        <v>88</v>
      </c>
      <c r="I65" s="244">
        <v>25.68</v>
      </c>
      <c r="J65" s="241">
        <v>2</v>
      </c>
      <c r="K65" s="119">
        <f>IF(J65&lt;&gt;"",VLOOKUP(J65,Zusammenfassung!$I$11:$J$24,MATCH($F$11,{"V";"S";"SH"},0)+1,FALSE),)</f>
        <v>100.3</v>
      </c>
      <c r="L65" s="522"/>
      <c r="M65" s="120">
        <f t="shared" si="0"/>
        <v>2575.7039999999997</v>
      </c>
      <c r="N65" s="120">
        <f t="shared" si="1"/>
        <v>0</v>
      </c>
      <c r="O65" s="121">
        <f t="shared" si="5"/>
        <v>0</v>
      </c>
      <c r="P65" s="120">
        <f t="shared" si="3"/>
        <v>0</v>
      </c>
      <c r="Q65" s="3"/>
      <c r="R65" s="3"/>
      <c r="S65" s="3"/>
    </row>
    <row r="66" spans="1:19" ht="30">
      <c r="A66" s="394">
        <v>51</v>
      </c>
      <c r="B66" s="240" t="s">
        <v>743</v>
      </c>
      <c r="C66" s="241" t="s">
        <v>696</v>
      </c>
      <c r="D66" s="242" t="s">
        <v>1000</v>
      </c>
      <c r="E66" s="243" t="s">
        <v>138</v>
      </c>
      <c r="F66" s="240" t="s">
        <v>1022</v>
      </c>
      <c r="G66" s="241" t="s">
        <v>231</v>
      </c>
      <c r="H66" s="241" t="s">
        <v>126</v>
      </c>
      <c r="I66" s="244">
        <v>15.29</v>
      </c>
      <c r="J66" s="241">
        <v>1</v>
      </c>
      <c r="K66" s="119">
        <f>IF(J66&lt;&gt;"",VLOOKUP(J66,Zusammenfassung!$I$11:$J$24,MATCH($F$11,{"V";"S";"SH"},0)+1,FALSE),)</f>
        <v>52.178571428571431</v>
      </c>
      <c r="L66" s="482">
        <f>IF(H66="A",Hilfsblatt!$D$9,IF(H66="B1",Hilfsblatt!$D$10,IF(H66="B2",Hilfsblatt!$D$11,IF(H66="C1",Hilfsblatt!$D$12,IF(H66="C2",Hilfsblatt!$D$13,IF(H66="D",Hilfsblatt!$D$14,IF(H66="E",Hilfsblatt!$D$15)))))))</f>
        <v>0</v>
      </c>
      <c r="M66" s="120">
        <f t="shared" si="0"/>
        <v>797.81035714285713</v>
      </c>
      <c r="N66" s="120">
        <f t="shared" si="1"/>
        <v>0</v>
      </c>
      <c r="O66" s="121">
        <f t="shared" si="5"/>
        <v>0</v>
      </c>
      <c r="P66" s="120">
        <f t="shared" si="3"/>
        <v>0</v>
      </c>
      <c r="Q66" s="3"/>
      <c r="R66" s="3"/>
      <c r="S66" s="3"/>
    </row>
    <row r="67" spans="1:19" ht="30">
      <c r="A67" s="394">
        <v>52</v>
      </c>
      <c r="B67" s="240" t="s">
        <v>743</v>
      </c>
      <c r="C67" s="241" t="s">
        <v>696</v>
      </c>
      <c r="D67" s="242" t="s">
        <v>1001</v>
      </c>
      <c r="E67" s="243" t="s">
        <v>470</v>
      </c>
      <c r="F67" s="240" t="s">
        <v>699</v>
      </c>
      <c r="G67" s="241" t="s">
        <v>231</v>
      </c>
      <c r="H67" s="241" t="s">
        <v>126</v>
      </c>
      <c r="I67" s="244">
        <v>20.57</v>
      </c>
      <c r="J67" s="241">
        <v>1</v>
      </c>
      <c r="K67" s="119">
        <f>IF(J67&lt;&gt;"",VLOOKUP(J67,Zusammenfassung!$I$11:$J$24,MATCH($F$11,{"V";"S";"SH"},0)+1,FALSE),)</f>
        <v>52.178571428571431</v>
      </c>
      <c r="L67" s="482">
        <f>IF(H67="A",Hilfsblatt!$D$9,IF(H67="B1",Hilfsblatt!$D$10,IF(H67="B2",Hilfsblatt!$D$11,IF(H67="C1",Hilfsblatt!$D$12,IF(H67="C2",Hilfsblatt!$D$13,IF(H67="D",Hilfsblatt!$D$14,IF(H67="E",Hilfsblatt!$D$15)))))))</f>
        <v>0</v>
      </c>
      <c r="M67" s="120">
        <f t="shared" si="0"/>
        <v>1073.3132142857144</v>
      </c>
      <c r="N67" s="120">
        <f t="shared" si="1"/>
        <v>0</v>
      </c>
      <c r="O67" s="121">
        <f t="shared" si="5"/>
        <v>0</v>
      </c>
      <c r="P67" s="120">
        <f t="shared" si="3"/>
        <v>0</v>
      </c>
      <c r="Q67" s="3"/>
      <c r="R67" s="3"/>
      <c r="S67" s="3"/>
    </row>
    <row r="68" spans="1:19" ht="30">
      <c r="A68" s="394">
        <v>53</v>
      </c>
      <c r="B68" s="240" t="s">
        <v>748</v>
      </c>
      <c r="C68" s="241" t="s">
        <v>696</v>
      </c>
      <c r="D68" s="242" t="s">
        <v>1002</v>
      </c>
      <c r="E68" s="243">
        <v>115</v>
      </c>
      <c r="F68" s="240" t="s">
        <v>50</v>
      </c>
      <c r="G68" s="241" t="s">
        <v>35</v>
      </c>
      <c r="H68" s="241" t="s">
        <v>127</v>
      </c>
      <c r="I68" s="244">
        <v>19.489999999999998</v>
      </c>
      <c r="J68" s="241">
        <v>5</v>
      </c>
      <c r="K68" s="119">
        <f>IF(J68&lt;&gt;"",VLOOKUP(J68,Zusammenfassung!$I$11:$J$24,MATCH($F$11,{"V";"S";"SH"},0)+1,FALSE),)</f>
        <v>250.75</v>
      </c>
      <c r="L68" s="482">
        <f>IF(H68="A",Hilfsblatt!$D$9,IF(H68="B1",Hilfsblatt!$D$10,IF(H68="B2",Hilfsblatt!$D$11,IF(H68="C1",Hilfsblatt!$D$12,IF(H68="C2",Hilfsblatt!$D$13,IF(H68="D",Hilfsblatt!$D$14,IF(H68="E",Hilfsblatt!$D$15)))))))</f>
        <v>0</v>
      </c>
      <c r="M68" s="120">
        <f t="shared" si="0"/>
        <v>4887.1174999999994</v>
      </c>
      <c r="N68" s="120">
        <f t="shared" si="1"/>
        <v>0</v>
      </c>
      <c r="O68" s="121">
        <f t="shared" si="5"/>
        <v>0</v>
      </c>
      <c r="P68" s="120">
        <f t="shared" si="3"/>
        <v>0</v>
      </c>
      <c r="Q68" s="3"/>
      <c r="R68" s="3"/>
      <c r="S68" s="3"/>
    </row>
    <row r="69" spans="1:19" ht="30">
      <c r="A69" s="394">
        <v>54</v>
      </c>
      <c r="B69" s="240" t="s">
        <v>743</v>
      </c>
      <c r="C69" s="241" t="s">
        <v>696</v>
      </c>
      <c r="D69" s="242" t="s">
        <v>1008</v>
      </c>
      <c r="E69" s="243">
        <v>114</v>
      </c>
      <c r="F69" s="240" t="s">
        <v>699</v>
      </c>
      <c r="G69" s="241" t="s">
        <v>231</v>
      </c>
      <c r="H69" s="241" t="s">
        <v>126</v>
      </c>
      <c r="I69" s="244">
        <v>15.29</v>
      </c>
      <c r="J69" s="241">
        <v>1</v>
      </c>
      <c r="K69" s="119">
        <f>IF(J69&lt;&gt;"",VLOOKUP(J69,Zusammenfassung!$I$11:$J$24,MATCH($F$11,{"V";"S";"SH"},0)+1,FALSE),)</f>
        <v>52.178571428571431</v>
      </c>
      <c r="L69" s="482">
        <f>IF(H69="A",Hilfsblatt!$D$9,IF(H69="B1",Hilfsblatt!$D$10,IF(H69="B2",Hilfsblatt!$D$11,IF(H69="C1",Hilfsblatt!$D$12,IF(H69="C2",Hilfsblatt!$D$13,IF(H69="D",Hilfsblatt!$D$14,IF(H69="E",Hilfsblatt!$D$15)))))))</f>
        <v>0</v>
      </c>
      <c r="M69" s="120">
        <f t="shared" si="0"/>
        <v>797.81035714285713</v>
      </c>
      <c r="N69" s="120">
        <f t="shared" si="1"/>
        <v>0</v>
      </c>
      <c r="O69" s="121">
        <f t="shared" si="5"/>
        <v>0</v>
      </c>
      <c r="P69" s="120">
        <f t="shared" si="3"/>
        <v>0</v>
      </c>
      <c r="Q69" s="3"/>
      <c r="R69" s="3"/>
      <c r="S69" s="3"/>
    </row>
    <row r="70" spans="1:19" ht="20.100000000000001" customHeight="1">
      <c r="A70" s="394">
        <v>55</v>
      </c>
      <c r="B70" s="240" t="s">
        <v>695</v>
      </c>
      <c r="C70" s="241" t="s">
        <v>696</v>
      </c>
      <c r="D70" s="242" t="s">
        <v>1003</v>
      </c>
      <c r="E70" s="243"/>
      <c r="F70" s="240" t="s">
        <v>483</v>
      </c>
      <c r="G70" s="241" t="s">
        <v>35</v>
      </c>
      <c r="H70" s="241" t="s">
        <v>46</v>
      </c>
      <c r="I70" s="244">
        <v>4.68</v>
      </c>
      <c r="J70" s="241">
        <v>5</v>
      </c>
      <c r="K70" s="119">
        <f>IF(J70&lt;&gt;"",VLOOKUP(J70,Zusammenfassung!$I$11:$J$24,MATCH($F$11,{"V";"S";"SH"},0)+1,FALSE),)</f>
        <v>250.75</v>
      </c>
      <c r="L70" s="482">
        <f>IF(H70="A",Hilfsblatt!$D$9,IF(H70="B1",Hilfsblatt!$D$10,IF(H70="B2",Hilfsblatt!$D$11,IF(H70="C1",Hilfsblatt!$D$12,IF(H70="C2",Hilfsblatt!$D$13,IF(H70="D",Hilfsblatt!$D$14,IF(H70="E",Hilfsblatt!$D$15)))))))</f>
        <v>0</v>
      </c>
      <c r="M70" s="120">
        <f t="shared" si="0"/>
        <v>1173.51</v>
      </c>
      <c r="N70" s="120">
        <f t="shared" si="1"/>
        <v>0</v>
      </c>
      <c r="O70" s="121">
        <f t="shared" si="5"/>
        <v>0</v>
      </c>
      <c r="P70" s="120">
        <f t="shared" si="3"/>
        <v>0</v>
      </c>
      <c r="Q70" s="3"/>
      <c r="R70" s="3"/>
      <c r="S70" s="3"/>
    </row>
    <row r="71" spans="1:19" ht="20.100000000000001" customHeight="1">
      <c r="A71" s="394">
        <v>56</v>
      </c>
      <c r="B71" s="240" t="s">
        <v>695</v>
      </c>
      <c r="C71" s="241" t="s">
        <v>696</v>
      </c>
      <c r="D71" s="242" t="s">
        <v>1004</v>
      </c>
      <c r="E71" s="243"/>
      <c r="F71" s="240" t="s">
        <v>726</v>
      </c>
      <c r="G71" s="241" t="s">
        <v>35</v>
      </c>
      <c r="H71" s="241" t="s">
        <v>46</v>
      </c>
      <c r="I71" s="244">
        <v>2.09</v>
      </c>
      <c r="J71" s="241">
        <v>5</v>
      </c>
      <c r="K71" s="119">
        <f>IF(J71&lt;&gt;"",VLOOKUP(J71,Zusammenfassung!$I$11:$J$24,MATCH($F$11,{"V";"S";"SH"},0)+1,FALSE),)</f>
        <v>250.75</v>
      </c>
      <c r="L71" s="482">
        <f>IF(H71="A",Hilfsblatt!$D$9,IF(H71="B1",Hilfsblatt!$D$10,IF(H71="B2",Hilfsblatt!$D$11,IF(H71="C1",Hilfsblatt!$D$12,IF(H71="C2",Hilfsblatt!$D$13,IF(H71="D",Hilfsblatt!$D$14,IF(H71="E",Hilfsblatt!$D$15)))))))</f>
        <v>0</v>
      </c>
      <c r="M71" s="120">
        <f t="shared" si="0"/>
        <v>524.0675</v>
      </c>
      <c r="N71" s="120">
        <f t="shared" si="1"/>
        <v>0</v>
      </c>
      <c r="O71" s="121">
        <f t="shared" si="5"/>
        <v>0</v>
      </c>
      <c r="P71" s="120">
        <f t="shared" si="3"/>
        <v>0</v>
      </c>
      <c r="Q71" s="3"/>
      <c r="R71" s="3"/>
      <c r="S71" s="3"/>
    </row>
    <row r="72" spans="1:19" ht="20.100000000000001" customHeight="1">
      <c r="A72" s="394">
        <v>57</v>
      </c>
      <c r="B72" s="240" t="s">
        <v>695</v>
      </c>
      <c r="C72" s="241" t="s">
        <v>696</v>
      </c>
      <c r="D72" s="242" t="s">
        <v>1005</v>
      </c>
      <c r="E72" s="243"/>
      <c r="F72" s="240" t="s">
        <v>423</v>
      </c>
      <c r="G72" s="241" t="s">
        <v>35</v>
      </c>
      <c r="H72" s="241" t="s">
        <v>46</v>
      </c>
      <c r="I72" s="244">
        <v>4.92</v>
      </c>
      <c r="J72" s="241">
        <v>5</v>
      </c>
      <c r="K72" s="119">
        <f>IF(J72&lt;&gt;"",VLOOKUP(J72,Zusammenfassung!$I$11:$J$24,MATCH($F$11,{"V";"S";"SH"},0)+1,FALSE),)</f>
        <v>250.75</v>
      </c>
      <c r="L72" s="482">
        <f>IF(H72="A",Hilfsblatt!$D$9,IF(H72="B1",Hilfsblatt!$D$10,IF(H72="B2",Hilfsblatt!$D$11,IF(H72="C1",Hilfsblatt!$D$12,IF(H72="C2",Hilfsblatt!$D$13,IF(H72="D",Hilfsblatt!$D$14,IF(H72="E",Hilfsblatt!$D$15)))))))</f>
        <v>0</v>
      </c>
      <c r="M72" s="120">
        <f t="shared" si="0"/>
        <v>1233.69</v>
      </c>
      <c r="N72" s="120">
        <f t="shared" si="1"/>
        <v>0</v>
      </c>
      <c r="O72" s="121">
        <f t="shared" si="5"/>
        <v>0</v>
      </c>
      <c r="P72" s="120">
        <f t="shared" si="3"/>
        <v>0</v>
      </c>
      <c r="Q72" s="3"/>
      <c r="R72" s="3"/>
      <c r="S72" s="3"/>
    </row>
    <row r="73" spans="1:19" ht="20.100000000000001" customHeight="1">
      <c r="A73" s="394">
        <v>58</v>
      </c>
      <c r="B73" s="240" t="s">
        <v>695</v>
      </c>
      <c r="C73" s="241" t="s">
        <v>696</v>
      </c>
      <c r="D73" s="242" t="s">
        <v>1006</v>
      </c>
      <c r="E73" s="243"/>
      <c r="F73" s="240" t="s">
        <v>727</v>
      </c>
      <c r="G73" s="241" t="s">
        <v>35</v>
      </c>
      <c r="H73" s="241" t="s">
        <v>46</v>
      </c>
      <c r="I73" s="244">
        <v>2.0699999999999998</v>
      </c>
      <c r="J73" s="241">
        <v>5</v>
      </c>
      <c r="K73" s="119">
        <f>IF(J73&lt;&gt;"",VLOOKUP(J73,Zusammenfassung!$I$11:$J$24,MATCH($F$11,{"V";"S";"SH"},0)+1,FALSE),)</f>
        <v>250.75</v>
      </c>
      <c r="L73" s="482">
        <f>IF(H73="A",Hilfsblatt!$D$9,IF(H73="B1",Hilfsblatt!$D$10,IF(H73="B2",Hilfsblatt!$D$11,IF(H73="C1",Hilfsblatt!$D$12,IF(H73="C2",Hilfsblatt!$D$13,IF(H73="D",Hilfsblatt!$D$14,IF(H73="E",Hilfsblatt!$D$15)))))))</f>
        <v>0</v>
      </c>
      <c r="M73" s="120">
        <f t="shared" si="0"/>
        <v>519.05250000000001</v>
      </c>
      <c r="N73" s="120">
        <f t="shared" si="1"/>
        <v>0</v>
      </c>
      <c r="O73" s="121">
        <f t="shared" si="5"/>
        <v>0</v>
      </c>
      <c r="P73" s="120">
        <f t="shared" si="3"/>
        <v>0</v>
      </c>
      <c r="Q73" s="3"/>
      <c r="R73" s="3"/>
      <c r="S73" s="3"/>
    </row>
    <row r="74" spans="1:19" ht="16.5">
      <c r="A74" s="394">
        <v>59</v>
      </c>
      <c r="B74" s="240" t="s">
        <v>701</v>
      </c>
      <c r="C74" s="241" t="s">
        <v>696</v>
      </c>
      <c r="D74" s="242" t="s">
        <v>1007</v>
      </c>
      <c r="E74" s="243" t="s">
        <v>67</v>
      </c>
      <c r="F74" s="240" t="s">
        <v>72</v>
      </c>
      <c r="G74" s="241" t="s">
        <v>705</v>
      </c>
      <c r="H74" s="241" t="s">
        <v>1032</v>
      </c>
      <c r="I74" s="244">
        <v>67.5</v>
      </c>
      <c r="J74" s="241">
        <v>2</v>
      </c>
      <c r="K74" s="119">
        <f>IF(J74&lt;&gt;"",VLOOKUP(J74,Zusammenfassung!$I$11:$J$24,MATCH($F$11,{"V";"S";"SH"},0)+1,FALSE),)</f>
        <v>100.3</v>
      </c>
      <c r="L74" s="482">
        <f>IF(H74="A",Hilfsblatt!$D$9,IF(H74="B1",Hilfsblatt!$D$10,IF(H74="B2",Hilfsblatt!$D$11,IF(H74="C1",Hilfsblatt!$D$12,IF(H74="C2",Hilfsblatt!$D$13,IF(H74="D",Hilfsblatt!$D$14,IF(H74="E",Hilfsblatt!$D$15)))))))</f>
        <v>0</v>
      </c>
      <c r="M74" s="120">
        <f t="shared" si="0"/>
        <v>6770.25</v>
      </c>
      <c r="N74" s="120">
        <f t="shared" si="1"/>
        <v>0</v>
      </c>
      <c r="O74" s="121">
        <f t="shared" si="5"/>
        <v>0</v>
      </c>
      <c r="P74" s="120">
        <f t="shared" si="3"/>
        <v>0</v>
      </c>
      <c r="Q74" s="3"/>
      <c r="R74" s="3"/>
      <c r="S74" s="3"/>
    </row>
    <row r="75" spans="1:19" ht="30">
      <c r="A75" s="394">
        <v>60</v>
      </c>
      <c r="B75" s="240" t="s">
        <v>743</v>
      </c>
      <c r="C75" s="241" t="s">
        <v>696</v>
      </c>
      <c r="D75" s="242" t="s">
        <v>1009</v>
      </c>
      <c r="E75" s="243" t="s">
        <v>469</v>
      </c>
      <c r="F75" s="240" t="s">
        <v>699</v>
      </c>
      <c r="G75" s="241" t="s">
        <v>231</v>
      </c>
      <c r="H75" s="241" t="s">
        <v>126</v>
      </c>
      <c r="I75" s="244">
        <v>15.21</v>
      </c>
      <c r="J75" s="241">
        <v>1</v>
      </c>
      <c r="K75" s="119">
        <f>IF(J75&lt;&gt;"",VLOOKUP(J75,Zusammenfassung!$I$11:$J$24,MATCH($F$11,{"V";"S";"SH"},0)+1,FALSE),)</f>
        <v>52.178571428571431</v>
      </c>
      <c r="L75" s="482">
        <f>IF(H75="A",Hilfsblatt!$D$9,IF(H75="B1",Hilfsblatt!$D$10,IF(H75="B2",Hilfsblatt!$D$11,IF(H75="C1",Hilfsblatt!$D$12,IF(H75="C2",Hilfsblatt!$D$13,IF(H75="D",Hilfsblatt!$D$14,IF(H75="E",Hilfsblatt!$D$15)))))))</f>
        <v>0</v>
      </c>
      <c r="M75" s="120">
        <f t="shared" si="0"/>
        <v>793.63607142857154</v>
      </c>
      <c r="N75" s="120">
        <f t="shared" si="1"/>
        <v>0</v>
      </c>
      <c r="O75" s="121">
        <f t="shared" si="5"/>
        <v>0</v>
      </c>
      <c r="P75" s="120">
        <f t="shared" si="3"/>
        <v>0</v>
      </c>
      <c r="Q75" s="3"/>
      <c r="R75" s="3"/>
      <c r="S75" s="3"/>
    </row>
    <row r="76" spans="1:19" ht="30">
      <c r="A76" s="394">
        <v>61</v>
      </c>
      <c r="B76" s="240" t="s">
        <v>748</v>
      </c>
      <c r="C76" s="241" t="s">
        <v>696</v>
      </c>
      <c r="D76" s="242" t="s">
        <v>1010</v>
      </c>
      <c r="E76" s="243"/>
      <c r="F76" s="240" t="s">
        <v>732</v>
      </c>
      <c r="G76" s="241" t="s">
        <v>231</v>
      </c>
      <c r="H76" s="241" t="s">
        <v>94</v>
      </c>
      <c r="I76" s="244">
        <v>18.239999999999998</v>
      </c>
      <c r="J76" s="241">
        <v>0.23</v>
      </c>
      <c r="K76" s="119">
        <f>IF(J76&lt;&gt;"",VLOOKUP(J76,Zusammenfassung!$I$11:$J$24,MATCH($F$11,{"V";"S";"SH"},0)+1,FALSE),)</f>
        <v>12</v>
      </c>
      <c r="L76" s="482">
        <f>IF(H76="A",Hilfsblatt!$D$9,IF(H76="B1",Hilfsblatt!$D$10,IF(H76="B2",Hilfsblatt!$D$11,IF(H76="C1",Hilfsblatt!$D$12,IF(H76="C2",Hilfsblatt!$D$13,IF(H76="D",Hilfsblatt!$D$14,IF(H76="E",Hilfsblatt!$D$15)))))))</f>
        <v>0</v>
      </c>
      <c r="M76" s="120">
        <f t="shared" si="0"/>
        <v>218.88</v>
      </c>
      <c r="N76" s="120">
        <f t="shared" si="1"/>
        <v>0</v>
      </c>
      <c r="O76" s="121">
        <f t="shared" si="5"/>
        <v>0</v>
      </c>
      <c r="P76" s="120">
        <f t="shared" si="3"/>
        <v>0</v>
      </c>
      <c r="Q76" s="3"/>
      <c r="R76" s="3"/>
      <c r="S76" s="3"/>
    </row>
    <row r="77" spans="1:19" ht="30">
      <c r="A77" s="394">
        <v>62</v>
      </c>
      <c r="B77" s="240" t="s">
        <v>743</v>
      </c>
      <c r="C77" s="241" t="s">
        <v>696</v>
      </c>
      <c r="D77" s="242" t="s">
        <v>1011</v>
      </c>
      <c r="E77" s="243" t="s">
        <v>460</v>
      </c>
      <c r="F77" s="240" t="s">
        <v>699</v>
      </c>
      <c r="G77" s="241" t="s">
        <v>231</v>
      </c>
      <c r="H77" s="241" t="s">
        <v>126</v>
      </c>
      <c r="I77" s="244">
        <v>15.21</v>
      </c>
      <c r="J77" s="241">
        <v>1</v>
      </c>
      <c r="K77" s="119">
        <f>IF(J77&lt;&gt;"",VLOOKUP(J77,Zusammenfassung!$I$11:$J$24,MATCH($F$11,{"V";"S";"SH"},0)+1,FALSE),)</f>
        <v>52.178571428571431</v>
      </c>
      <c r="L77" s="482">
        <f>IF(H77="A",Hilfsblatt!$D$9,IF(H77="B1",Hilfsblatt!$D$10,IF(H77="B2",Hilfsblatt!$D$11,IF(H77="C1",Hilfsblatt!$D$12,IF(H77="C2",Hilfsblatt!$D$13,IF(H77="D",Hilfsblatt!$D$14,IF(H77="E",Hilfsblatt!$D$15)))))))</f>
        <v>0</v>
      </c>
      <c r="M77" s="120">
        <f t="shared" si="0"/>
        <v>793.63607142857154</v>
      </c>
      <c r="N77" s="120">
        <f t="shared" si="1"/>
        <v>0</v>
      </c>
      <c r="O77" s="121">
        <f t="shared" si="5"/>
        <v>0</v>
      </c>
      <c r="P77" s="120">
        <f t="shared" si="3"/>
        <v>0</v>
      </c>
      <c r="Q77" s="3"/>
      <c r="R77" s="3"/>
      <c r="S77" s="3"/>
    </row>
    <row r="78" spans="1:19" ht="20.100000000000001" customHeight="1">
      <c r="A78" s="394">
        <v>63</v>
      </c>
      <c r="B78" s="240" t="s">
        <v>701</v>
      </c>
      <c r="C78" s="241" t="s">
        <v>696</v>
      </c>
      <c r="D78" s="242" t="s">
        <v>993</v>
      </c>
      <c r="E78" s="243"/>
      <c r="F78" s="240" t="s">
        <v>72</v>
      </c>
      <c r="G78" s="241" t="s">
        <v>705</v>
      </c>
      <c r="H78" s="241" t="s">
        <v>1032</v>
      </c>
      <c r="I78" s="244">
        <v>47.32</v>
      </c>
      <c r="J78" s="241">
        <v>2</v>
      </c>
      <c r="K78" s="119">
        <f>IF(J78&lt;&gt;"",VLOOKUP(J78,Zusammenfassung!$I$11:$J$24,MATCH($F$11,{"V";"S";"SH"},0)+1,FALSE),)</f>
        <v>100.3</v>
      </c>
      <c r="L78" s="482">
        <f>IF(H78="A",Hilfsblatt!$D$9,IF(H78="B1",Hilfsblatt!$D$10,IF(H78="B2",Hilfsblatt!$D$11,IF(H78="C1",Hilfsblatt!$D$12,IF(H78="C2",Hilfsblatt!$D$13,IF(H78="D",Hilfsblatt!$D$14,IF(H78="E",Hilfsblatt!$D$15)))))))</f>
        <v>0</v>
      </c>
      <c r="M78" s="120">
        <f t="shared" si="0"/>
        <v>4746.1959999999999</v>
      </c>
      <c r="N78" s="120">
        <f t="shared" si="1"/>
        <v>0</v>
      </c>
      <c r="O78" s="121">
        <f t="shared" si="5"/>
        <v>0</v>
      </c>
      <c r="P78" s="120">
        <f t="shared" si="3"/>
        <v>0</v>
      </c>
      <c r="Q78" s="3"/>
      <c r="R78" s="3"/>
      <c r="S78" s="3"/>
    </row>
    <row r="79" spans="1:19" ht="20.100000000000001" customHeight="1">
      <c r="A79" s="394">
        <v>64</v>
      </c>
      <c r="B79" s="240" t="s">
        <v>703</v>
      </c>
      <c r="C79" s="241" t="s">
        <v>696</v>
      </c>
      <c r="D79" s="242" t="s">
        <v>995</v>
      </c>
      <c r="E79" s="243"/>
      <c r="F79" s="240" t="s">
        <v>749</v>
      </c>
      <c r="G79" s="241" t="s">
        <v>35</v>
      </c>
      <c r="H79" s="241" t="s">
        <v>176</v>
      </c>
      <c r="I79" s="244">
        <v>4.3899999999999997</v>
      </c>
      <c r="J79" s="124"/>
      <c r="K79" s="124"/>
      <c r="L79" s="124"/>
      <c r="M79" s="124"/>
      <c r="N79" s="124"/>
      <c r="O79" s="124"/>
      <c r="P79" s="124"/>
      <c r="Q79" s="3"/>
      <c r="R79" s="3"/>
      <c r="S79" s="3"/>
    </row>
    <row r="80" spans="1:19" ht="30">
      <c r="A80" s="394">
        <v>65</v>
      </c>
      <c r="B80" s="240" t="s">
        <v>743</v>
      </c>
      <c r="C80" s="241" t="s">
        <v>696</v>
      </c>
      <c r="D80" s="242" t="s">
        <v>996</v>
      </c>
      <c r="E80" s="243" t="s">
        <v>465</v>
      </c>
      <c r="F80" s="240" t="s">
        <v>699</v>
      </c>
      <c r="G80" s="241" t="s">
        <v>231</v>
      </c>
      <c r="H80" s="241" t="s">
        <v>126</v>
      </c>
      <c r="I80" s="244">
        <v>15.08</v>
      </c>
      <c r="J80" s="241">
        <v>1</v>
      </c>
      <c r="K80" s="119">
        <f>IF(J80&lt;&gt;"",VLOOKUP(J80,Zusammenfassung!$I$11:$J$24,MATCH($F$11,{"V";"S";"SH"},0)+1,FALSE),)</f>
        <v>52.178571428571431</v>
      </c>
      <c r="L80" s="482">
        <f>IF(H80="A",Hilfsblatt!$D$9,IF(H80="B1",Hilfsblatt!$D$10,IF(H80="B2",Hilfsblatt!$D$11,IF(H80="C1",Hilfsblatt!$D$12,IF(H80="C2",Hilfsblatt!$D$13,IF(H80="D",Hilfsblatt!$D$14,IF(H80="E",Hilfsblatt!$D$15)))))))</f>
        <v>0</v>
      </c>
      <c r="M80" s="120">
        <f t="shared" ref="M80:M145" si="6">I80*K80</f>
        <v>786.85285714285715</v>
      </c>
      <c r="N80" s="120">
        <f t="shared" ref="N80:N145" si="7">IFERROR(M80/L80,0)</f>
        <v>0</v>
      </c>
      <c r="O80" s="121">
        <f>IF(P80&gt;0,P80/K80,0)</f>
        <v>0</v>
      </c>
      <c r="P80" s="120">
        <f t="shared" ref="P80:P145" si="8">N80*$L$11</f>
        <v>0</v>
      </c>
      <c r="Q80" s="3"/>
      <c r="R80" s="3"/>
      <c r="S80" s="3"/>
    </row>
    <row r="81" spans="1:19" ht="30">
      <c r="A81" s="394">
        <v>66</v>
      </c>
      <c r="B81" s="240" t="s">
        <v>743</v>
      </c>
      <c r="C81" s="241" t="s">
        <v>696</v>
      </c>
      <c r="D81" s="242" t="s">
        <v>1012</v>
      </c>
      <c r="E81" s="243">
        <v>107</v>
      </c>
      <c r="F81" s="240" t="s">
        <v>699</v>
      </c>
      <c r="G81" s="241" t="s">
        <v>231</v>
      </c>
      <c r="H81" s="241" t="s">
        <v>126</v>
      </c>
      <c r="I81" s="244">
        <v>15.11</v>
      </c>
      <c r="J81" s="241">
        <v>1</v>
      </c>
      <c r="K81" s="119">
        <f>IF(J81&lt;&gt;"",VLOOKUP(J81,Zusammenfassung!$I$11:$J$24,MATCH($F$11,{"V";"S";"SH"},0)+1,FALSE),)</f>
        <v>52.178571428571431</v>
      </c>
      <c r="L81" s="482">
        <f>IF(H81="A",Hilfsblatt!$D$9,IF(H81="B1",Hilfsblatt!$D$10,IF(H81="B2",Hilfsblatt!$D$11,IF(H81="C1",Hilfsblatt!$D$12,IF(H81="C2",Hilfsblatt!$D$13,IF(H81="D",Hilfsblatt!$D$14,IF(H81="E",Hilfsblatt!$D$15)))))))</f>
        <v>0</v>
      </c>
      <c r="M81" s="120">
        <f t="shared" si="6"/>
        <v>788.41821428571427</v>
      </c>
      <c r="N81" s="120">
        <f t="shared" si="7"/>
        <v>0</v>
      </c>
      <c r="O81" s="121">
        <f t="shared" ref="O81:O146" si="9">IF(P81&gt;0,P81/K81,0)</f>
        <v>0</v>
      </c>
      <c r="P81" s="120">
        <f t="shared" si="8"/>
        <v>0</v>
      </c>
      <c r="Q81" s="3"/>
      <c r="R81" s="3"/>
      <c r="S81" s="3"/>
    </row>
    <row r="82" spans="1:19" ht="30">
      <c r="A82" s="394">
        <v>67</v>
      </c>
      <c r="B82" s="240" t="s">
        <v>743</v>
      </c>
      <c r="C82" s="241" t="s">
        <v>696</v>
      </c>
      <c r="D82" s="242" t="s">
        <v>992</v>
      </c>
      <c r="E82" s="243" t="s">
        <v>472</v>
      </c>
      <c r="F82" s="240" t="s">
        <v>699</v>
      </c>
      <c r="G82" s="241" t="s">
        <v>231</v>
      </c>
      <c r="H82" s="241" t="s">
        <v>126</v>
      </c>
      <c r="I82" s="244">
        <v>20.57</v>
      </c>
      <c r="J82" s="241">
        <v>1</v>
      </c>
      <c r="K82" s="119">
        <f>IF(J82&lt;&gt;"",VLOOKUP(J82,Zusammenfassung!$I$11:$J$24,MATCH($F$11,{"V";"S";"SH"},0)+1,FALSE),)</f>
        <v>52.178571428571431</v>
      </c>
      <c r="L82" s="482">
        <f>IF(H82="A",Hilfsblatt!$D$9,IF(H82="B1",Hilfsblatt!$D$10,IF(H82="B2",Hilfsblatt!$D$11,IF(H82="C1",Hilfsblatt!$D$12,IF(H82="C2",Hilfsblatt!$D$13,IF(H82="D",Hilfsblatt!$D$14,IF(H82="E",Hilfsblatt!$D$15)))))))</f>
        <v>0</v>
      </c>
      <c r="M82" s="120">
        <f t="shared" si="6"/>
        <v>1073.3132142857144</v>
      </c>
      <c r="N82" s="120">
        <f t="shared" si="7"/>
        <v>0</v>
      </c>
      <c r="O82" s="121">
        <f t="shared" si="9"/>
        <v>0</v>
      </c>
      <c r="P82" s="120">
        <f t="shared" si="8"/>
        <v>0</v>
      </c>
      <c r="Q82" s="3"/>
      <c r="R82" s="3"/>
      <c r="S82" s="3"/>
    </row>
    <row r="83" spans="1:19" ht="30">
      <c r="A83" s="394">
        <v>68</v>
      </c>
      <c r="B83" s="240" t="s">
        <v>743</v>
      </c>
      <c r="C83" s="241" t="s">
        <v>696</v>
      </c>
      <c r="D83" s="242" t="s">
        <v>991</v>
      </c>
      <c r="E83" s="243" t="s">
        <v>474</v>
      </c>
      <c r="F83" s="240" t="s">
        <v>699</v>
      </c>
      <c r="G83" s="241" t="s">
        <v>231</v>
      </c>
      <c r="H83" s="241" t="s">
        <v>126</v>
      </c>
      <c r="I83" s="244">
        <v>20.57</v>
      </c>
      <c r="J83" s="241">
        <v>1</v>
      </c>
      <c r="K83" s="119">
        <f>IF(J83&lt;&gt;"",VLOOKUP(J83,Zusammenfassung!$I$11:$J$24,MATCH($F$11,{"V";"S";"SH"},0)+1,FALSE),)</f>
        <v>52.178571428571431</v>
      </c>
      <c r="L83" s="482">
        <f>IF(H83="A",Hilfsblatt!$D$9,IF(H83="B1",Hilfsblatt!$D$10,IF(H83="B2",Hilfsblatt!$D$11,IF(H83="C1",Hilfsblatt!$D$12,IF(H83="C2",Hilfsblatt!$D$13,IF(H83="D",Hilfsblatt!$D$14,IF(H83="E",Hilfsblatt!$D$15)))))))</f>
        <v>0</v>
      </c>
      <c r="M83" s="120">
        <f t="shared" si="6"/>
        <v>1073.3132142857144</v>
      </c>
      <c r="N83" s="120">
        <f t="shared" si="7"/>
        <v>0</v>
      </c>
      <c r="O83" s="121">
        <f t="shared" si="9"/>
        <v>0</v>
      </c>
      <c r="P83" s="120">
        <f t="shared" si="8"/>
        <v>0</v>
      </c>
      <c r="Q83" s="3"/>
      <c r="R83" s="3"/>
      <c r="S83" s="3"/>
    </row>
    <row r="84" spans="1:19" ht="16.5">
      <c r="A84" s="394">
        <v>69</v>
      </c>
      <c r="B84" s="240" t="s">
        <v>701</v>
      </c>
      <c r="C84" s="241" t="s">
        <v>696</v>
      </c>
      <c r="D84" s="242" t="s">
        <v>990</v>
      </c>
      <c r="E84" s="243" t="s">
        <v>67</v>
      </c>
      <c r="F84" s="240" t="s">
        <v>746</v>
      </c>
      <c r="G84" s="241" t="s">
        <v>747</v>
      </c>
      <c r="H84" s="523" t="s">
        <v>88</v>
      </c>
      <c r="I84" s="244">
        <v>52.88</v>
      </c>
      <c r="J84" s="241">
        <v>2</v>
      </c>
      <c r="K84" s="119">
        <f>IF(J84&lt;&gt;"",VLOOKUP(J84,Zusammenfassung!$I$11:$J$24,MATCH($F$11,{"V";"S";"SH"},0)+1,FALSE),)</f>
        <v>100.3</v>
      </c>
      <c r="L84" s="522"/>
      <c r="M84" s="120">
        <f t="shared" si="6"/>
        <v>5303.8640000000005</v>
      </c>
      <c r="N84" s="120">
        <f t="shared" si="7"/>
        <v>0</v>
      </c>
      <c r="O84" s="121">
        <f t="shared" si="9"/>
        <v>0</v>
      </c>
      <c r="P84" s="120">
        <f t="shared" si="8"/>
        <v>0</v>
      </c>
      <c r="Q84" s="3"/>
      <c r="R84" s="3"/>
      <c r="S84" s="3"/>
    </row>
    <row r="85" spans="1:19" ht="30">
      <c r="A85" s="394">
        <v>70</v>
      </c>
      <c r="B85" s="240" t="s">
        <v>743</v>
      </c>
      <c r="C85" s="241" t="s">
        <v>696</v>
      </c>
      <c r="D85" s="242" t="s">
        <v>989</v>
      </c>
      <c r="E85" s="243" t="s">
        <v>475</v>
      </c>
      <c r="F85" s="240" t="s">
        <v>699</v>
      </c>
      <c r="G85" s="241" t="s">
        <v>231</v>
      </c>
      <c r="H85" s="241" t="s">
        <v>126</v>
      </c>
      <c r="I85" s="244">
        <v>20.57</v>
      </c>
      <c r="J85" s="241">
        <v>1</v>
      </c>
      <c r="K85" s="119">
        <f>IF(J85&lt;&gt;"",VLOOKUP(J85,Zusammenfassung!$I$11:$J$24,MATCH($F$11,{"V";"S";"SH"},0)+1,FALSE),)</f>
        <v>52.178571428571431</v>
      </c>
      <c r="L85" s="482">
        <f>IF(H85="A",Hilfsblatt!$D$9,IF(H85="B1",Hilfsblatt!$D$10,IF(H85="B2",Hilfsblatt!$D$11,IF(H85="C1",Hilfsblatt!$D$12,IF(H85="C2",Hilfsblatt!$D$13,IF(H85="D",Hilfsblatt!$D$14,IF(H85="E",Hilfsblatt!$D$15)))))))</f>
        <v>0</v>
      </c>
      <c r="M85" s="120">
        <f t="shared" si="6"/>
        <v>1073.3132142857144</v>
      </c>
      <c r="N85" s="120">
        <f t="shared" si="7"/>
        <v>0</v>
      </c>
      <c r="O85" s="121">
        <f t="shared" si="9"/>
        <v>0</v>
      </c>
      <c r="P85" s="120">
        <f t="shared" si="8"/>
        <v>0</v>
      </c>
      <c r="Q85" s="3"/>
      <c r="R85" s="3"/>
      <c r="S85" s="3"/>
    </row>
    <row r="86" spans="1:19" ht="30">
      <c r="A86" s="394">
        <v>71</v>
      </c>
      <c r="B86" s="240" t="s">
        <v>750</v>
      </c>
      <c r="C86" s="241" t="s">
        <v>696</v>
      </c>
      <c r="D86" s="242" t="s">
        <v>988</v>
      </c>
      <c r="E86" s="243" t="s">
        <v>476</v>
      </c>
      <c r="F86" s="240" t="s">
        <v>699</v>
      </c>
      <c r="G86" s="241" t="s">
        <v>231</v>
      </c>
      <c r="H86" s="241" t="s">
        <v>126</v>
      </c>
      <c r="I86" s="244">
        <v>15.29</v>
      </c>
      <c r="J86" s="241">
        <v>1</v>
      </c>
      <c r="K86" s="119">
        <f>IF(J86&lt;&gt;"",VLOOKUP(J86,Zusammenfassung!$I$11:$J$24,MATCH($F$11,{"V";"S";"SH"},0)+1,FALSE),)</f>
        <v>52.178571428571431</v>
      </c>
      <c r="L86" s="482">
        <f>IF(H86="A",Hilfsblatt!$D$9,IF(H86="B1",Hilfsblatt!$D$10,IF(H86="B2",Hilfsblatt!$D$11,IF(H86="C1",Hilfsblatt!$D$12,IF(H86="C2",Hilfsblatt!$D$13,IF(H86="D",Hilfsblatt!$D$14,IF(H86="E",Hilfsblatt!$D$15)))))))</f>
        <v>0</v>
      </c>
      <c r="M86" s="120">
        <f t="shared" si="6"/>
        <v>797.81035714285713</v>
      </c>
      <c r="N86" s="120">
        <f t="shared" si="7"/>
        <v>0</v>
      </c>
      <c r="O86" s="121">
        <f t="shared" si="9"/>
        <v>0</v>
      </c>
      <c r="P86" s="120">
        <f t="shared" si="8"/>
        <v>0</v>
      </c>
      <c r="Q86" s="3"/>
      <c r="R86" s="3"/>
      <c r="S86" s="3"/>
    </row>
    <row r="87" spans="1:19" ht="30">
      <c r="A87" s="394">
        <v>72</v>
      </c>
      <c r="B87" s="240" t="s">
        <v>750</v>
      </c>
      <c r="C87" s="241" t="s">
        <v>696</v>
      </c>
      <c r="D87" s="242" t="s">
        <v>986</v>
      </c>
      <c r="E87" s="243" t="s">
        <v>477</v>
      </c>
      <c r="F87" s="240" t="s">
        <v>699</v>
      </c>
      <c r="G87" s="241" t="s">
        <v>231</v>
      </c>
      <c r="H87" s="241" t="s">
        <v>126</v>
      </c>
      <c r="I87" s="244">
        <v>15.29</v>
      </c>
      <c r="J87" s="241">
        <v>1</v>
      </c>
      <c r="K87" s="119">
        <f>IF(J87&lt;&gt;"",VLOOKUP(J87,Zusammenfassung!$I$11:$J$24,MATCH($F$11,{"V";"S";"SH"},0)+1,FALSE),)</f>
        <v>52.178571428571431</v>
      </c>
      <c r="L87" s="482">
        <f>IF(H87="A",Hilfsblatt!$D$9,IF(H87="B1",Hilfsblatt!$D$10,IF(H87="B2",Hilfsblatt!$D$11,IF(H87="C1",Hilfsblatt!$D$12,IF(H87="C2",Hilfsblatt!$D$13,IF(H87="D",Hilfsblatt!$D$14,IF(H87="E",Hilfsblatt!$D$15)))))))</f>
        <v>0</v>
      </c>
      <c r="M87" s="120">
        <f t="shared" si="6"/>
        <v>797.81035714285713</v>
      </c>
      <c r="N87" s="120">
        <f t="shared" si="7"/>
        <v>0</v>
      </c>
      <c r="O87" s="121">
        <f t="shared" si="9"/>
        <v>0</v>
      </c>
      <c r="P87" s="120">
        <f t="shared" si="8"/>
        <v>0</v>
      </c>
      <c r="Q87" s="3"/>
      <c r="R87" s="3"/>
      <c r="S87" s="3"/>
    </row>
    <row r="88" spans="1:19" ht="20.100000000000001" customHeight="1">
      <c r="A88" s="394">
        <v>73</v>
      </c>
      <c r="B88" s="240" t="s">
        <v>1030</v>
      </c>
      <c r="C88" s="241" t="s">
        <v>696</v>
      </c>
      <c r="D88" s="242" t="s">
        <v>987</v>
      </c>
      <c r="E88" s="247">
        <v>101</v>
      </c>
      <c r="F88" s="240" t="s">
        <v>699</v>
      </c>
      <c r="G88" s="241" t="s">
        <v>231</v>
      </c>
      <c r="H88" s="241" t="s">
        <v>126</v>
      </c>
      <c r="I88" s="244">
        <v>15.67</v>
      </c>
      <c r="J88" s="241">
        <v>1</v>
      </c>
      <c r="K88" s="119">
        <f>IF(J88&lt;&gt;"",VLOOKUP(J88,Zusammenfassung!$I$11:$J$24,MATCH($F$11,{"V";"S";"SH"},0)+1,FALSE),)</f>
        <v>52.178571428571431</v>
      </c>
      <c r="L88" s="482">
        <f>IF(H88="A",Hilfsblatt!$D$9,IF(H88="B1",Hilfsblatt!$D$10,IF(H88="B2",Hilfsblatt!$D$11,IF(H88="C1",Hilfsblatt!$D$12,IF(H88="C2",Hilfsblatt!$D$13,IF(H88="D",Hilfsblatt!$D$14,IF(H88="E",Hilfsblatt!$D$15)))))))</f>
        <v>0</v>
      </c>
      <c r="M88" s="120">
        <f t="shared" si="6"/>
        <v>817.6382142857143</v>
      </c>
      <c r="N88" s="120">
        <f t="shared" si="7"/>
        <v>0</v>
      </c>
      <c r="O88" s="121">
        <f t="shared" si="9"/>
        <v>0</v>
      </c>
      <c r="P88" s="120">
        <f t="shared" si="8"/>
        <v>0</v>
      </c>
      <c r="Q88" s="3"/>
      <c r="R88" s="3"/>
      <c r="S88" s="3"/>
    </row>
    <row r="89" spans="1:19" ht="20.100000000000001" customHeight="1">
      <c r="A89" s="394">
        <v>74</v>
      </c>
      <c r="B89" s="240" t="s">
        <v>695</v>
      </c>
      <c r="C89" s="241" t="s">
        <v>696</v>
      </c>
      <c r="D89" s="242" t="s">
        <v>994</v>
      </c>
      <c r="E89" s="243"/>
      <c r="F89" s="240" t="s">
        <v>751</v>
      </c>
      <c r="G89" s="241" t="s">
        <v>231</v>
      </c>
      <c r="H89" s="241" t="s">
        <v>94</v>
      </c>
      <c r="I89" s="244">
        <v>9.24</v>
      </c>
      <c r="J89" s="265">
        <v>1</v>
      </c>
      <c r="K89" s="119">
        <f>IF(J89&lt;&gt;"",VLOOKUP(J89,Zusammenfassung!$I$11:$J$24,MATCH($F$11,{"V";"S";"SH"},0)+1,FALSE),)</f>
        <v>52.178571428571431</v>
      </c>
      <c r="L89" s="482">
        <f>IF(H89="A",Hilfsblatt!$D$9,IF(H89="B1",Hilfsblatt!$D$10,IF(H89="B2",Hilfsblatt!$D$11,IF(H89="C1",Hilfsblatt!$D$12,IF(H89="C2",Hilfsblatt!$D$13,IF(H89="D",Hilfsblatt!$D$14,IF(H89="E",Hilfsblatt!$D$15)))))))</f>
        <v>0</v>
      </c>
      <c r="M89" s="120">
        <f t="shared" si="6"/>
        <v>482.13000000000005</v>
      </c>
      <c r="N89" s="120">
        <f t="shared" si="7"/>
        <v>0</v>
      </c>
      <c r="O89" s="121">
        <f t="shared" si="9"/>
        <v>0</v>
      </c>
      <c r="P89" s="120">
        <f t="shared" si="8"/>
        <v>0</v>
      </c>
      <c r="Q89" s="264"/>
      <c r="S89" s="3"/>
    </row>
    <row r="90" spans="1:19" ht="20.100000000000001" customHeight="1">
      <c r="A90" s="394">
        <v>75</v>
      </c>
      <c r="B90" s="240" t="s">
        <v>752</v>
      </c>
      <c r="C90" s="241" t="s">
        <v>753</v>
      </c>
      <c r="D90" s="242" t="s">
        <v>91</v>
      </c>
      <c r="E90" s="243"/>
      <c r="F90" s="240" t="s">
        <v>754</v>
      </c>
      <c r="G90" s="241" t="s">
        <v>35</v>
      </c>
      <c r="H90" s="241" t="s">
        <v>1032</v>
      </c>
      <c r="I90" s="244">
        <v>54.98</v>
      </c>
      <c r="J90" s="241">
        <v>2</v>
      </c>
      <c r="K90" s="119">
        <f>IF(J90&lt;&gt;"",VLOOKUP(J90,Zusammenfassung!$I$11:$J$24,MATCH($F$11,{"V";"S";"SH"},0)+1,FALSE),)</f>
        <v>100.3</v>
      </c>
      <c r="L90" s="482">
        <f>IF(H90="A",Hilfsblatt!$D$9,IF(H90="B1",Hilfsblatt!$D$10,IF(H90="B2",Hilfsblatt!$D$11,IF(H90="C1",Hilfsblatt!$D$12,IF(H90="C2",Hilfsblatt!$D$13,IF(H90="D",Hilfsblatt!$D$14,IF(H90="E",Hilfsblatt!$D$15)))))))</f>
        <v>0</v>
      </c>
      <c r="M90" s="120">
        <f t="shared" si="6"/>
        <v>5514.4939999999997</v>
      </c>
      <c r="N90" s="120">
        <f t="shared" si="7"/>
        <v>0</v>
      </c>
      <c r="O90" s="121">
        <f t="shared" si="9"/>
        <v>0</v>
      </c>
      <c r="P90" s="120">
        <f t="shared" si="8"/>
        <v>0</v>
      </c>
      <c r="Q90" s="3"/>
      <c r="R90" s="3"/>
      <c r="S90" s="3"/>
    </row>
    <row r="91" spans="1:19" ht="30">
      <c r="A91" s="394">
        <v>76</v>
      </c>
      <c r="B91" s="240" t="s">
        <v>755</v>
      </c>
      <c r="C91" s="241" t="s">
        <v>753</v>
      </c>
      <c r="D91" s="242" t="s">
        <v>95</v>
      </c>
      <c r="E91" s="243" t="s">
        <v>570</v>
      </c>
      <c r="F91" s="240" t="s">
        <v>1024</v>
      </c>
      <c r="G91" s="241" t="s">
        <v>231</v>
      </c>
      <c r="H91" s="241" t="s">
        <v>126</v>
      </c>
      <c r="I91" s="244">
        <v>20.52</v>
      </c>
      <c r="J91" s="241">
        <v>1</v>
      </c>
      <c r="K91" s="119">
        <f>IF(J91&lt;&gt;"",VLOOKUP(J91,Zusammenfassung!$I$11:$J$24,MATCH($F$11,{"V";"S";"SH"},0)+1,FALSE),)</f>
        <v>52.178571428571431</v>
      </c>
      <c r="L91" s="482">
        <f>IF(H91="A",Hilfsblatt!$D$9,IF(H91="B1",Hilfsblatt!$D$10,IF(H91="B2",Hilfsblatt!$D$11,IF(H91="C1",Hilfsblatt!$D$12,IF(H91="C2",Hilfsblatt!$D$13,IF(H91="D",Hilfsblatt!$D$14,IF(H91="E",Hilfsblatt!$D$15)))))))</f>
        <v>0</v>
      </c>
      <c r="M91" s="120">
        <f t="shared" si="6"/>
        <v>1070.7042857142858</v>
      </c>
      <c r="N91" s="120">
        <f t="shared" si="7"/>
        <v>0</v>
      </c>
      <c r="O91" s="121">
        <f t="shared" si="9"/>
        <v>0</v>
      </c>
      <c r="P91" s="120">
        <f t="shared" si="8"/>
        <v>0</v>
      </c>
      <c r="Q91" s="3"/>
      <c r="R91" s="3"/>
      <c r="S91" s="3"/>
    </row>
    <row r="92" spans="1:19" ht="30">
      <c r="A92" s="394">
        <v>77</v>
      </c>
      <c r="B92" s="240" t="s">
        <v>755</v>
      </c>
      <c r="C92" s="241" t="s">
        <v>753</v>
      </c>
      <c r="D92" s="242" t="s">
        <v>98</v>
      </c>
      <c r="E92" s="243" t="s">
        <v>756</v>
      </c>
      <c r="F92" s="240" t="s">
        <v>1025</v>
      </c>
      <c r="G92" s="241" t="s">
        <v>231</v>
      </c>
      <c r="H92" s="241" t="s">
        <v>126</v>
      </c>
      <c r="I92" s="244">
        <v>21.04</v>
      </c>
      <c r="J92" s="241">
        <v>1</v>
      </c>
      <c r="K92" s="119">
        <f>IF(J92&lt;&gt;"",VLOOKUP(J92,Zusammenfassung!$I$11:$J$24,MATCH($F$11,{"V";"S";"SH"},0)+1,FALSE),)</f>
        <v>52.178571428571431</v>
      </c>
      <c r="L92" s="482">
        <f>IF(H92="A",Hilfsblatt!$D$9,IF(H92="B1",Hilfsblatt!$D$10,IF(H92="B2",Hilfsblatt!$D$11,IF(H92="C1",Hilfsblatt!$D$12,IF(H92="C2",Hilfsblatt!$D$13,IF(H92="D",Hilfsblatt!$D$14,IF(H92="E",Hilfsblatt!$D$15)))))))</f>
        <v>0</v>
      </c>
      <c r="M92" s="120">
        <f t="shared" si="6"/>
        <v>1097.8371428571429</v>
      </c>
      <c r="N92" s="120">
        <f t="shared" si="7"/>
        <v>0</v>
      </c>
      <c r="O92" s="121">
        <f t="shared" si="9"/>
        <v>0</v>
      </c>
      <c r="P92" s="120">
        <f t="shared" si="8"/>
        <v>0</v>
      </c>
      <c r="Q92" s="3"/>
      <c r="R92" s="3"/>
      <c r="S92" s="3"/>
    </row>
    <row r="93" spans="1:19" ht="20.100000000000001" customHeight="1">
      <c r="A93" s="394">
        <v>78</v>
      </c>
      <c r="B93" s="240" t="s">
        <v>752</v>
      </c>
      <c r="C93" s="241" t="s">
        <v>753</v>
      </c>
      <c r="D93" s="242" t="s">
        <v>100</v>
      </c>
      <c r="E93" s="243" t="s">
        <v>757</v>
      </c>
      <c r="F93" s="240" t="s">
        <v>758</v>
      </c>
      <c r="G93" s="241" t="s">
        <v>231</v>
      </c>
      <c r="H93" s="241" t="s">
        <v>126</v>
      </c>
      <c r="I93" s="244">
        <v>15.47</v>
      </c>
      <c r="J93" s="241">
        <v>1</v>
      </c>
      <c r="K93" s="119">
        <f>IF(J93&lt;&gt;"",VLOOKUP(J93,Zusammenfassung!$I$11:$J$24,MATCH($F$11,{"V";"S";"SH"},0)+1,FALSE),)</f>
        <v>52.178571428571431</v>
      </c>
      <c r="L93" s="482">
        <f>IF(H93="A",Hilfsblatt!$D$9,IF(H93="B1",Hilfsblatt!$D$10,IF(H93="B2",Hilfsblatt!$D$11,IF(H93="C1",Hilfsblatt!$D$12,IF(H93="C2",Hilfsblatt!$D$13,IF(H93="D",Hilfsblatt!$D$14,IF(H93="E",Hilfsblatt!$D$15)))))))</f>
        <v>0</v>
      </c>
      <c r="M93" s="120">
        <f t="shared" si="6"/>
        <v>807.2025000000001</v>
      </c>
      <c r="N93" s="120">
        <f t="shared" si="7"/>
        <v>0</v>
      </c>
      <c r="O93" s="121">
        <f t="shared" si="9"/>
        <v>0</v>
      </c>
      <c r="P93" s="120">
        <f t="shared" si="8"/>
        <v>0</v>
      </c>
      <c r="Q93" s="3"/>
      <c r="R93" s="3"/>
      <c r="S93" s="3"/>
    </row>
    <row r="94" spans="1:19" ht="20.100000000000001" customHeight="1">
      <c r="A94" s="394">
        <v>79</v>
      </c>
      <c r="B94" s="240" t="s">
        <v>701</v>
      </c>
      <c r="C94" s="241" t="s">
        <v>753</v>
      </c>
      <c r="D94" s="242" t="s">
        <v>101</v>
      </c>
      <c r="E94" s="243" t="s">
        <v>67</v>
      </c>
      <c r="F94" s="240" t="s">
        <v>702</v>
      </c>
      <c r="G94" s="241" t="s">
        <v>35</v>
      </c>
      <c r="H94" s="241" t="s">
        <v>1032</v>
      </c>
      <c r="I94" s="244">
        <v>17.34</v>
      </c>
      <c r="J94" s="241">
        <v>2</v>
      </c>
      <c r="K94" s="119">
        <f>IF(J94&lt;&gt;"",VLOOKUP(J94,Zusammenfassung!$I$11:$J$24,MATCH($F$11,{"V";"S";"SH"},0)+1,FALSE),)</f>
        <v>100.3</v>
      </c>
      <c r="L94" s="482">
        <f>IF(H94="A",Hilfsblatt!$D$9,IF(H94="B1",Hilfsblatt!$D$10,IF(H94="B2",Hilfsblatt!$D$11,IF(H94="C1",Hilfsblatt!$D$12,IF(H94="C2",Hilfsblatt!$D$13,IF(H94="D",Hilfsblatt!$D$14,IF(H94="E",Hilfsblatt!$D$15)))))))</f>
        <v>0</v>
      </c>
      <c r="M94" s="120">
        <f t="shared" si="6"/>
        <v>1739.202</v>
      </c>
      <c r="N94" s="120">
        <f t="shared" si="7"/>
        <v>0</v>
      </c>
      <c r="O94" s="121">
        <f t="shared" si="9"/>
        <v>0</v>
      </c>
      <c r="P94" s="120">
        <f t="shared" si="8"/>
        <v>0</v>
      </c>
      <c r="Q94" s="3"/>
      <c r="R94" s="3"/>
      <c r="S94" s="3"/>
    </row>
    <row r="95" spans="1:19" ht="30">
      <c r="A95" s="394">
        <v>80</v>
      </c>
      <c r="B95" s="240" t="s">
        <v>759</v>
      </c>
      <c r="C95" s="241" t="s">
        <v>753</v>
      </c>
      <c r="D95" s="242" t="s">
        <v>103</v>
      </c>
      <c r="E95" s="243">
        <v>245</v>
      </c>
      <c r="F95" s="240" t="s">
        <v>760</v>
      </c>
      <c r="G95" s="241" t="s">
        <v>97</v>
      </c>
      <c r="H95" s="241" t="s">
        <v>94</v>
      </c>
      <c r="I95" s="244">
        <v>11.89</v>
      </c>
      <c r="J95" s="241">
        <v>0.23</v>
      </c>
      <c r="K95" s="119">
        <f>IF(J95&lt;&gt;"",VLOOKUP(J95,Zusammenfassung!$I$11:$J$24,MATCH($F$11,{"V";"S";"SH"},0)+1,FALSE),)</f>
        <v>12</v>
      </c>
      <c r="L95" s="482">
        <f>IF(H95="A",Hilfsblatt!$D$9,IF(H95="B1",Hilfsblatt!$D$10,IF(H95="B2",Hilfsblatt!$D$11,IF(H95="C1",Hilfsblatt!$D$12,IF(H95="C2",Hilfsblatt!$D$13,IF(H95="D",Hilfsblatt!$D$14,IF(H95="E",Hilfsblatt!$D$15)))))))</f>
        <v>0</v>
      </c>
      <c r="M95" s="120">
        <f t="shared" si="6"/>
        <v>142.68</v>
      </c>
      <c r="N95" s="120">
        <f t="shared" si="7"/>
        <v>0</v>
      </c>
      <c r="O95" s="121">
        <f t="shared" si="9"/>
        <v>0</v>
      </c>
      <c r="P95" s="120">
        <f t="shared" si="8"/>
        <v>0</v>
      </c>
      <c r="Q95" s="3"/>
      <c r="R95" s="3"/>
      <c r="S95" s="3"/>
    </row>
    <row r="96" spans="1:19" ht="30">
      <c r="A96" s="394">
        <v>81</v>
      </c>
      <c r="B96" s="240" t="s">
        <v>759</v>
      </c>
      <c r="C96" s="241" t="s">
        <v>753</v>
      </c>
      <c r="D96" s="242" t="s">
        <v>105</v>
      </c>
      <c r="E96" s="243" t="s">
        <v>761</v>
      </c>
      <c r="F96" s="240" t="s">
        <v>762</v>
      </c>
      <c r="G96" s="241" t="s">
        <v>231</v>
      </c>
      <c r="H96" s="246" t="s">
        <v>126</v>
      </c>
      <c r="I96" s="248">
        <v>20.57</v>
      </c>
      <c r="J96" s="265">
        <v>5</v>
      </c>
      <c r="K96" s="119">
        <f>IF(J96&lt;&gt;"",VLOOKUP(J96,Zusammenfassung!$I$11:$J$24,MATCH($F$11,{"V";"S";"SH"},0)+1,FALSE),)</f>
        <v>250.75</v>
      </c>
      <c r="L96" s="482">
        <f>IF(H96="A",Hilfsblatt!$D$9,IF(H96="B1",Hilfsblatt!$D$10,IF(H96="B2",Hilfsblatt!$D$11,IF(H96="C1",Hilfsblatt!$D$12,IF(H96="C2",Hilfsblatt!$D$13,IF(H96="D",Hilfsblatt!$D$14,IF(H96="E",Hilfsblatt!$D$15)))))))</f>
        <v>0</v>
      </c>
      <c r="M96" s="120">
        <f t="shared" si="6"/>
        <v>5157.9274999999998</v>
      </c>
      <c r="N96" s="120">
        <f t="shared" si="7"/>
        <v>0</v>
      </c>
      <c r="O96" s="121">
        <f t="shared" si="9"/>
        <v>0</v>
      </c>
      <c r="P96" s="120">
        <f t="shared" si="8"/>
        <v>0</v>
      </c>
      <c r="S96" s="3"/>
    </row>
    <row r="97" spans="1:19" ht="30">
      <c r="A97" s="394">
        <v>82</v>
      </c>
      <c r="B97" s="240" t="s">
        <v>759</v>
      </c>
      <c r="C97" s="241" t="s">
        <v>753</v>
      </c>
      <c r="D97" s="242" t="s">
        <v>107</v>
      </c>
      <c r="E97" s="243" t="s">
        <v>763</v>
      </c>
      <c r="F97" s="240" t="s">
        <v>762</v>
      </c>
      <c r="G97" s="241" t="s">
        <v>231</v>
      </c>
      <c r="H97" s="246" t="s">
        <v>126</v>
      </c>
      <c r="I97" s="248">
        <v>20.57</v>
      </c>
      <c r="J97" s="265">
        <v>5</v>
      </c>
      <c r="K97" s="119">
        <f>IF(J97&lt;&gt;"",VLOOKUP(J97,Zusammenfassung!$I$11:$J$24,MATCH($F$11,{"V";"S";"SH"},0)+1,FALSE),)</f>
        <v>250.75</v>
      </c>
      <c r="L97" s="482">
        <f>IF(H97="A",Hilfsblatt!$D$9,IF(H97="B1",Hilfsblatt!$D$10,IF(H97="B2",Hilfsblatt!$D$11,IF(H97="C1",Hilfsblatt!$D$12,IF(H97="C2",Hilfsblatt!$D$13,IF(H97="D",Hilfsblatt!$D$14,IF(H97="E",Hilfsblatt!$D$15)))))))</f>
        <v>0</v>
      </c>
      <c r="M97" s="120">
        <f t="shared" si="6"/>
        <v>5157.9274999999998</v>
      </c>
      <c r="N97" s="120">
        <f t="shared" si="7"/>
        <v>0</v>
      </c>
      <c r="O97" s="121">
        <f t="shared" si="9"/>
        <v>0</v>
      </c>
      <c r="P97" s="120">
        <f t="shared" si="8"/>
        <v>0</v>
      </c>
      <c r="S97" s="3"/>
    </row>
    <row r="98" spans="1:19" ht="20.100000000000001" customHeight="1">
      <c r="A98" s="359">
        <v>83</v>
      </c>
      <c r="B98" s="178" t="s">
        <v>695</v>
      </c>
      <c r="C98" s="179" t="s">
        <v>257</v>
      </c>
      <c r="D98" s="242" t="s">
        <v>108</v>
      </c>
      <c r="E98" s="180" t="s">
        <v>67</v>
      </c>
      <c r="F98" s="178" t="s">
        <v>711</v>
      </c>
      <c r="G98" s="179" t="s">
        <v>863</v>
      </c>
      <c r="H98" s="206" t="s">
        <v>176</v>
      </c>
      <c r="I98" s="249">
        <v>4</v>
      </c>
      <c r="J98" s="250"/>
      <c r="K98" s="124"/>
      <c r="L98" s="124"/>
      <c r="M98" s="124"/>
      <c r="N98" s="124"/>
      <c r="O98" s="124"/>
      <c r="P98" s="124"/>
      <c r="S98" s="3"/>
    </row>
    <row r="99" spans="1:19" ht="30">
      <c r="A99" s="359" t="s">
        <v>882</v>
      </c>
      <c r="B99" s="178" t="s">
        <v>695</v>
      </c>
      <c r="C99" s="179" t="s">
        <v>257</v>
      </c>
      <c r="D99" s="242" t="s">
        <v>935</v>
      </c>
      <c r="E99" s="180" t="s">
        <v>67</v>
      </c>
      <c r="F99" s="178" t="s">
        <v>791</v>
      </c>
      <c r="G99" s="179" t="s">
        <v>884</v>
      </c>
      <c r="H99" s="206" t="s">
        <v>176</v>
      </c>
      <c r="I99" s="249">
        <v>0.44</v>
      </c>
      <c r="J99" s="250"/>
      <c r="K99" s="124"/>
      <c r="L99" s="124"/>
      <c r="M99" s="124"/>
      <c r="N99" s="124"/>
      <c r="O99" s="124"/>
      <c r="P99" s="124"/>
      <c r="S99" s="3"/>
    </row>
    <row r="100" spans="1:19" ht="30">
      <c r="A100" s="394" t="s">
        <v>883</v>
      </c>
      <c r="B100" s="240" t="s">
        <v>759</v>
      </c>
      <c r="C100" s="241" t="s">
        <v>753</v>
      </c>
      <c r="D100" s="242" t="s">
        <v>110</v>
      </c>
      <c r="E100" s="243">
        <v>242</v>
      </c>
      <c r="F100" s="240" t="s">
        <v>751</v>
      </c>
      <c r="G100" s="241" t="s">
        <v>231</v>
      </c>
      <c r="H100" s="246" t="s">
        <v>94</v>
      </c>
      <c r="I100" s="248">
        <v>3.15</v>
      </c>
      <c r="J100" s="265">
        <v>1</v>
      </c>
      <c r="K100" s="119">
        <f>IF(J100&lt;&gt;"",VLOOKUP(J100,Zusammenfassung!$I$11:$J$24,MATCH($F$11,{"V";"S";"SH"},0)+1,FALSE),)</f>
        <v>52.178571428571431</v>
      </c>
      <c r="L100" s="482">
        <f>IF(H100="A",Hilfsblatt!$D$9,IF(H100="B1",Hilfsblatt!$D$10,IF(H100="B2",Hilfsblatt!$D$11,IF(H100="C1",Hilfsblatt!$D$12,IF(H100="C2",Hilfsblatt!$D$13,IF(H100="D",Hilfsblatt!$D$14,IF(H100="E",Hilfsblatt!$D$15)))))))</f>
        <v>0</v>
      </c>
      <c r="M100" s="120">
        <f t="shared" si="6"/>
        <v>164.36250000000001</v>
      </c>
      <c r="N100" s="120">
        <f t="shared" si="7"/>
        <v>0</v>
      </c>
      <c r="O100" s="121">
        <f t="shared" si="9"/>
        <v>0</v>
      </c>
      <c r="P100" s="120">
        <f t="shared" si="8"/>
        <v>0</v>
      </c>
      <c r="Q100" s="264"/>
      <c r="S100" s="3"/>
    </row>
    <row r="101" spans="1:19" ht="30">
      <c r="A101" s="394">
        <v>84</v>
      </c>
      <c r="B101" s="240" t="s">
        <v>759</v>
      </c>
      <c r="C101" s="241" t="s">
        <v>753</v>
      </c>
      <c r="D101" s="242" t="s">
        <v>112</v>
      </c>
      <c r="E101" s="243" t="s">
        <v>764</v>
      </c>
      <c r="F101" s="240" t="s">
        <v>762</v>
      </c>
      <c r="G101" s="241" t="s">
        <v>231</v>
      </c>
      <c r="H101" s="246" t="s">
        <v>126</v>
      </c>
      <c r="I101" s="248">
        <v>20.57</v>
      </c>
      <c r="J101" s="246">
        <v>5</v>
      </c>
      <c r="K101" s="119">
        <f>IF(J101&lt;&gt;"",VLOOKUP(J101,Zusammenfassung!$I$11:$J$24,MATCH($F$11,{"V";"S";"SH"},0)+1,FALSE),)</f>
        <v>250.75</v>
      </c>
      <c r="L101" s="482">
        <f>IF(H101="A",Hilfsblatt!$D$9,IF(H101="B1",Hilfsblatt!$D$10,IF(H101="B2",Hilfsblatt!$D$11,IF(H101="C1",Hilfsblatt!$D$12,IF(H101="C2",Hilfsblatt!$D$13,IF(H101="D",Hilfsblatt!$D$14,IF(H101="E",Hilfsblatt!$D$15)))))))</f>
        <v>0</v>
      </c>
      <c r="M101" s="120">
        <f t="shared" si="6"/>
        <v>5157.9274999999998</v>
      </c>
      <c r="N101" s="120">
        <f t="shared" si="7"/>
        <v>0</v>
      </c>
      <c r="O101" s="121">
        <f t="shared" si="9"/>
        <v>0</v>
      </c>
      <c r="P101" s="120">
        <f t="shared" si="8"/>
        <v>0</v>
      </c>
      <c r="S101" s="3"/>
    </row>
    <row r="102" spans="1:19" ht="16.5">
      <c r="A102" s="394">
        <v>85</v>
      </c>
      <c r="B102" s="240" t="s">
        <v>701</v>
      </c>
      <c r="C102" s="241" t="s">
        <v>753</v>
      </c>
      <c r="D102" s="242" t="s">
        <v>114</v>
      </c>
      <c r="E102" s="243" t="s">
        <v>67</v>
      </c>
      <c r="F102" s="240" t="s">
        <v>72</v>
      </c>
      <c r="G102" s="241" t="s">
        <v>705</v>
      </c>
      <c r="H102" s="241" t="s">
        <v>1032</v>
      </c>
      <c r="I102" s="244">
        <v>47.07</v>
      </c>
      <c r="J102" s="241">
        <v>2</v>
      </c>
      <c r="K102" s="119">
        <f>IF(J102&lt;&gt;"",VLOOKUP(J102,Zusammenfassung!$I$11:$J$24,MATCH($F$11,{"V";"S";"SH"},0)+1,FALSE),)</f>
        <v>100.3</v>
      </c>
      <c r="L102" s="482">
        <f>IF(H102="A",Hilfsblatt!$D$9,IF(H102="B1",Hilfsblatt!$D$10,IF(H102="B2",Hilfsblatt!$D$11,IF(H102="C1",Hilfsblatt!$D$12,IF(H102="C2",Hilfsblatt!$D$13,IF(H102="D",Hilfsblatt!$D$14,IF(H102="E",Hilfsblatt!$D$15)))))))</f>
        <v>0</v>
      </c>
      <c r="M102" s="120">
        <f t="shared" si="6"/>
        <v>4721.1210000000001</v>
      </c>
      <c r="N102" s="120">
        <f t="shared" si="7"/>
        <v>0</v>
      </c>
      <c r="O102" s="121">
        <f t="shared" si="9"/>
        <v>0</v>
      </c>
      <c r="P102" s="120">
        <f t="shared" si="8"/>
        <v>0</v>
      </c>
      <c r="S102" s="3"/>
    </row>
    <row r="103" spans="1:19" ht="30">
      <c r="A103" s="394">
        <v>86</v>
      </c>
      <c r="B103" s="240" t="s">
        <v>759</v>
      </c>
      <c r="C103" s="241" t="s">
        <v>753</v>
      </c>
      <c r="D103" s="242" t="s">
        <v>116</v>
      </c>
      <c r="E103" s="243" t="s">
        <v>765</v>
      </c>
      <c r="F103" s="240" t="s">
        <v>762</v>
      </c>
      <c r="G103" s="241" t="s">
        <v>231</v>
      </c>
      <c r="H103" s="241" t="s">
        <v>126</v>
      </c>
      <c r="I103" s="244">
        <v>15.29</v>
      </c>
      <c r="J103" s="241">
        <v>1</v>
      </c>
      <c r="K103" s="119">
        <f>IF(J103&lt;&gt;"",VLOOKUP(J103,Zusammenfassung!$I$11:$J$24,MATCH($F$11,{"V";"S";"SH"},0)+1,FALSE),)</f>
        <v>52.178571428571431</v>
      </c>
      <c r="L103" s="482">
        <f>IF(H103="A",Hilfsblatt!$D$9,IF(H103="B1",Hilfsblatt!$D$10,IF(H103="B2",Hilfsblatt!$D$11,IF(H103="C1",Hilfsblatt!$D$12,IF(H103="C2",Hilfsblatt!$D$13,IF(H103="D",Hilfsblatt!$D$14,IF(H103="E",Hilfsblatt!$D$15)))))))</f>
        <v>0</v>
      </c>
      <c r="M103" s="120">
        <f t="shared" si="6"/>
        <v>797.81035714285713</v>
      </c>
      <c r="N103" s="120">
        <f t="shared" si="7"/>
        <v>0</v>
      </c>
      <c r="O103" s="121">
        <f t="shared" si="9"/>
        <v>0</v>
      </c>
      <c r="P103" s="120">
        <f t="shared" si="8"/>
        <v>0</v>
      </c>
      <c r="S103" s="3"/>
    </row>
    <row r="104" spans="1:19" ht="30">
      <c r="A104" s="394">
        <v>87</v>
      </c>
      <c r="B104" s="240" t="s">
        <v>759</v>
      </c>
      <c r="C104" s="241" t="s">
        <v>753</v>
      </c>
      <c r="D104" s="242" t="s">
        <v>936</v>
      </c>
      <c r="E104" s="243" t="s">
        <v>938</v>
      </c>
      <c r="F104" s="240" t="s">
        <v>762</v>
      </c>
      <c r="G104" s="241" t="s">
        <v>231</v>
      </c>
      <c r="H104" s="241" t="s">
        <v>126</v>
      </c>
      <c r="I104" s="244">
        <v>15.29</v>
      </c>
      <c r="J104" s="241">
        <v>1</v>
      </c>
      <c r="K104" s="119">
        <f>IF(J104&lt;&gt;"",VLOOKUP(J104,Zusammenfassung!$I$11:$J$24,MATCH($F$11,{"V";"S";"SH"},0)+1,FALSE),)</f>
        <v>52.178571428571431</v>
      </c>
      <c r="L104" s="482">
        <f>IF(H104="A",Hilfsblatt!$D$9,IF(H104="B1",Hilfsblatt!$D$10,IF(H104="B2",Hilfsblatt!$D$11,IF(H104="C1",Hilfsblatt!$D$12,IF(H104="C2",Hilfsblatt!$D$13,IF(H104="D",Hilfsblatt!$D$14,IF(H104="E",Hilfsblatt!$D$15)))))))</f>
        <v>0</v>
      </c>
      <c r="M104" s="120">
        <f t="shared" si="6"/>
        <v>797.81035714285713</v>
      </c>
      <c r="N104" s="120">
        <f t="shared" si="7"/>
        <v>0</v>
      </c>
      <c r="O104" s="121">
        <f t="shared" si="9"/>
        <v>0</v>
      </c>
      <c r="P104" s="120">
        <f t="shared" si="8"/>
        <v>0</v>
      </c>
      <c r="Q104" s="3"/>
      <c r="R104" s="3"/>
      <c r="S104" s="3"/>
    </row>
    <row r="105" spans="1:19" ht="30">
      <c r="A105" s="394">
        <v>88</v>
      </c>
      <c r="B105" s="240" t="s">
        <v>759</v>
      </c>
      <c r="C105" s="241" t="s">
        <v>753</v>
      </c>
      <c r="D105" s="242" t="s">
        <v>937</v>
      </c>
      <c r="E105" s="243" t="s">
        <v>766</v>
      </c>
      <c r="F105" s="240" t="s">
        <v>762</v>
      </c>
      <c r="G105" s="241" t="s">
        <v>231</v>
      </c>
      <c r="H105" s="241" t="s">
        <v>126</v>
      </c>
      <c r="I105" s="244">
        <v>15.29</v>
      </c>
      <c r="J105" s="241">
        <v>1</v>
      </c>
      <c r="K105" s="119">
        <f>IF(J105&lt;&gt;"",VLOOKUP(J105,Zusammenfassung!$I$11:$J$24,MATCH($F$11,{"V";"S";"SH"},0)+1,FALSE),)</f>
        <v>52.178571428571431</v>
      </c>
      <c r="L105" s="482">
        <f>IF(H105="A",Hilfsblatt!$D$9,IF(H105="B1",Hilfsblatt!$D$10,IF(H105="B2",Hilfsblatt!$D$11,IF(H105="C1",Hilfsblatt!$D$12,IF(H105="C2",Hilfsblatt!$D$13,IF(H105="D",Hilfsblatt!$D$14,IF(H105="E",Hilfsblatt!$D$15)))))))</f>
        <v>0</v>
      </c>
      <c r="M105" s="120">
        <f t="shared" si="6"/>
        <v>797.81035714285713</v>
      </c>
      <c r="N105" s="120">
        <f t="shared" si="7"/>
        <v>0</v>
      </c>
      <c r="O105" s="121">
        <f t="shared" si="9"/>
        <v>0</v>
      </c>
      <c r="P105" s="120">
        <f t="shared" si="8"/>
        <v>0</v>
      </c>
      <c r="Q105" s="3"/>
      <c r="R105" s="3"/>
      <c r="S105" s="3"/>
    </row>
    <row r="106" spans="1:19" ht="30">
      <c r="A106" s="394">
        <v>89</v>
      </c>
      <c r="B106" s="240" t="s">
        <v>759</v>
      </c>
      <c r="C106" s="241" t="s">
        <v>753</v>
      </c>
      <c r="D106" s="242" t="s">
        <v>939</v>
      </c>
      <c r="E106" s="243">
        <v>236</v>
      </c>
      <c r="F106" s="240" t="s">
        <v>50</v>
      </c>
      <c r="G106" s="241" t="s">
        <v>231</v>
      </c>
      <c r="H106" s="241" t="s">
        <v>127</v>
      </c>
      <c r="I106" s="244">
        <v>14.44</v>
      </c>
      <c r="J106" s="241">
        <v>5</v>
      </c>
      <c r="K106" s="119">
        <f>IF(J106&lt;&gt;"",VLOOKUP(J106,Zusammenfassung!$I$11:$J$24,MATCH($F$11,{"V";"S";"SH"},0)+1,FALSE),)</f>
        <v>250.75</v>
      </c>
      <c r="L106" s="482">
        <f>IF(H106="A",Hilfsblatt!$D$9,IF(H106="B1",Hilfsblatt!$D$10,IF(H106="B2",Hilfsblatt!$D$11,IF(H106="C1",Hilfsblatt!$D$12,IF(H106="C2",Hilfsblatt!$D$13,IF(H106="D",Hilfsblatt!$D$14,IF(H106="E",Hilfsblatt!$D$15)))))))</f>
        <v>0</v>
      </c>
      <c r="M106" s="120">
        <f t="shared" si="6"/>
        <v>3620.83</v>
      </c>
      <c r="N106" s="120">
        <f t="shared" si="7"/>
        <v>0</v>
      </c>
      <c r="O106" s="121">
        <f t="shared" si="9"/>
        <v>0</v>
      </c>
      <c r="P106" s="120">
        <f t="shared" si="8"/>
        <v>0</v>
      </c>
      <c r="Q106" s="3"/>
      <c r="R106" s="3"/>
      <c r="S106" s="3"/>
    </row>
    <row r="107" spans="1:19" ht="30">
      <c r="A107" s="394">
        <v>90</v>
      </c>
      <c r="B107" s="240" t="s">
        <v>759</v>
      </c>
      <c r="C107" s="241" t="s">
        <v>753</v>
      </c>
      <c r="D107" s="242" t="s">
        <v>941</v>
      </c>
      <c r="E107" s="243" t="s">
        <v>767</v>
      </c>
      <c r="F107" s="240" t="s">
        <v>762</v>
      </c>
      <c r="G107" s="241" t="s">
        <v>231</v>
      </c>
      <c r="H107" s="241" t="s">
        <v>126</v>
      </c>
      <c r="I107" s="244">
        <v>15.18</v>
      </c>
      <c r="J107" s="241">
        <v>1</v>
      </c>
      <c r="K107" s="119">
        <f>IF(J107&lt;&gt;"",VLOOKUP(J107,Zusammenfassung!$I$11:$J$24,MATCH($F$11,{"V";"S";"SH"},0)+1,FALSE),)</f>
        <v>52.178571428571431</v>
      </c>
      <c r="L107" s="482">
        <f>IF(H107="A",Hilfsblatt!$D$9,IF(H107="B1",Hilfsblatt!$D$10,IF(H107="B2",Hilfsblatt!$D$11,IF(H107="C1",Hilfsblatt!$D$12,IF(H107="C2",Hilfsblatt!$D$13,IF(H107="D",Hilfsblatt!$D$14,IF(H107="E",Hilfsblatt!$D$15)))))))</f>
        <v>0</v>
      </c>
      <c r="M107" s="120">
        <f t="shared" si="6"/>
        <v>792.0707142857143</v>
      </c>
      <c r="N107" s="120">
        <f t="shared" si="7"/>
        <v>0</v>
      </c>
      <c r="O107" s="121">
        <f t="shared" si="9"/>
        <v>0</v>
      </c>
      <c r="P107" s="120">
        <f t="shared" si="8"/>
        <v>0</v>
      </c>
      <c r="Q107" s="3"/>
      <c r="R107" s="3"/>
      <c r="S107" s="3"/>
    </row>
    <row r="108" spans="1:19" ht="30">
      <c r="A108" s="394">
        <v>91</v>
      </c>
      <c r="B108" s="240" t="s">
        <v>759</v>
      </c>
      <c r="C108" s="241" t="s">
        <v>753</v>
      </c>
      <c r="D108" s="242" t="s">
        <v>942</v>
      </c>
      <c r="E108" s="243" t="s">
        <v>768</v>
      </c>
      <c r="F108" s="240" t="s">
        <v>762</v>
      </c>
      <c r="G108" s="241" t="s">
        <v>231</v>
      </c>
      <c r="H108" s="241" t="s">
        <v>126</v>
      </c>
      <c r="I108" s="244">
        <v>15.21</v>
      </c>
      <c r="J108" s="241">
        <v>1</v>
      </c>
      <c r="K108" s="119">
        <f>IF(J108&lt;&gt;"",VLOOKUP(J108,Zusammenfassung!$I$11:$J$24,MATCH($F$11,{"V";"S";"SH"},0)+1,FALSE),)</f>
        <v>52.178571428571431</v>
      </c>
      <c r="L108" s="482">
        <f>IF(H108="A",Hilfsblatt!$D$9,IF(H108="B1",Hilfsblatt!$D$10,IF(H108="B2",Hilfsblatt!$D$11,IF(H108="C1",Hilfsblatt!$D$12,IF(H108="C2",Hilfsblatt!$D$13,IF(H108="D",Hilfsblatt!$D$14,IF(H108="E",Hilfsblatt!$D$15)))))))</f>
        <v>0</v>
      </c>
      <c r="M108" s="120">
        <f t="shared" si="6"/>
        <v>793.63607142857154</v>
      </c>
      <c r="N108" s="120">
        <f t="shared" si="7"/>
        <v>0</v>
      </c>
      <c r="O108" s="121">
        <f t="shared" si="9"/>
        <v>0</v>
      </c>
      <c r="P108" s="120">
        <f t="shared" si="8"/>
        <v>0</v>
      </c>
      <c r="Q108" s="3"/>
      <c r="R108" s="3"/>
      <c r="S108" s="3"/>
    </row>
    <row r="109" spans="1:19" ht="20.100000000000001" customHeight="1">
      <c r="A109" s="394">
        <v>92</v>
      </c>
      <c r="B109" s="240" t="s">
        <v>701</v>
      </c>
      <c r="C109" s="241" t="s">
        <v>753</v>
      </c>
      <c r="D109" s="242" t="s">
        <v>940</v>
      </c>
      <c r="E109" s="243" t="s">
        <v>67</v>
      </c>
      <c r="F109" s="240" t="s">
        <v>72</v>
      </c>
      <c r="G109" s="241" t="s">
        <v>705</v>
      </c>
      <c r="H109" s="241" t="s">
        <v>1032</v>
      </c>
      <c r="I109" s="244">
        <v>55</v>
      </c>
      <c r="J109" s="241">
        <v>2</v>
      </c>
      <c r="K109" s="119">
        <f>IF(J109&lt;&gt;"",VLOOKUP(J109,Zusammenfassung!$I$11:$J$24,MATCH($F$11,{"V";"S";"SH"},0)+1,FALSE),)</f>
        <v>100.3</v>
      </c>
      <c r="L109" s="482">
        <f>IF(H109="A",Hilfsblatt!$D$9,IF(H109="B1",Hilfsblatt!$D$10,IF(H109="B2",Hilfsblatt!$D$11,IF(H109="C1",Hilfsblatt!$D$12,IF(H109="C2",Hilfsblatt!$D$13,IF(H109="D",Hilfsblatt!$D$14,IF(H109="E",Hilfsblatt!$D$15)))))))</f>
        <v>0</v>
      </c>
      <c r="M109" s="120">
        <f t="shared" si="6"/>
        <v>5516.5</v>
      </c>
      <c r="N109" s="120">
        <f t="shared" si="7"/>
        <v>0</v>
      </c>
      <c r="O109" s="121">
        <f t="shared" si="9"/>
        <v>0</v>
      </c>
      <c r="P109" s="120">
        <f t="shared" si="8"/>
        <v>0</v>
      </c>
      <c r="Q109" s="3"/>
      <c r="R109" s="3"/>
      <c r="S109" s="3"/>
    </row>
    <row r="110" spans="1:19" ht="20.100000000000001" customHeight="1">
      <c r="A110" s="394">
        <v>93</v>
      </c>
      <c r="B110" s="240" t="s">
        <v>695</v>
      </c>
      <c r="C110" s="241" t="s">
        <v>753</v>
      </c>
      <c r="D110" s="242" t="s">
        <v>943</v>
      </c>
      <c r="E110" s="243"/>
      <c r="F110" s="240" t="s">
        <v>483</v>
      </c>
      <c r="G110" s="241" t="s">
        <v>35</v>
      </c>
      <c r="H110" s="241" t="s">
        <v>46</v>
      </c>
      <c r="I110" s="244">
        <v>9.69</v>
      </c>
      <c r="J110" s="241">
        <v>5</v>
      </c>
      <c r="K110" s="119">
        <f>IF(J110&lt;&gt;"",VLOOKUP(J110,Zusammenfassung!$I$11:$J$24,MATCH($F$11,{"V";"S";"SH"},0)+1,FALSE),)</f>
        <v>250.75</v>
      </c>
      <c r="L110" s="482">
        <f>IF(H110="A",Hilfsblatt!$D$9,IF(H110="B1",Hilfsblatt!$D$10,IF(H110="B2",Hilfsblatt!$D$11,IF(H110="C1",Hilfsblatt!$D$12,IF(H110="C2",Hilfsblatt!$D$13,IF(H110="D",Hilfsblatt!$D$14,IF(H110="E",Hilfsblatt!$D$15)))))))</f>
        <v>0</v>
      </c>
      <c r="M110" s="120">
        <f t="shared" si="6"/>
        <v>2429.7674999999999</v>
      </c>
      <c r="N110" s="120">
        <f t="shared" si="7"/>
        <v>0</v>
      </c>
      <c r="O110" s="121">
        <f t="shared" si="9"/>
        <v>0</v>
      </c>
      <c r="P110" s="120">
        <f t="shared" si="8"/>
        <v>0</v>
      </c>
      <c r="Q110" s="3"/>
      <c r="R110" s="3"/>
      <c r="S110" s="3"/>
    </row>
    <row r="111" spans="1:19" ht="20.100000000000001" customHeight="1">
      <c r="A111" s="394">
        <v>94</v>
      </c>
      <c r="B111" s="240" t="s">
        <v>703</v>
      </c>
      <c r="C111" s="241" t="s">
        <v>753</v>
      </c>
      <c r="D111" s="242" t="s">
        <v>944</v>
      </c>
      <c r="E111" s="243"/>
      <c r="F111" s="240" t="s">
        <v>749</v>
      </c>
      <c r="G111" s="241" t="s">
        <v>35</v>
      </c>
      <c r="H111" s="241" t="s">
        <v>176</v>
      </c>
      <c r="I111" s="244">
        <v>3.12</v>
      </c>
      <c r="J111" s="124"/>
      <c r="K111" s="124"/>
      <c r="L111" s="124"/>
      <c r="M111" s="124"/>
      <c r="N111" s="124"/>
      <c r="O111" s="124"/>
      <c r="P111" s="124"/>
      <c r="Q111" s="3"/>
      <c r="R111" s="3"/>
      <c r="S111" s="3"/>
    </row>
    <row r="112" spans="1:19" ht="30">
      <c r="A112" s="394">
        <v>95</v>
      </c>
      <c r="B112" s="240" t="s">
        <v>759</v>
      </c>
      <c r="C112" s="241" t="s">
        <v>753</v>
      </c>
      <c r="D112" s="242" t="s">
        <v>945</v>
      </c>
      <c r="E112" s="243" t="s">
        <v>769</v>
      </c>
      <c r="F112" s="240" t="s">
        <v>762</v>
      </c>
      <c r="G112" s="241" t="s">
        <v>231</v>
      </c>
      <c r="H112" s="241" t="s">
        <v>126</v>
      </c>
      <c r="I112" s="244">
        <v>15.29</v>
      </c>
      <c r="J112" s="241">
        <v>1</v>
      </c>
      <c r="K112" s="119">
        <f>IF(J112&lt;&gt;"",VLOOKUP(J112,Zusammenfassung!$I$11:$J$24,MATCH($F$11,{"V";"S";"SH"},0)+1,FALSE),)</f>
        <v>52.178571428571431</v>
      </c>
      <c r="L112" s="482">
        <f>IF(H112="A",Hilfsblatt!$D$9,IF(H112="B1",Hilfsblatt!$D$10,IF(H112="B2",Hilfsblatt!$D$11,IF(H112="C1",Hilfsblatt!$D$12,IF(H112="C2",Hilfsblatt!$D$13,IF(H112="D",Hilfsblatt!$D$14,IF(H112="E",Hilfsblatt!$D$15)))))))</f>
        <v>0</v>
      </c>
      <c r="M112" s="120">
        <f t="shared" si="6"/>
        <v>797.81035714285713</v>
      </c>
      <c r="N112" s="120">
        <f t="shared" si="7"/>
        <v>0</v>
      </c>
      <c r="O112" s="121">
        <f t="shared" si="9"/>
        <v>0</v>
      </c>
      <c r="P112" s="120">
        <f t="shared" si="8"/>
        <v>0</v>
      </c>
      <c r="Q112" s="3"/>
      <c r="R112" s="3"/>
      <c r="S112" s="3"/>
    </row>
    <row r="113" spans="1:19" ht="30">
      <c r="A113" s="394">
        <v>96</v>
      </c>
      <c r="B113" s="240" t="s">
        <v>759</v>
      </c>
      <c r="C113" s="241" t="s">
        <v>753</v>
      </c>
      <c r="D113" s="242" t="s">
        <v>946</v>
      </c>
      <c r="E113" s="243" t="s">
        <v>770</v>
      </c>
      <c r="F113" s="240" t="s">
        <v>762</v>
      </c>
      <c r="G113" s="241" t="s">
        <v>231</v>
      </c>
      <c r="H113" s="241" t="s">
        <v>126</v>
      </c>
      <c r="I113" s="244">
        <v>14.97</v>
      </c>
      <c r="J113" s="241">
        <v>1</v>
      </c>
      <c r="K113" s="119">
        <f>IF(J113&lt;&gt;"",VLOOKUP(J113,Zusammenfassung!$I$11:$J$24,MATCH($F$11,{"V";"S";"SH"},0)+1,FALSE),)</f>
        <v>52.178571428571431</v>
      </c>
      <c r="L113" s="482">
        <f>IF(H113="A",Hilfsblatt!$D$9,IF(H113="B1",Hilfsblatt!$D$10,IF(H113="B2",Hilfsblatt!$D$11,IF(H113="C1",Hilfsblatt!$D$12,IF(H113="C2",Hilfsblatt!$D$13,IF(H113="D",Hilfsblatt!$D$14,IF(H113="E",Hilfsblatt!$D$15)))))))</f>
        <v>0</v>
      </c>
      <c r="M113" s="120">
        <f t="shared" si="6"/>
        <v>781.11321428571432</v>
      </c>
      <c r="N113" s="120">
        <f t="shared" si="7"/>
        <v>0</v>
      </c>
      <c r="O113" s="121">
        <f t="shared" si="9"/>
        <v>0</v>
      </c>
      <c r="P113" s="120">
        <f t="shared" si="8"/>
        <v>0</v>
      </c>
      <c r="Q113" s="3"/>
      <c r="R113" s="3"/>
      <c r="S113" s="3"/>
    </row>
    <row r="114" spans="1:19" ht="30">
      <c r="A114" s="394">
        <v>97</v>
      </c>
      <c r="B114" s="240" t="s">
        <v>759</v>
      </c>
      <c r="C114" s="241" t="s">
        <v>753</v>
      </c>
      <c r="D114" s="242" t="s">
        <v>947</v>
      </c>
      <c r="E114" s="243" t="s">
        <v>771</v>
      </c>
      <c r="F114" s="240" t="s">
        <v>762</v>
      </c>
      <c r="G114" s="241" t="s">
        <v>231</v>
      </c>
      <c r="H114" s="241" t="s">
        <v>126</v>
      </c>
      <c r="I114" s="244">
        <v>15.22</v>
      </c>
      <c r="J114" s="241">
        <v>1</v>
      </c>
      <c r="K114" s="119">
        <f>IF(J114&lt;&gt;"",VLOOKUP(J114,Zusammenfassung!$I$11:$J$24,MATCH($F$11,{"V";"S";"SH"},0)+1,FALSE),)</f>
        <v>52.178571428571431</v>
      </c>
      <c r="L114" s="482">
        <f>IF(H114="A",Hilfsblatt!$D$9,IF(H114="B1",Hilfsblatt!$D$10,IF(H114="B2",Hilfsblatt!$D$11,IF(H114="C1",Hilfsblatt!$D$12,IF(H114="C2",Hilfsblatt!$D$13,IF(H114="D",Hilfsblatt!$D$14,IF(H114="E",Hilfsblatt!$D$15)))))))</f>
        <v>0</v>
      </c>
      <c r="M114" s="120">
        <f t="shared" si="6"/>
        <v>794.15785714285721</v>
      </c>
      <c r="N114" s="120">
        <f t="shared" si="7"/>
        <v>0</v>
      </c>
      <c r="O114" s="121">
        <f t="shared" si="9"/>
        <v>0</v>
      </c>
      <c r="P114" s="120">
        <f t="shared" si="8"/>
        <v>0</v>
      </c>
      <c r="Q114" s="3"/>
      <c r="R114" s="3"/>
      <c r="S114" s="3"/>
    </row>
    <row r="115" spans="1:19" ht="30">
      <c r="A115" s="394">
        <v>98</v>
      </c>
      <c r="B115" s="240" t="s">
        <v>755</v>
      </c>
      <c r="C115" s="241" t="s">
        <v>753</v>
      </c>
      <c r="D115" s="242" t="s">
        <v>948</v>
      </c>
      <c r="E115" s="243" t="s">
        <v>1029</v>
      </c>
      <c r="F115" s="240" t="s">
        <v>1028</v>
      </c>
      <c r="G115" s="241" t="s">
        <v>231</v>
      </c>
      <c r="H115" s="241" t="s">
        <v>126</v>
      </c>
      <c r="I115" s="244">
        <v>15.22</v>
      </c>
      <c r="J115" s="241">
        <v>1</v>
      </c>
      <c r="K115" s="119">
        <f>IF(J115&lt;&gt;"",VLOOKUP(J115,Zusammenfassung!$I$11:$J$24,MATCH($F$11,{"V";"S";"SH"},0)+1,FALSE),)</f>
        <v>52.178571428571431</v>
      </c>
      <c r="L115" s="482">
        <f>IF(H115="A",Hilfsblatt!$D$9,IF(H115="B1",Hilfsblatt!$D$10,IF(H115="B2",Hilfsblatt!$D$11,IF(H115="C1",Hilfsblatt!$D$12,IF(H115="C2",Hilfsblatt!$D$13,IF(H115="D",Hilfsblatt!$D$14,IF(H115="E",Hilfsblatt!$D$15)))))))</f>
        <v>0</v>
      </c>
      <c r="M115" s="120">
        <f t="shared" si="6"/>
        <v>794.15785714285721</v>
      </c>
      <c r="N115" s="120">
        <f t="shared" si="7"/>
        <v>0</v>
      </c>
      <c r="O115" s="121">
        <f t="shared" si="9"/>
        <v>0</v>
      </c>
      <c r="P115" s="120">
        <f t="shared" si="8"/>
        <v>0</v>
      </c>
      <c r="Q115" s="3"/>
      <c r="R115" s="3"/>
      <c r="S115" s="3"/>
    </row>
    <row r="116" spans="1:19" ht="30">
      <c r="A116" s="394">
        <v>99</v>
      </c>
      <c r="B116" s="240" t="s">
        <v>755</v>
      </c>
      <c r="C116" s="241" t="s">
        <v>753</v>
      </c>
      <c r="D116" s="242" t="s">
        <v>949</v>
      </c>
      <c r="E116" s="243" t="s">
        <v>773</v>
      </c>
      <c r="F116" s="240" t="s">
        <v>1028</v>
      </c>
      <c r="G116" s="241" t="s">
        <v>231</v>
      </c>
      <c r="H116" s="241" t="s">
        <v>126</v>
      </c>
      <c r="I116" s="244">
        <v>15.29</v>
      </c>
      <c r="J116" s="241">
        <v>1</v>
      </c>
      <c r="K116" s="119">
        <f>IF(J116&lt;&gt;"",VLOOKUP(J116,Zusammenfassung!$I$11:$J$24,MATCH($F$11,{"V";"S";"SH"},0)+1,FALSE),)</f>
        <v>52.178571428571431</v>
      </c>
      <c r="L116" s="482">
        <f>IF(H116="A",Hilfsblatt!$D$9,IF(H116="B1",Hilfsblatt!$D$10,IF(H116="B2",Hilfsblatt!$D$11,IF(H116="C1",Hilfsblatt!$D$12,IF(H116="C2",Hilfsblatt!$D$13,IF(H116="D",Hilfsblatt!$D$14,IF(H116="E",Hilfsblatt!$D$15)))))))</f>
        <v>0</v>
      </c>
      <c r="M116" s="120">
        <f t="shared" si="6"/>
        <v>797.81035714285713</v>
      </c>
      <c r="N116" s="120">
        <f t="shared" si="7"/>
        <v>0</v>
      </c>
      <c r="O116" s="121">
        <f t="shared" si="9"/>
        <v>0</v>
      </c>
      <c r="P116" s="120">
        <f t="shared" si="8"/>
        <v>0</v>
      </c>
      <c r="Q116" s="3"/>
      <c r="R116" s="3"/>
      <c r="S116" s="3"/>
    </row>
    <row r="117" spans="1:19" ht="30">
      <c r="A117" s="394">
        <v>100</v>
      </c>
      <c r="B117" s="240" t="s">
        <v>755</v>
      </c>
      <c r="C117" s="241" t="s">
        <v>753</v>
      </c>
      <c r="D117" s="242" t="s">
        <v>950</v>
      </c>
      <c r="E117" s="243" t="s">
        <v>774</v>
      </c>
      <c r="F117" s="240" t="s">
        <v>1028</v>
      </c>
      <c r="G117" s="241" t="s">
        <v>231</v>
      </c>
      <c r="H117" s="241" t="s">
        <v>126</v>
      </c>
      <c r="I117" s="244">
        <v>15.11</v>
      </c>
      <c r="J117" s="241">
        <v>1</v>
      </c>
      <c r="K117" s="119">
        <f>IF(J117&lt;&gt;"",VLOOKUP(J117,Zusammenfassung!$I$11:$J$24,MATCH($F$11,{"V";"S";"SH"},0)+1,FALSE),)</f>
        <v>52.178571428571431</v>
      </c>
      <c r="L117" s="482">
        <f>IF(H117="A",Hilfsblatt!$D$9,IF(H117="B1",Hilfsblatt!$D$10,IF(H117="B2",Hilfsblatt!$D$11,IF(H117="C1",Hilfsblatt!$D$12,IF(H117="C2",Hilfsblatt!$D$13,IF(H117="D",Hilfsblatt!$D$14,IF(H117="E",Hilfsblatt!$D$15)))))))</f>
        <v>0</v>
      </c>
      <c r="M117" s="120">
        <f t="shared" si="6"/>
        <v>788.41821428571427</v>
      </c>
      <c r="N117" s="120">
        <f t="shared" si="7"/>
        <v>0</v>
      </c>
      <c r="O117" s="121">
        <f t="shared" si="9"/>
        <v>0</v>
      </c>
      <c r="P117" s="120">
        <f t="shared" si="8"/>
        <v>0</v>
      </c>
      <c r="Q117" s="3"/>
      <c r="R117" s="3"/>
      <c r="S117" s="3"/>
    </row>
    <row r="118" spans="1:19" ht="30">
      <c r="A118" s="394">
        <v>101</v>
      </c>
      <c r="B118" s="240" t="s">
        <v>755</v>
      </c>
      <c r="C118" s="241" t="s">
        <v>753</v>
      </c>
      <c r="D118" s="242" t="s">
        <v>951</v>
      </c>
      <c r="E118" s="243" t="s">
        <v>775</v>
      </c>
      <c r="F118" s="240" t="s">
        <v>790</v>
      </c>
      <c r="G118" s="241" t="s">
        <v>231</v>
      </c>
      <c r="H118" s="241" t="s">
        <v>126</v>
      </c>
      <c r="I118" s="244">
        <v>25.78</v>
      </c>
      <c r="J118" s="241">
        <v>1</v>
      </c>
      <c r="K118" s="119">
        <f>IF(J118&lt;&gt;"",VLOOKUP(J118,Zusammenfassung!$I$11:$J$24,MATCH($F$11,{"V";"S";"SH"},0)+1,FALSE),)</f>
        <v>52.178571428571431</v>
      </c>
      <c r="L118" s="482">
        <f>IF(H118="A",Hilfsblatt!$D$9,IF(H118="B1",Hilfsblatt!$D$10,IF(H118="B2",Hilfsblatt!$D$11,IF(H118="C1",Hilfsblatt!$D$12,IF(H118="C2",Hilfsblatt!$D$13,IF(H118="D",Hilfsblatt!$D$14,IF(H118="E",Hilfsblatt!$D$15)))))))</f>
        <v>0</v>
      </c>
      <c r="M118" s="120">
        <f t="shared" si="6"/>
        <v>1345.1635714285715</v>
      </c>
      <c r="N118" s="120">
        <f t="shared" si="7"/>
        <v>0</v>
      </c>
      <c r="O118" s="121">
        <f t="shared" si="9"/>
        <v>0</v>
      </c>
      <c r="P118" s="120">
        <f t="shared" si="8"/>
        <v>0</v>
      </c>
      <c r="Q118" s="3"/>
      <c r="R118" s="3"/>
      <c r="S118" s="3"/>
    </row>
    <row r="119" spans="1:19" ht="30">
      <c r="A119" s="394">
        <v>102</v>
      </c>
      <c r="B119" s="240" t="s">
        <v>755</v>
      </c>
      <c r="C119" s="241" t="s">
        <v>753</v>
      </c>
      <c r="D119" s="242" t="s">
        <v>952</v>
      </c>
      <c r="E119" s="243" t="s">
        <v>776</v>
      </c>
      <c r="F119" s="240" t="s">
        <v>1028</v>
      </c>
      <c r="G119" s="241" t="s">
        <v>231</v>
      </c>
      <c r="H119" s="241" t="s">
        <v>126</v>
      </c>
      <c r="I119" s="244">
        <v>15.04</v>
      </c>
      <c r="J119" s="241">
        <v>1</v>
      </c>
      <c r="K119" s="119">
        <f>IF(J119&lt;&gt;"",VLOOKUP(J119,Zusammenfassung!$I$11:$J$24,MATCH($F$11,{"V";"S";"SH"},0)+1,FALSE),)</f>
        <v>52.178571428571431</v>
      </c>
      <c r="L119" s="482">
        <f>IF(H119="A",Hilfsblatt!$D$9,IF(H119="B1",Hilfsblatt!$D$10,IF(H119="B2",Hilfsblatt!$D$11,IF(H119="C1",Hilfsblatt!$D$12,IF(H119="C2",Hilfsblatt!$D$13,IF(H119="D",Hilfsblatt!$D$14,IF(H119="E",Hilfsblatt!$D$15)))))))</f>
        <v>0</v>
      </c>
      <c r="M119" s="120">
        <f t="shared" si="6"/>
        <v>784.76571428571424</v>
      </c>
      <c r="N119" s="120">
        <f t="shared" si="7"/>
        <v>0</v>
      </c>
      <c r="O119" s="121">
        <f t="shared" si="9"/>
        <v>0</v>
      </c>
      <c r="P119" s="120">
        <f t="shared" si="8"/>
        <v>0</v>
      </c>
      <c r="Q119" s="3"/>
      <c r="R119" s="3"/>
      <c r="S119" s="3"/>
    </row>
    <row r="120" spans="1:19" ht="30">
      <c r="A120" s="394">
        <v>103</v>
      </c>
      <c r="B120" s="240" t="s">
        <v>755</v>
      </c>
      <c r="C120" s="241" t="s">
        <v>753</v>
      </c>
      <c r="D120" s="242" t="s">
        <v>953</v>
      </c>
      <c r="E120" s="243" t="s">
        <v>777</v>
      </c>
      <c r="F120" s="240" t="s">
        <v>1028</v>
      </c>
      <c r="G120" s="241" t="s">
        <v>231</v>
      </c>
      <c r="H120" s="241" t="s">
        <v>126</v>
      </c>
      <c r="I120" s="244">
        <v>15.63</v>
      </c>
      <c r="J120" s="241">
        <v>1</v>
      </c>
      <c r="K120" s="119">
        <f>IF(J120&lt;&gt;"",VLOOKUP(J120,Zusammenfassung!$I$11:$J$24,MATCH($F$11,{"V";"S";"SH"},0)+1,FALSE),)</f>
        <v>52.178571428571431</v>
      </c>
      <c r="L120" s="482">
        <f>IF(H120="A",Hilfsblatt!$D$9,IF(H120="B1",Hilfsblatt!$D$10,IF(H120="B2",Hilfsblatt!$D$11,IF(H120="C1",Hilfsblatt!$D$12,IF(H120="C2",Hilfsblatt!$D$13,IF(H120="D",Hilfsblatt!$D$14,IF(H120="E",Hilfsblatt!$D$15)))))))</f>
        <v>0</v>
      </c>
      <c r="M120" s="120">
        <f t="shared" si="6"/>
        <v>815.5510714285715</v>
      </c>
      <c r="N120" s="120">
        <f t="shared" si="7"/>
        <v>0</v>
      </c>
      <c r="O120" s="121">
        <f t="shared" si="9"/>
        <v>0</v>
      </c>
      <c r="P120" s="120">
        <f t="shared" si="8"/>
        <v>0</v>
      </c>
      <c r="Q120" s="3"/>
      <c r="R120" s="3"/>
      <c r="S120" s="3"/>
    </row>
    <row r="121" spans="1:19" ht="20.100000000000001" customHeight="1">
      <c r="A121" s="394">
        <v>104</v>
      </c>
      <c r="B121" s="240" t="s">
        <v>701</v>
      </c>
      <c r="C121" s="241" t="s">
        <v>753</v>
      </c>
      <c r="D121" s="242" t="s">
        <v>954</v>
      </c>
      <c r="E121" s="243" t="s">
        <v>67</v>
      </c>
      <c r="F121" s="240" t="s">
        <v>702</v>
      </c>
      <c r="G121" s="241" t="s">
        <v>35</v>
      </c>
      <c r="H121" s="241" t="s">
        <v>1032</v>
      </c>
      <c r="I121" s="244">
        <v>12.64</v>
      </c>
      <c r="J121" s="241">
        <v>2</v>
      </c>
      <c r="K121" s="119">
        <f>IF(J121&lt;&gt;"",VLOOKUP(J121,Zusammenfassung!$I$11:$J$24,MATCH($F$11,{"V";"S";"SH"},0)+1,FALSE),)</f>
        <v>100.3</v>
      </c>
      <c r="L121" s="482">
        <f>IF(H121="A",Hilfsblatt!$D$9,IF(H121="B1",Hilfsblatt!$D$10,IF(H121="B2",Hilfsblatt!$D$11,IF(H121="C1",Hilfsblatt!$D$12,IF(H121="C2",Hilfsblatt!$D$13,IF(H121="D",Hilfsblatt!$D$14,IF(H121="E",Hilfsblatt!$D$15)))))))</f>
        <v>0</v>
      </c>
      <c r="M121" s="120">
        <f t="shared" si="6"/>
        <v>1267.7919999999999</v>
      </c>
      <c r="N121" s="120">
        <f t="shared" si="7"/>
        <v>0</v>
      </c>
      <c r="O121" s="121">
        <f t="shared" si="9"/>
        <v>0</v>
      </c>
      <c r="P121" s="120">
        <f t="shared" si="8"/>
        <v>0</v>
      </c>
      <c r="Q121" s="3"/>
      <c r="R121" s="3"/>
      <c r="S121" s="3"/>
    </row>
    <row r="122" spans="1:19" ht="30">
      <c r="A122" s="394">
        <v>105</v>
      </c>
      <c r="B122" s="240" t="s">
        <v>755</v>
      </c>
      <c r="C122" s="241" t="s">
        <v>753</v>
      </c>
      <c r="D122" s="242" t="s">
        <v>956</v>
      </c>
      <c r="E122" s="243" t="s">
        <v>779</v>
      </c>
      <c r="F122" s="240" t="s">
        <v>1028</v>
      </c>
      <c r="G122" s="241" t="s">
        <v>231</v>
      </c>
      <c r="H122" s="241" t="s">
        <v>126</v>
      </c>
      <c r="I122" s="244">
        <v>13.3</v>
      </c>
      <c r="J122" s="241">
        <v>1</v>
      </c>
      <c r="K122" s="119">
        <f>IF(J122&lt;&gt;"",VLOOKUP(J122,Zusammenfassung!$I$11:$J$24,MATCH($F$11,{"V";"S";"SH"},0)+1,FALSE),)</f>
        <v>52.178571428571431</v>
      </c>
      <c r="L122" s="482">
        <f>IF(H122="A",Hilfsblatt!$D$9,IF(H122="B1",Hilfsblatt!$D$10,IF(H122="B2",Hilfsblatt!$D$11,IF(H122="C1",Hilfsblatt!$D$12,IF(H122="C2",Hilfsblatt!$D$13,IF(H122="D",Hilfsblatt!$D$14,IF(H122="E",Hilfsblatt!$D$15)))))))</f>
        <v>0</v>
      </c>
      <c r="M122" s="120">
        <f t="shared" si="6"/>
        <v>693.97500000000002</v>
      </c>
      <c r="N122" s="120">
        <f t="shared" si="7"/>
        <v>0</v>
      </c>
      <c r="O122" s="121">
        <f t="shared" si="9"/>
        <v>0</v>
      </c>
      <c r="P122" s="120">
        <f t="shared" si="8"/>
        <v>0</v>
      </c>
      <c r="Q122" s="3"/>
      <c r="R122" s="3"/>
      <c r="S122" s="3"/>
    </row>
    <row r="123" spans="1:19" ht="20.100000000000001" customHeight="1">
      <c r="A123" s="394">
        <v>106</v>
      </c>
      <c r="B123" s="240" t="s">
        <v>752</v>
      </c>
      <c r="C123" s="241" t="s">
        <v>753</v>
      </c>
      <c r="D123" s="242" t="s">
        <v>955</v>
      </c>
      <c r="E123" s="243"/>
      <c r="F123" s="240" t="s">
        <v>780</v>
      </c>
      <c r="G123" s="241" t="s">
        <v>231</v>
      </c>
      <c r="H123" s="241" t="s">
        <v>94</v>
      </c>
      <c r="I123" s="244">
        <v>9.0500000000000007</v>
      </c>
      <c r="J123" s="241">
        <v>0.23</v>
      </c>
      <c r="K123" s="119">
        <f>IF(J123&lt;&gt;"",VLOOKUP(J123,Zusammenfassung!$I$11:$J$24,MATCH($F$11,{"V";"S";"SH"},0)+1,FALSE),)</f>
        <v>12</v>
      </c>
      <c r="L123" s="482">
        <f>IF(H123="A",Hilfsblatt!$D$9,IF(H123="B1",Hilfsblatt!$D$10,IF(H123="B2",Hilfsblatt!$D$11,IF(H123="C1",Hilfsblatt!$D$12,IF(H123="C2",Hilfsblatt!$D$13,IF(H123="D",Hilfsblatt!$D$14,IF(H123="E",Hilfsblatt!$D$15)))))))</f>
        <v>0</v>
      </c>
      <c r="M123" s="120">
        <f t="shared" si="6"/>
        <v>108.60000000000001</v>
      </c>
      <c r="N123" s="120">
        <f t="shared" si="7"/>
        <v>0</v>
      </c>
      <c r="O123" s="121">
        <f t="shared" si="9"/>
        <v>0</v>
      </c>
      <c r="P123" s="120">
        <f t="shared" si="8"/>
        <v>0</v>
      </c>
      <c r="Q123" s="3"/>
      <c r="R123" s="3"/>
      <c r="S123" s="3"/>
    </row>
    <row r="124" spans="1:19" ht="30">
      <c r="A124" s="394">
        <v>107</v>
      </c>
      <c r="B124" s="240" t="s">
        <v>755</v>
      </c>
      <c r="C124" s="241" t="s">
        <v>753</v>
      </c>
      <c r="D124" s="242" t="s">
        <v>960</v>
      </c>
      <c r="E124" s="243" t="s">
        <v>781</v>
      </c>
      <c r="F124" s="240" t="s">
        <v>1028</v>
      </c>
      <c r="G124" s="241" t="s">
        <v>231</v>
      </c>
      <c r="H124" s="241" t="s">
        <v>126</v>
      </c>
      <c r="I124" s="244">
        <v>17.05</v>
      </c>
      <c r="J124" s="241">
        <v>1</v>
      </c>
      <c r="K124" s="119">
        <f>IF(J124&lt;&gt;"",VLOOKUP(J124,Zusammenfassung!$I$11:$J$24,MATCH($F$11,{"V";"S";"SH"},0)+1,FALSE),)</f>
        <v>52.178571428571431</v>
      </c>
      <c r="L124" s="482">
        <f>IF(H124="A",Hilfsblatt!$D$9,IF(H124="B1",Hilfsblatt!$D$10,IF(H124="B2",Hilfsblatt!$D$11,IF(H124="C1",Hilfsblatt!$D$12,IF(H124="C2",Hilfsblatt!$D$13,IF(H124="D",Hilfsblatt!$D$14,IF(H124="E",Hilfsblatt!$D$15)))))))</f>
        <v>0</v>
      </c>
      <c r="M124" s="120">
        <f t="shared" si="6"/>
        <v>889.64464285714291</v>
      </c>
      <c r="N124" s="120">
        <f t="shared" si="7"/>
        <v>0</v>
      </c>
      <c r="O124" s="121">
        <f t="shared" si="9"/>
        <v>0</v>
      </c>
      <c r="P124" s="120">
        <f t="shared" si="8"/>
        <v>0</v>
      </c>
      <c r="Q124" s="3"/>
      <c r="R124" s="3"/>
      <c r="S124" s="3"/>
    </row>
    <row r="125" spans="1:19" ht="30">
      <c r="A125" s="394">
        <v>108</v>
      </c>
      <c r="B125" s="240" t="s">
        <v>755</v>
      </c>
      <c r="C125" s="241" t="s">
        <v>753</v>
      </c>
      <c r="D125" s="242" t="s">
        <v>959</v>
      </c>
      <c r="E125" s="243" t="s">
        <v>782</v>
      </c>
      <c r="F125" s="240" t="s">
        <v>772</v>
      </c>
      <c r="G125" s="241" t="s">
        <v>231</v>
      </c>
      <c r="H125" s="241" t="s">
        <v>126</v>
      </c>
      <c r="I125" s="244">
        <v>16.11</v>
      </c>
      <c r="J125" s="241">
        <v>1</v>
      </c>
      <c r="K125" s="119">
        <f>IF(J125&lt;&gt;"",VLOOKUP(J125,Zusammenfassung!$I$11:$J$24,MATCH($F$11,{"V";"S";"SH"},0)+1,FALSE),)</f>
        <v>52.178571428571431</v>
      </c>
      <c r="L125" s="482">
        <f>IF(H125="A",Hilfsblatt!$D$9,IF(H125="B1",Hilfsblatt!$D$10,IF(H125="B2",Hilfsblatt!$D$11,IF(H125="C1",Hilfsblatt!$D$12,IF(H125="C2",Hilfsblatt!$D$13,IF(H125="D",Hilfsblatt!$D$14,IF(H125="E",Hilfsblatt!$D$15)))))))</f>
        <v>0</v>
      </c>
      <c r="M125" s="120">
        <f t="shared" si="6"/>
        <v>840.59678571428572</v>
      </c>
      <c r="N125" s="120">
        <f t="shared" si="7"/>
        <v>0</v>
      </c>
      <c r="O125" s="121">
        <f t="shared" si="9"/>
        <v>0</v>
      </c>
      <c r="P125" s="120">
        <f t="shared" si="8"/>
        <v>0</v>
      </c>
      <c r="Q125" s="3"/>
      <c r="R125" s="3"/>
      <c r="S125" s="3"/>
    </row>
    <row r="126" spans="1:19" ht="30">
      <c r="A126" s="394">
        <v>109</v>
      </c>
      <c r="B126" s="240" t="s">
        <v>755</v>
      </c>
      <c r="C126" s="241" t="s">
        <v>753</v>
      </c>
      <c r="D126" s="242" t="s">
        <v>961</v>
      </c>
      <c r="E126" s="243" t="s">
        <v>783</v>
      </c>
      <c r="F126" s="240" t="s">
        <v>1028</v>
      </c>
      <c r="G126" s="241" t="s">
        <v>231</v>
      </c>
      <c r="H126" s="241" t="s">
        <v>126</v>
      </c>
      <c r="I126" s="244">
        <v>13.53</v>
      </c>
      <c r="J126" s="241">
        <v>1</v>
      </c>
      <c r="K126" s="119">
        <f>IF(J126&lt;&gt;"",VLOOKUP(J126,Zusammenfassung!$I$11:$J$24,MATCH($F$11,{"V";"S";"SH"},0)+1,FALSE),)</f>
        <v>52.178571428571431</v>
      </c>
      <c r="L126" s="482">
        <f>IF(H126="A",Hilfsblatt!$D$9,IF(H126="B1",Hilfsblatt!$D$10,IF(H126="B2",Hilfsblatt!$D$11,IF(H126="C1",Hilfsblatt!$D$12,IF(H126="C2",Hilfsblatt!$D$13,IF(H126="D",Hilfsblatt!$D$14,IF(H126="E",Hilfsblatt!$D$15)))))))</f>
        <v>0</v>
      </c>
      <c r="M126" s="120">
        <f t="shared" si="6"/>
        <v>705.97607142857146</v>
      </c>
      <c r="N126" s="120">
        <f t="shared" si="7"/>
        <v>0</v>
      </c>
      <c r="O126" s="121">
        <f t="shared" si="9"/>
        <v>0</v>
      </c>
      <c r="P126" s="120">
        <f t="shared" si="8"/>
        <v>0</v>
      </c>
      <c r="Q126" s="3"/>
      <c r="R126" s="3"/>
      <c r="S126" s="3"/>
    </row>
    <row r="127" spans="1:19" ht="30">
      <c r="A127" s="394">
        <v>110</v>
      </c>
      <c r="B127" s="240" t="s">
        <v>755</v>
      </c>
      <c r="C127" s="241" t="s">
        <v>753</v>
      </c>
      <c r="D127" s="242" t="s">
        <v>963</v>
      </c>
      <c r="E127" s="243" t="s">
        <v>784</v>
      </c>
      <c r="F127" s="240" t="s">
        <v>1028</v>
      </c>
      <c r="G127" s="241" t="s">
        <v>231</v>
      </c>
      <c r="H127" s="241" t="s">
        <v>126</v>
      </c>
      <c r="I127" s="244">
        <v>17.05</v>
      </c>
      <c r="J127" s="241">
        <v>1</v>
      </c>
      <c r="K127" s="119">
        <f>IF(J127&lt;&gt;"",VLOOKUP(J127,Zusammenfassung!$I$11:$J$24,MATCH($F$11,{"V";"S";"SH"},0)+1,FALSE),)</f>
        <v>52.178571428571431</v>
      </c>
      <c r="L127" s="482">
        <f>IF(H127="A",Hilfsblatt!$D$9,IF(H127="B1",Hilfsblatt!$D$10,IF(H127="B2",Hilfsblatt!$D$11,IF(H127="C1",Hilfsblatt!$D$12,IF(H127="C2",Hilfsblatt!$D$13,IF(H127="D",Hilfsblatt!$D$14,IF(H127="E",Hilfsblatt!$D$15)))))))</f>
        <v>0</v>
      </c>
      <c r="M127" s="120">
        <f t="shared" si="6"/>
        <v>889.64464285714291</v>
      </c>
      <c r="N127" s="120">
        <f t="shared" si="7"/>
        <v>0</v>
      </c>
      <c r="O127" s="121">
        <f t="shared" si="9"/>
        <v>0</v>
      </c>
      <c r="P127" s="120">
        <f t="shared" si="8"/>
        <v>0</v>
      </c>
      <c r="Q127" s="3"/>
      <c r="R127" s="3"/>
      <c r="S127" s="3"/>
    </row>
    <row r="128" spans="1:19" ht="30">
      <c r="A128" s="394">
        <v>111</v>
      </c>
      <c r="B128" s="240" t="s">
        <v>755</v>
      </c>
      <c r="C128" s="241" t="s">
        <v>753</v>
      </c>
      <c r="D128" s="242" t="s">
        <v>964</v>
      </c>
      <c r="E128" s="243">
        <v>217</v>
      </c>
      <c r="F128" s="240" t="s">
        <v>1028</v>
      </c>
      <c r="G128" s="241" t="s">
        <v>231</v>
      </c>
      <c r="H128" s="241" t="s">
        <v>126</v>
      </c>
      <c r="I128" s="244">
        <v>13.53</v>
      </c>
      <c r="J128" s="241">
        <v>1</v>
      </c>
      <c r="K128" s="119">
        <f>IF(J128&lt;&gt;"",VLOOKUP(J128,Zusammenfassung!$I$11:$J$24,MATCH($F$11,{"V";"S";"SH"},0)+1,FALSE),)</f>
        <v>52.178571428571431</v>
      </c>
      <c r="L128" s="482">
        <f>IF(H128="A",Hilfsblatt!$D$9,IF(H128="B1",Hilfsblatt!$D$10,IF(H128="B2",Hilfsblatt!$D$11,IF(H128="C1",Hilfsblatt!$D$12,IF(H128="C2",Hilfsblatt!$D$13,IF(H128="D",Hilfsblatt!$D$14,IF(H128="E",Hilfsblatt!$D$15)))))))</f>
        <v>0</v>
      </c>
      <c r="M128" s="120">
        <f t="shared" si="6"/>
        <v>705.97607142857146</v>
      </c>
      <c r="N128" s="120">
        <f t="shared" si="7"/>
        <v>0</v>
      </c>
      <c r="O128" s="121">
        <f t="shared" si="9"/>
        <v>0</v>
      </c>
      <c r="P128" s="120">
        <f t="shared" si="8"/>
        <v>0</v>
      </c>
      <c r="Q128" s="3"/>
      <c r="R128" s="3"/>
      <c r="S128" s="3"/>
    </row>
    <row r="129" spans="1:19" ht="20.100000000000001" customHeight="1">
      <c r="A129" s="394">
        <v>112</v>
      </c>
      <c r="B129" s="240" t="s">
        <v>701</v>
      </c>
      <c r="C129" s="241" t="s">
        <v>753</v>
      </c>
      <c r="D129" s="242" t="s">
        <v>966</v>
      </c>
      <c r="E129" s="243" t="s">
        <v>67</v>
      </c>
      <c r="F129" s="240" t="s">
        <v>72</v>
      </c>
      <c r="G129" s="241" t="s">
        <v>705</v>
      </c>
      <c r="H129" s="241" t="s">
        <v>1032</v>
      </c>
      <c r="I129" s="244">
        <v>45.85</v>
      </c>
      <c r="J129" s="241">
        <v>2</v>
      </c>
      <c r="K129" s="119">
        <f>IF(J129&lt;&gt;"",VLOOKUP(J129,Zusammenfassung!$I$11:$J$24,MATCH($F$11,{"V";"S";"SH"},0)+1,FALSE),)</f>
        <v>100.3</v>
      </c>
      <c r="L129" s="482">
        <f>IF(H129="A",Hilfsblatt!$D$9,IF(H129="B1",Hilfsblatt!$D$10,IF(H129="B2",Hilfsblatt!$D$11,IF(H129="C1",Hilfsblatt!$D$12,IF(H129="C2",Hilfsblatt!$D$13,IF(H129="D",Hilfsblatt!$D$14,IF(H129="E",Hilfsblatt!$D$15)))))))</f>
        <v>0</v>
      </c>
      <c r="M129" s="120">
        <f t="shared" si="6"/>
        <v>4598.7550000000001</v>
      </c>
      <c r="N129" s="120">
        <f t="shared" si="7"/>
        <v>0</v>
      </c>
      <c r="O129" s="121">
        <f t="shared" si="9"/>
        <v>0</v>
      </c>
      <c r="P129" s="120">
        <f t="shared" si="8"/>
        <v>0</v>
      </c>
      <c r="Q129" s="3"/>
      <c r="R129" s="3"/>
      <c r="S129" s="3"/>
    </row>
    <row r="130" spans="1:19" ht="30">
      <c r="A130" s="394">
        <v>113</v>
      </c>
      <c r="B130" s="240" t="s">
        <v>755</v>
      </c>
      <c r="C130" s="241" t="s">
        <v>753</v>
      </c>
      <c r="D130" s="242" t="s">
        <v>969</v>
      </c>
      <c r="E130" s="243">
        <v>216</v>
      </c>
      <c r="F130" s="240" t="s">
        <v>778</v>
      </c>
      <c r="G130" s="241" t="s">
        <v>231</v>
      </c>
      <c r="H130" s="241" t="s">
        <v>126</v>
      </c>
      <c r="I130" s="244">
        <v>14.94</v>
      </c>
      <c r="J130" s="241">
        <v>1</v>
      </c>
      <c r="K130" s="119">
        <f>IF(J130&lt;&gt;"",VLOOKUP(J130,Zusammenfassung!$I$11:$J$24,MATCH($F$11,{"V";"S";"SH"},0)+1,FALSE),)</f>
        <v>52.178571428571431</v>
      </c>
      <c r="L130" s="482">
        <f>IF(H130="A",Hilfsblatt!$D$9,IF(H130="B1",Hilfsblatt!$D$10,IF(H130="B2",Hilfsblatt!$D$11,IF(H130="C1",Hilfsblatt!$D$12,IF(H130="C2",Hilfsblatt!$D$13,IF(H130="D",Hilfsblatt!$D$14,IF(H130="E",Hilfsblatt!$D$15)))))))</f>
        <v>0</v>
      </c>
      <c r="M130" s="120">
        <f t="shared" si="6"/>
        <v>779.5478571428572</v>
      </c>
      <c r="N130" s="120">
        <f t="shared" si="7"/>
        <v>0</v>
      </c>
      <c r="O130" s="121">
        <f t="shared" si="9"/>
        <v>0</v>
      </c>
      <c r="P130" s="120">
        <f t="shared" si="8"/>
        <v>0</v>
      </c>
      <c r="Q130" s="3"/>
      <c r="R130" s="3"/>
      <c r="S130" s="3"/>
    </row>
    <row r="131" spans="1:19" ht="30">
      <c r="A131" s="394">
        <v>114</v>
      </c>
      <c r="B131" s="240" t="s">
        <v>755</v>
      </c>
      <c r="C131" s="241" t="s">
        <v>753</v>
      </c>
      <c r="D131" s="242" t="s">
        <v>971</v>
      </c>
      <c r="E131" s="243">
        <v>215</v>
      </c>
      <c r="F131" s="240" t="s">
        <v>1026</v>
      </c>
      <c r="G131" s="241" t="s">
        <v>231</v>
      </c>
      <c r="H131" s="241" t="s">
        <v>126</v>
      </c>
      <c r="I131" s="244">
        <v>17.05</v>
      </c>
      <c r="J131" s="241">
        <v>1</v>
      </c>
      <c r="K131" s="119">
        <f>IF(J131&lt;&gt;"",VLOOKUP(J131,Zusammenfassung!$I$11:$J$24,MATCH($F$11,{"V";"S";"SH"},0)+1,FALSE),)</f>
        <v>52.178571428571431</v>
      </c>
      <c r="L131" s="482">
        <f>IF(H131="A",Hilfsblatt!$D$9,IF(H131="B1",Hilfsblatt!$D$10,IF(H131="B2",Hilfsblatt!$D$11,IF(H131="C1",Hilfsblatt!$D$12,IF(H131="C2",Hilfsblatt!$D$13,IF(H131="D",Hilfsblatt!$D$14,IF(H131="E",Hilfsblatt!$D$15)))))))</f>
        <v>0</v>
      </c>
      <c r="M131" s="120">
        <f t="shared" si="6"/>
        <v>889.64464285714291</v>
      </c>
      <c r="N131" s="120">
        <f t="shared" si="7"/>
        <v>0</v>
      </c>
      <c r="O131" s="121">
        <f t="shared" si="9"/>
        <v>0</v>
      </c>
      <c r="P131" s="120">
        <f t="shared" si="8"/>
        <v>0</v>
      </c>
      <c r="Q131" s="3"/>
      <c r="R131" s="3"/>
      <c r="S131" s="3"/>
    </row>
    <row r="132" spans="1:19" ht="20.100000000000001" customHeight="1">
      <c r="A132" s="394">
        <v>115</v>
      </c>
      <c r="B132" s="240" t="s">
        <v>695</v>
      </c>
      <c r="C132" s="241" t="s">
        <v>753</v>
      </c>
      <c r="D132" s="242" t="s">
        <v>972</v>
      </c>
      <c r="E132" s="243"/>
      <c r="F132" s="240" t="s">
        <v>785</v>
      </c>
      <c r="G132" s="241" t="s">
        <v>35</v>
      </c>
      <c r="H132" s="241" t="s">
        <v>46</v>
      </c>
      <c r="I132" s="244">
        <v>5.12</v>
      </c>
      <c r="J132" s="241">
        <v>5</v>
      </c>
      <c r="K132" s="119">
        <f>IF(J132&lt;&gt;"",VLOOKUP(J132,Zusammenfassung!$I$11:$J$24,MATCH($F$11,{"V";"S";"SH"},0)+1,FALSE),)</f>
        <v>250.75</v>
      </c>
      <c r="L132" s="482">
        <f>IF(H132="A",Hilfsblatt!$D$9,IF(H132="B1",Hilfsblatt!$D$10,IF(H132="B2",Hilfsblatt!$D$11,IF(H132="C1",Hilfsblatt!$D$12,IF(H132="C2",Hilfsblatt!$D$13,IF(H132="D",Hilfsblatt!$D$14,IF(H132="E",Hilfsblatt!$D$15)))))))</f>
        <v>0</v>
      </c>
      <c r="M132" s="120">
        <f t="shared" si="6"/>
        <v>1283.8399999999999</v>
      </c>
      <c r="N132" s="120">
        <f t="shared" si="7"/>
        <v>0</v>
      </c>
      <c r="O132" s="121">
        <f t="shared" si="9"/>
        <v>0</v>
      </c>
      <c r="P132" s="120">
        <f t="shared" si="8"/>
        <v>0</v>
      </c>
      <c r="Q132" s="3"/>
      <c r="R132" s="3"/>
      <c r="S132" s="3"/>
    </row>
    <row r="133" spans="1:19" ht="20.100000000000001" customHeight="1">
      <c r="A133" s="394">
        <v>116</v>
      </c>
      <c r="B133" s="240" t="s">
        <v>695</v>
      </c>
      <c r="C133" s="241" t="s">
        <v>753</v>
      </c>
      <c r="D133" s="242" t="s">
        <v>973</v>
      </c>
      <c r="E133" s="243"/>
      <c r="F133" s="240" t="s">
        <v>423</v>
      </c>
      <c r="G133" s="241" t="s">
        <v>35</v>
      </c>
      <c r="H133" s="241" t="s">
        <v>46</v>
      </c>
      <c r="I133" s="244">
        <v>9.49</v>
      </c>
      <c r="J133" s="241">
        <v>5</v>
      </c>
      <c r="K133" s="119">
        <f>IF(J133&lt;&gt;"",VLOOKUP(J133,Zusammenfassung!$I$11:$J$24,MATCH($F$11,{"V";"S";"SH"},0)+1,FALSE),)</f>
        <v>250.75</v>
      </c>
      <c r="L133" s="482">
        <f>IF(H133="A",Hilfsblatt!$D$9,IF(H133="B1",Hilfsblatt!$D$10,IF(H133="B2",Hilfsblatt!$D$11,IF(H133="C1",Hilfsblatt!$D$12,IF(H133="C2",Hilfsblatt!$D$13,IF(H133="D",Hilfsblatt!$D$14,IF(H133="E",Hilfsblatt!$D$15)))))))</f>
        <v>0</v>
      </c>
      <c r="M133" s="120">
        <f t="shared" si="6"/>
        <v>2379.6174999999998</v>
      </c>
      <c r="N133" s="120">
        <f t="shared" si="7"/>
        <v>0</v>
      </c>
      <c r="O133" s="121">
        <f t="shared" si="9"/>
        <v>0</v>
      </c>
      <c r="P133" s="120">
        <f t="shared" si="8"/>
        <v>0</v>
      </c>
      <c r="Q133" s="3"/>
      <c r="R133" s="3"/>
      <c r="S133" s="3"/>
    </row>
    <row r="134" spans="1:19" ht="30">
      <c r="A134" s="394">
        <v>117</v>
      </c>
      <c r="B134" s="240" t="s">
        <v>786</v>
      </c>
      <c r="C134" s="241" t="s">
        <v>753</v>
      </c>
      <c r="D134" s="242" t="s">
        <v>974</v>
      </c>
      <c r="E134" s="243">
        <v>214</v>
      </c>
      <c r="F134" s="240" t="s">
        <v>1026</v>
      </c>
      <c r="G134" s="241" t="s">
        <v>231</v>
      </c>
      <c r="H134" s="241" t="s">
        <v>126</v>
      </c>
      <c r="I134" s="244">
        <v>13.45</v>
      </c>
      <c r="J134" s="241">
        <v>1</v>
      </c>
      <c r="K134" s="119">
        <f>IF(J134&lt;&gt;"",VLOOKUP(J134,Zusammenfassung!$I$11:$J$24,MATCH($F$11,{"V";"S";"SH"},0)+1,FALSE),)</f>
        <v>52.178571428571431</v>
      </c>
      <c r="L134" s="482">
        <f>IF(H134="A",Hilfsblatt!$D$9,IF(H134="B1",Hilfsblatt!$D$10,IF(H134="B2",Hilfsblatt!$D$11,IF(H134="C1",Hilfsblatt!$D$12,IF(H134="C2",Hilfsblatt!$D$13,IF(H134="D",Hilfsblatt!$D$14,IF(H134="E",Hilfsblatt!$D$15)))))))</f>
        <v>0</v>
      </c>
      <c r="M134" s="120">
        <f t="shared" si="6"/>
        <v>701.80178571428576</v>
      </c>
      <c r="N134" s="120">
        <f t="shared" si="7"/>
        <v>0</v>
      </c>
      <c r="O134" s="121">
        <f t="shared" si="9"/>
        <v>0</v>
      </c>
      <c r="P134" s="120">
        <f t="shared" si="8"/>
        <v>0</v>
      </c>
      <c r="Q134" s="3"/>
      <c r="R134" s="3"/>
      <c r="S134" s="3"/>
    </row>
    <row r="135" spans="1:19" ht="20.100000000000001" customHeight="1">
      <c r="A135" s="394">
        <v>118</v>
      </c>
      <c r="B135" s="240" t="s">
        <v>701</v>
      </c>
      <c r="C135" s="241" t="s">
        <v>753</v>
      </c>
      <c r="D135" s="242" t="s">
        <v>482</v>
      </c>
      <c r="E135" s="243" t="s">
        <v>67</v>
      </c>
      <c r="F135" s="240" t="s">
        <v>1018</v>
      </c>
      <c r="G135" s="241" t="s">
        <v>787</v>
      </c>
      <c r="H135" s="241" t="s">
        <v>1032</v>
      </c>
      <c r="I135" s="244">
        <v>4.62</v>
      </c>
      <c r="J135" s="241">
        <v>2</v>
      </c>
      <c r="K135" s="119">
        <f>IF(J135&lt;&gt;"",VLOOKUP(J135,Zusammenfassung!$I$11:$J$24,MATCH($F$11,{"V";"S";"SH"},0)+1,FALSE),)</f>
        <v>100.3</v>
      </c>
      <c r="L135" s="482">
        <f>IF(H135="A",Hilfsblatt!$D$9,IF(H135="B1",Hilfsblatt!$D$10,IF(H135="B2",Hilfsblatt!$D$11,IF(H135="C1",Hilfsblatt!$D$12,IF(H135="C2",Hilfsblatt!$D$13,IF(H135="D",Hilfsblatt!$D$14,IF(H135="E",Hilfsblatt!$D$15)))))))</f>
        <v>0</v>
      </c>
      <c r="M135" s="120">
        <f t="shared" si="6"/>
        <v>463.38600000000002</v>
      </c>
      <c r="N135" s="120">
        <f t="shared" si="7"/>
        <v>0</v>
      </c>
      <c r="O135" s="121">
        <f t="shared" si="9"/>
        <v>0</v>
      </c>
      <c r="P135" s="120">
        <f t="shared" si="8"/>
        <v>0</v>
      </c>
      <c r="Q135" s="3"/>
      <c r="R135" s="3"/>
      <c r="S135" s="3"/>
    </row>
    <row r="136" spans="1:19" ht="30">
      <c r="A136" s="394">
        <v>119</v>
      </c>
      <c r="B136" s="240" t="s">
        <v>786</v>
      </c>
      <c r="C136" s="241" t="s">
        <v>753</v>
      </c>
      <c r="D136" s="242" t="s">
        <v>962</v>
      </c>
      <c r="E136" s="243">
        <v>212</v>
      </c>
      <c r="F136" s="240" t="s">
        <v>1026</v>
      </c>
      <c r="G136" s="241" t="s">
        <v>231</v>
      </c>
      <c r="H136" s="241" t="s">
        <v>126</v>
      </c>
      <c r="I136" s="244">
        <v>16.93</v>
      </c>
      <c r="J136" s="241">
        <v>1</v>
      </c>
      <c r="K136" s="119">
        <f>IF(J136&lt;&gt;"",VLOOKUP(J136,Zusammenfassung!$I$11:$J$24,MATCH($F$11,{"V";"S";"SH"},0)+1,FALSE),)</f>
        <v>52.178571428571431</v>
      </c>
      <c r="L136" s="482">
        <f>IF(H136="A",Hilfsblatt!$D$9,IF(H136="B1",Hilfsblatt!$D$10,IF(H136="B2",Hilfsblatt!$D$11,IF(H136="C1",Hilfsblatt!$D$12,IF(H136="C2",Hilfsblatt!$D$13,IF(H136="D",Hilfsblatt!$D$14,IF(H136="E",Hilfsblatt!$D$15)))))))</f>
        <v>0</v>
      </c>
      <c r="M136" s="120">
        <f t="shared" si="6"/>
        <v>883.3832142857143</v>
      </c>
      <c r="N136" s="120">
        <f t="shared" si="7"/>
        <v>0</v>
      </c>
      <c r="O136" s="121">
        <f t="shared" si="9"/>
        <v>0</v>
      </c>
      <c r="P136" s="120">
        <f t="shared" si="8"/>
        <v>0</v>
      </c>
      <c r="Q136" s="3"/>
      <c r="R136" s="3"/>
      <c r="S136" s="3"/>
    </row>
    <row r="137" spans="1:19" ht="20.100000000000001" customHeight="1">
      <c r="A137" s="394">
        <v>120</v>
      </c>
      <c r="B137" s="240" t="s">
        <v>752</v>
      </c>
      <c r="C137" s="241" t="s">
        <v>753</v>
      </c>
      <c r="D137" s="242" t="s">
        <v>484</v>
      </c>
      <c r="E137" s="243" t="s">
        <v>67</v>
      </c>
      <c r="F137" s="240" t="s">
        <v>732</v>
      </c>
      <c r="G137" s="241" t="s">
        <v>231</v>
      </c>
      <c r="H137" s="241" t="s">
        <v>94</v>
      </c>
      <c r="I137" s="244">
        <v>11.67</v>
      </c>
      <c r="J137" s="241">
        <v>0.23</v>
      </c>
      <c r="K137" s="119">
        <f>IF(J137&lt;&gt;"",VLOOKUP(J137,Zusammenfassung!$I$11:$J$24,MATCH($F$11,{"V";"S";"SH"},0)+1,FALSE),)</f>
        <v>12</v>
      </c>
      <c r="L137" s="482">
        <f>IF(H137="A",Hilfsblatt!$D$9,IF(H137="B1",Hilfsblatt!$D$10,IF(H137="B2",Hilfsblatt!$D$11,IF(H137="C1",Hilfsblatt!$D$12,IF(H137="C2",Hilfsblatt!$D$13,IF(H137="D",Hilfsblatt!$D$14,IF(H137="E",Hilfsblatt!$D$15)))))))</f>
        <v>0</v>
      </c>
      <c r="M137" s="120">
        <f t="shared" si="6"/>
        <v>140.04</v>
      </c>
      <c r="N137" s="120">
        <f t="shared" si="7"/>
        <v>0</v>
      </c>
      <c r="O137" s="121">
        <f t="shared" si="9"/>
        <v>0</v>
      </c>
      <c r="P137" s="120">
        <f t="shared" si="8"/>
        <v>0</v>
      </c>
      <c r="Q137" s="3"/>
      <c r="R137" s="3"/>
      <c r="S137" s="3"/>
    </row>
    <row r="138" spans="1:19" ht="20.100000000000001" customHeight="1">
      <c r="A138" s="394">
        <v>121</v>
      </c>
      <c r="B138" s="240" t="s">
        <v>752</v>
      </c>
      <c r="C138" s="241" t="s">
        <v>753</v>
      </c>
      <c r="D138" s="242" t="s">
        <v>965</v>
      </c>
      <c r="E138" s="243" t="s">
        <v>67</v>
      </c>
      <c r="F138" s="240" t="s">
        <v>788</v>
      </c>
      <c r="G138" s="241" t="s">
        <v>35</v>
      </c>
      <c r="H138" s="241" t="s">
        <v>127</v>
      </c>
      <c r="I138" s="244">
        <v>12.79</v>
      </c>
      <c r="J138" s="241">
        <v>5</v>
      </c>
      <c r="K138" s="119">
        <f>IF(J138&lt;&gt;"",VLOOKUP(J138,Zusammenfassung!$I$11:$J$24,MATCH($F$11,{"V";"S";"SH"},0)+1,FALSE),)</f>
        <v>250.75</v>
      </c>
      <c r="L138" s="482">
        <f>IF(H138="A",Hilfsblatt!$D$9,IF(H138="B1",Hilfsblatt!$D$10,IF(H138="B2",Hilfsblatt!$D$11,IF(H138="C1",Hilfsblatt!$D$12,IF(H138="C2",Hilfsblatt!$D$13,IF(H138="D",Hilfsblatt!$D$14,IF(H138="E",Hilfsblatt!$D$15)))))))</f>
        <v>0</v>
      </c>
      <c r="M138" s="120">
        <f t="shared" si="6"/>
        <v>3207.0924999999997</v>
      </c>
      <c r="N138" s="120">
        <f t="shared" si="7"/>
        <v>0</v>
      </c>
      <c r="O138" s="121">
        <f t="shared" si="9"/>
        <v>0</v>
      </c>
      <c r="P138" s="120">
        <f t="shared" si="8"/>
        <v>0</v>
      </c>
      <c r="Q138" s="3"/>
      <c r="R138" s="3"/>
      <c r="S138" s="3"/>
    </row>
    <row r="139" spans="1:19" ht="20.100000000000001" customHeight="1">
      <c r="A139" s="394">
        <v>122</v>
      </c>
      <c r="B139" s="240" t="s">
        <v>752</v>
      </c>
      <c r="C139" s="241" t="s">
        <v>753</v>
      </c>
      <c r="D139" s="242" t="s">
        <v>976</v>
      </c>
      <c r="E139" s="243">
        <v>211</v>
      </c>
      <c r="F139" s="240" t="s">
        <v>780</v>
      </c>
      <c r="G139" s="241" t="s">
        <v>231</v>
      </c>
      <c r="H139" s="241" t="s">
        <v>94</v>
      </c>
      <c r="I139" s="244">
        <v>8.69</v>
      </c>
      <c r="J139" s="241">
        <v>0.23</v>
      </c>
      <c r="K139" s="119">
        <f>IF(J139&lt;&gt;"",VLOOKUP(J139,Zusammenfassung!$I$11:$J$24,MATCH($F$11,{"V";"S";"SH"},0)+1,FALSE),)</f>
        <v>12</v>
      </c>
      <c r="L139" s="482">
        <f>IF(H139="A",Hilfsblatt!$D$9,IF(H139="B1",Hilfsblatt!$D$10,IF(H139="B2",Hilfsblatt!$D$11,IF(H139="C1",Hilfsblatt!$D$12,IF(H139="C2",Hilfsblatt!$D$13,IF(H139="D",Hilfsblatt!$D$14,IF(H139="E",Hilfsblatt!$D$15)))))))</f>
        <v>0</v>
      </c>
      <c r="M139" s="120">
        <f t="shared" si="6"/>
        <v>104.28</v>
      </c>
      <c r="N139" s="120">
        <f t="shared" si="7"/>
        <v>0</v>
      </c>
      <c r="O139" s="121">
        <f t="shared" si="9"/>
        <v>0</v>
      </c>
      <c r="P139" s="120">
        <f t="shared" si="8"/>
        <v>0</v>
      </c>
      <c r="Q139" s="3"/>
      <c r="R139" s="3"/>
      <c r="S139" s="3"/>
    </row>
    <row r="140" spans="1:19" ht="30">
      <c r="A140" s="394">
        <v>123</v>
      </c>
      <c r="B140" s="240" t="s">
        <v>786</v>
      </c>
      <c r="C140" s="241" t="s">
        <v>753</v>
      </c>
      <c r="D140" s="242" t="s">
        <v>977</v>
      </c>
      <c r="E140" s="243">
        <v>210</v>
      </c>
      <c r="F140" s="240" t="s">
        <v>1026</v>
      </c>
      <c r="G140" s="241" t="s">
        <v>231</v>
      </c>
      <c r="H140" s="241" t="s">
        <v>126</v>
      </c>
      <c r="I140" s="244">
        <v>13.53</v>
      </c>
      <c r="J140" s="241">
        <v>1</v>
      </c>
      <c r="K140" s="119">
        <f>IF(J140&lt;&gt;"",VLOOKUP(J140,Zusammenfassung!$I$11:$J$24,MATCH($F$11,{"V";"S";"SH"},0)+1,FALSE),)</f>
        <v>52.178571428571431</v>
      </c>
      <c r="L140" s="482">
        <f>IF(H140="A",Hilfsblatt!$D$9,IF(H140="B1",Hilfsblatt!$D$10,IF(H140="B2",Hilfsblatt!$D$11,IF(H140="C1",Hilfsblatt!$D$12,IF(H140="C2",Hilfsblatt!$D$13,IF(H140="D",Hilfsblatt!$D$14,IF(H140="E",Hilfsblatt!$D$15)))))))</f>
        <v>0</v>
      </c>
      <c r="M140" s="120">
        <f t="shared" si="6"/>
        <v>705.97607142857146</v>
      </c>
      <c r="N140" s="120">
        <f t="shared" si="7"/>
        <v>0</v>
      </c>
      <c r="O140" s="121">
        <f t="shared" si="9"/>
        <v>0</v>
      </c>
      <c r="P140" s="120">
        <f t="shared" si="8"/>
        <v>0</v>
      </c>
      <c r="Q140" s="3"/>
      <c r="R140" s="3"/>
      <c r="S140" s="3"/>
    </row>
    <row r="141" spans="1:19" ht="20.100000000000001" customHeight="1">
      <c r="A141" s="394">
        <v>124</v>
      </c>
      <c r="B141" s="240" t="s">
        <v>701</v>
      </c>
      <c r="C141" s="241" t="s">
        <v>753</v>
      </c>
      <c r="D141" s="242" t="s">
        <v>978</v>
      </c>
      <c r="E141" s="243"/>
      <c r="F141" s="240" t="s">
        <v>72</v>
      </c>
      <c r="G141" s="241" t="s">
        <v>705</v>
      </c>
      <c r="H141" s="241" t="s">
        <v>1032</v>
      </c>
      <c r="I141" s="244">
        <v>45.22</v>
      </c>
      <c r="J141" s="241">
        <v>2</v>
      </c>
      <c r="K141" s="119">
        <f>IF(J141&lt;&gt;"",VLOOKUP(J141,Zusammenfassung!$I$11:$J$24,MATCH($F$11,{"V";"S";"SH"},0)+1,FALSE),)</f>
        <v>100.3</v>
      </c>
      <c r="L141" s="482">
        <f>IF(H141="A",Hilfsblatt!$D$9,IF(H141="B1",Hilfsblatt!$D$10,IF(H141="B2",Hilfsblatt!$D$11,IF(H141="C1",Hilfsblatt!$D$12,IF(H141="C2",Hilfsblatt!$D$13,IF(H141="D",Hilfsblatt!$D$14,IF(H141="E",Hilfsblatt!$D$15)))))))</f>
        <v>0</v>
      </c>
      <c r="M141" s="120">
        <f t="shared" si="6"/>
        <v>4535.5659999999998</v>
      </c>
      <c r="N141" s="120">
        <f t="shared" si="7"/>
        <v>0</v>
      </c>
      <c r="O141" s="121">
        <f t="shared" si="9"/>
        <v>0</v>
      </c>
      <c r="P141" s="120">
        <f t="shared" si="8"/>
        <v>0</v>
      </c>
      <c r="Q141" s="3"/>
      <c r="R141" s="3"/>
      <c r="S141" s="3"/>
    </row>
    <row r="142" spans="1:19" ht="30">
      <c r="A142" s="394">
        <v>125</v>
      </c>
      <c r="B142" s="240" t="s">
        <v>786</v>
      </c>
      <c r="C142" s="241" t="s">
        <v>753</v>
      </c>
      <c r="D142" s="242" t="s">
        <v>968</v>
      </c>
      <c r="E142" s="243">
        <v>208</v>
      </c>
      <c r="F142" s="240" t="s">
        <v>1026</v>
      </c>
      <c r="G142" s="241" t="s">
        <v>231</v>
      </c>
      <c r="H142" s="241" t="s">
        <v>126</v>
      </c>
      <c r="I142" s="244">
        <v>17.05</v>
      </c>
      <c r="J142" s="241">
        <v>1</v>
      </c>
      <c r="K142" s="119">
        <f>IF(J142&lt;&gt;"",VLOOKUP(J142,Zusammenfassung!$I$11:$J$24,MATCH($F$11,{"V";"S";"SH"},0)+1,FALSE),)</f>
        <v>52.178571428571431</v>
      </c>
      <c r="L142" s="482">
        <f>IF(H142="A",Hilfsblatt!$D$9,IF(H142="B1",Hilfsblatt!$D$10,IF(H142="B2",Hilfsblatt!$D$11,IF(H142="C1",Hilfsblatt!$D$12,IF(H142="C2",Hilfsblatt!$D$13,IF(H142="D",Hilfsblatt!$D$14,IF(H142="E",Hilfsblatt!$D$15)))))))</f>
        <v>0</v>
      </c>
      <c r="M142" s="120">
        <f t="shared" si="6"/>
        <v>889.64464285714291</v>
      </c>
      <c r="N142" s="120">
        <f t="shared" si="7"/>
        <v>0</v>
      </c>
      <c r="O142" s="121">
        <f t="shared" si="9"/>
        <v>0</v>
      </c>
      <c r="P142" s="120">
        <f t="shared" si="8"/>
        <v>0</v>
      </c>
      <c r="Q142" s="3"/>
      <c r="R142" s="3"/>
      <c r="S142" s="3"/>
    </row>
    <row r="143" spans="1:19" ht="20.100000000000001" customHeight="1">
      <c r="A143" s="394">
        <v>126</v>
      </c>
      <c r="B143" s="240" t="s">
        <v>752</v>
      </c>
      <c r="C143" s="241" t="s">
        <v>753</v>
      </c>
      <c r="D143" s="242" t="s">
        <v>979</v>
      </c>
      <c r="E143" s="243">
        <v>209</v>
      </c>
      <c r="F143" s="240" t="s">
        <v>789</v>
      </c>
      <c r="G143" s="241" t="s">
        <v>231</v>
      </c>
      <c r="H143" s="246" t="s">
        <v>127</v>
      </c>
      <c r="I143" s="244">
        <v>30.69</v>
      </c>
      <c r="J143" s="241">
        <v>5</v>
      </c>
      <c r="K143" s="119">
        <f>IF(J143&lt;&gt;"",VLOOKUP(J143,Zusammenfassung!$I$11:$J$24,MATCH($F$11,{"V";"S";"SH"},0)+1,FALSE),)</f>
        <v>250.75</v>
      </c>
      <c r="L143" s="482">
        <f>IF(H143="A",Hilfsblatt!$D$9,IF(H143="B1",Hilfsblatt!$D$10,IF(H143="B2",Hilfsblatt!$D$11,IF(H143="C1",Hilfsblatt!$D$12,IF(H143="C2",Hilfsblatt!$D$13,IF(H143="D",Hilfsblatt!$D$14,IF(H143="E",Hilfsblatt!$D$15)))))))</f>
        <v>0</v>
      </c>
      <c r="M143" s="120">
        <f t="shared" si="6"/>
        <v>7695.5174999999999</v>
      </c>
      <c r="N143" s="120">
        <f t="shared" si="7"/>
        <v>0</v>
      </c>
      <c r="O143" s="121">
        <f t="shared" si="9"/>
        <v>0</v>
      </c>
      <c r="P143" s="120">
        <f t="shared" si="8"/>
        <v>0</v>
      </c>
      <c r="Q143" s="3"/>
      <c r="R143" s="3"/>
      <c r="S143" s="3"/>
    </row>
    <row r="144" spans="1:19" ht="30">
      <c r="A144" s="394">
        <v>127</v>
      </c>
      <c r="B144" s="240" t="s">
        <v>786</v>
      </c>
      <c r="C144" s="241" t="s">
        <v>753</v>
      </c>
      <c r="D144" s="242" t="s">
        <v>980</v>
      </c>
      <c r="E144" s="243">
        <v>207</v>
      </c>
      <c r="F144" s="240" t="s">
        <v>1026</v>
      </c>
      <c r="G144" s="241" t="s">
        <v>231</v>
      </c>
      <c r="H144" s="241" t="s">
        <v>126</v>
      </c>
      <c r="I144" s="244">
        <v>13.53</v>
      </c>
      <c r="J144" s="241">
        <v>1</v>
      </c>
      <c r="K144" s="119">
        <f>IF(J144&lt;&gt;"",VLOOKUP(J144,Zusammenfassung!$I$11:$J$24,MATCH($F$11,{"V";"S";"SH"},0)+1,FALSE),)</f>
        <v>52.178571428571431</v>
      </c>
      <c r="L144" s="482">
        <f>IF(H144="A",Hilfsblatt!$D$9,IF(H144="B1",Hilfsblatt!$D$10,IF(H144="B2",Hilfsblatt!$D$11,IF(H144="C1",Hilfsblatt!$D$12,IF(H144="C2",Hilfsblatt!$D$13,IF(H144="D",Hilfsblatt!$D$14,IF(H144="E",Hilfsblatt!$D$15)))))))</f>
        <v>0</v>
      </c>
      <c r="M144" s="120">
        <f t="shared" si="6"/>
        <v>705.97607142857146</v>
      </c>
      <c r="N144" s="120">
        <f t="shared" si="7"/>
        <v>0</v>
      </c>
      <c r="O144" s="121">
        <f t="shared" si="9"/>
        <v>0</v>
      </c>
      <c r="P144" s="120">
        <f t="shared" si="8"/>
        <v>0</v>
      </c>
      <c r="Q144" s="3"/>
      <c r="R144" s="3"/>
      <c r="S144" s="3"/>
    </row>
    <row r="145" spans="1:19" ht="30">
      <c r="A145" s="394">
        <v>128</v>
      </c>
      <c r="B145" s="240" t="s">
        <v>786</v>
      </c>
      <c r="C145" s="241" t="s">
        <v>753</v>
      </c>
      <c r="D145" s="242" t="s">
        <v>975</v>
      </c>
      <c r="E145" s="243">
        <v>206</v>
      </c>
      <c r="F145" s="240" t="s">
        <v>1026</v>
      </c>
      <c r="G145" s="241" t="s">
        <v>231</v>
      </c>
      <c r="H145" s="241" t="s">
        <v>126</v>
      </c>
      <c r="I145" s="244">
        <v>17.05</v>
      </c>
      <c r="J145" s="241">
        <v>1</v>
      </c>
      <c r="K145" s="119">
        <f>IF(J145&lt;&gt;"",VLOOKUP(J145,Zusammenfassung!$I$11:$J$24,MATCH($F$11,{"V";"S";"SH"},0)+1,FALSE),)</f>
        <v>52.178571428571431</v>
      </c>
      <c r="L145" s="482">
        <f>IF(H145="A",Hilfsblatt!$D$9,IF(H145="B1",Hilfsblatt!$D$10,IF(H145="B2",Hilfsblatt!$D$11,IF(H145="C1",Hilfsblatt!$D$12,IF(H145="C2",Hilfsblatt!$D$13,IF(H145="D",Hilfsblatt!$D$14,IF(H145="E",Hilfsblatt!$D$15)))))))</f>
        <v>0</v>
      </c>
      <c r="M145" s="120">
        <f t="shared" si="6"/>
        <v>889.64464285714291</v>
      </c>
      <c r="N145" s="120">
        <f t="shared" si="7"/>
        <v>0</v>
      </c>
      <c r="O145" s="121">
        <f t="shared" si="9"/>
        <v>0</v>
      </c>
      <c r="P145" s="120">
        <f t="shared" si="8"/>
        <v>0</v>
      </c>
      <c r="Q145" s="3"/>
      <c r="R145" s="3"/>
      <c r="S145" s="3"/>
    </row>
    <row r="146" spans="1:19" ht="30">
      <c r="A146" s="394">
        <v>129</v>
      </c>
      <c r="B146" s="240" t="s">
        <v>786</v>
      </c>
      <c r="C146" s="241" t="s">
        <v>753</v>
      </c>
      <c r="D146" s="242" t="s">
        <v>967</v>
      </c>
      <c r="E146" s="243">
        <v>205</v>
      </c>
      <c r="F146" s="240" t="s">
        <v>1026</v>
      </c>
      <c r="G146" s="241" t="s">
        <v>231</v>
      </c>
      <c r="H146" s="241" t="s">
        <v>126</v>
      </c>
      <c r="I146" s="244">
        <v>13.53</v>
      </c>
      <c r="J146" s="241">
        <v>1</v>
      </c>
      <c r="K146" s="119">
        <f>IF(J146&lt;&gt;"",VLOOKUP(J146,Zusammenfassung!$I$11:$J$24,MATCH($F$11,{"V";"S";"SH"},0)+1,FALSE),)</f>
        <v>52.178571428571431</v>
      </c>
      <c r="L146" s="482">
        <f>IF(H146="A",Hilfsblatt!$D$9,IF(H146="B1",Hilfsblatt!$D$10,IF(H146="B2",Hilfsblatt!$D$11,IF(H146="C1",Hilfsblatt!$D$12,IF(H146="C2",Hilfsblatt!$D$13,IF(H146="D",Hilfsblatt!$D$14,IF(H146="E",Hilfsblatt!$D$15)))))))</f>
        <v>0</v>
      </c>
      <c r="M146" s="120">
        <f t="shared" ref="M146:M158" si="10">I146*K146</f>
        <v>705.97607142857146</v>
      </c>
      <c r="N146" s="120">
        <f t="shared" ref="N146:N158" si="11">IFERROR(M146/L146,0)</f>
        <v>0</v>
      </c>
      <c r="O146" s="121">
        <f t="shared" si="9"/>
        <v>0</v>
      </c>
      <c r="P146" s="120">
        <f t="shared" ref="P146:P158" si="12">N146*$L$11</f>
        <v>0</v>
      </c>
      <c r="Q146" s="3"/>
      <c r="R146" s="3"/>
      <c r="S146" s="3"/>
    </row>
    <row r="147" spans="1:19" ht="30">
      <c r="A147" s="394">
        <v>130</v>
      </c>
      <c r="B147" s="240" t="s">
        <v>786</v>
      </c>
      <c r="C147" s="241" t="s">
        <v>753</v>
      </c>
      <c r="D147" s="242" t="s">
        <v>981</v>
      </c>
      <c r="E147" s="243">
        <v>204</v>
      </c>
      <c r="F147" s="240" t="s">
        <v>1026</v>
      </c>
      <c r="G147" s="241" t="s">
        <v>231</v>
      </c>
      <c r="H147" s="241" t="s">
        <v>126</v>
      </c>
      <c r="I147" s="244">
        <v>17.05</v>
      </c>
      <c r="J147" s="241">
        <v>1</v>
      </c>
      <c r="K147" s="119">
        <f>IF(J147&lt;&gt;"",VLOOKUP(J147,Zusammenfassung!$I$11:$J$24,MATCH($F$11,{"V";"S";"SH"},0)+1,FALSE),)</f>
        <v>52.178571428571431</v>
      </c>
      <c r="L147" s="482">
        <f>IF(H147="A",Hilfsblatt!$D$9,IF(H147="B1",Hilfsblatt!$D$10,IF(H147="B2",Hilfsblatt!$D$11,IF(H147="C1",Hilfsblatt!$D$12,IF(H147="C2",Hilfsblatt!$D$13,IF(H147="D",Hilfsblatt!$D$14,IF(H147="E",Hilfsblatt!$D$15)))))))</f>
        <v>0</v>
      </c>
      <c r="M147" s="120">
        <f t="shared" si="10"/>
        <v>889.64464285714291</v>
      </c>
      <c r="N147" s="120">
        <f t="shared" si="11"/>
        <v>0</v>
      </c>
      <c r="O147" s="121">
        <f t="shared" ref="O147:O158" si="13">IF(P147&gt;0,P147/K147,0)</f>
        <v>0</v>
      </c>
      <c r="P147" s="120">
        <f t="shared" si="12"/>
        <v>0</v>
      </c>
      <c r="Q147" s="3"/>
      <c r="R147" s="3"/>
      <c r="S147" s="3"/>
    </row>
    <row r="148" spans="1:19" ht="30">
      <c r="A148" s="394">
        <v>131</v>
      </c>
      <c r="B148" s="240" t="s">
        <v>786</v>
      </c>
      <c r="C148" s="241" t="s">
        <v>753</v>
      </c>
      <c r="D148" s="242" t="s">
        <v>982</v>
      </c>
      <c r="E148" s="243">
        <v>203</v>
      </c>
      <c r="F148" s="240" t="s">
        <v>1027</v>
      </c>
      <c r="G148" s="241" t="s">
        <v>231</v>
      </c>
      <c r="H148" s="241" t="s">
        <v>126</v>
      </c>
      <c r="I148" s="244">
        <v>21.13</v>
      </c>
      <c r="J148" s="241">
        <v>1</v>
      </c>
      <c r="K148" s="119">
        <f>IF(J148&lt;&gt;"",VLOOKUP(J148,Zusammenfassung!$I$11:$J$24,MATCH($F$11,{"V";"S";"SH"},0)+1,FALSE),)</f>
        <v>52.178571428571431</v>
      </c>
      <c r="L148" s="482">
        <f>IF(H148="A",Hilfsblatt!$D$9,IF(H148="B1",Hilfsblatt!$D$10,IF(H148="B2",Hilfsblatt!$D$11,IF(H148="C1",Hilfsblatt!$D$12,IF(H148="C2",Hilfsblatt!$D$13,IF(H148="D",Hilfsblatt!$D$14,IF(H148="E",Hilfsblatt!$D$15)))))))</f>
        <v>0</v>
      </c>
      <c r="M148" s="120">
        <f t="shared" si="10"/>
        <v>1102.5332142857142</v>
      </c>
      <c r="N148" s="120">
        <f t="shared" si="11"/>
        <v>0</v>
      </c>
      <c r="O148" s="121">
        <f t="shared" si="13"/>
        <v>0</v>
      </c>
      <c r="P148" s="120">
        <f t="shared" si="12"/>
        <v>0</v>
      </c>
      <c r="Q148" s="3"/>
      <c r="R148" s="3"/>
      <c r="S148" s="3"/>
    </row>
    <row r="149" spans="1:19" ht="20.100000000000001" customHeight="1">
      <c r="A149" s="394">
        <v>132</v>
      </c>
      <c r="B149" s="240" t="s">
        <v>752</v>
      </c>
      <c r="C149" s="241" t="s">
        <v>753</v>
      </c>
      <c r="D149" s="242" t="s">
        <v>958</v>
      </c>
      <c r="E149" s="243" t="s">
        <v>67</v>
      </c>
      <c r="F149" s="240" t="s">
        <v>780</v>
      </c>
      <c r="G149" s="241" t="s">
        <v>231</v>
      </c>
      <c r="H149" s="241" t="s">
        <v>94</v>
      </c>
      <c r="I149" s="244">
        <v>5.73</v>
      </c>
      <c r="J149" s="241">
        <v>0.23</v>
      </c>
      <c r="K149" s="119">
        <f>IF(J149&lt;&gt;"",VLOOKUP(J149,Zusammenfassung!$I$11:$J$24,MATCH($F$11,{"V";"S";"SH"},0)+1,FALSE),)</f>
        <v>12</v>
      </c>
      <c r="L149" s="482">
        <f>IF(H149="A",Hilfsblatt!$D$9,IF(H149="B1",Hilfsblatt!$D$10,IF(H149="B2",Hilfsblatt!$D$11,IF(H149="C1",Hilfsblatt!$D$12,IF(H149="C2",Hilfsblatt!$D$13,IF(H149="D",Hilfsblatt!$D$14,IF(H149="E",Hilfsblatt!$D$15)))))))</f>
        <v>0</v>
      </c>
      <c r="M149" s="120">
        <f t="shared" si="10"/>
        <v>68.760000000000005</v>
      </c>
      <c r="N149" s="120">
        <f t="shared" si="11"/>
        <v>0</v>
      </c>
      <c r="O149" s="121">
        <f t="shared" si="13"/>
        <v>0</v>
      </c>
      <c r="P149" s="120">
        <f t="shared" si="12"/>
        <v>0</v>
      </c>
      <c r="Q149" s="3"/>
      <c r="R149" s="3"/>
      <c r="S149" s="3"/>
    </row>
    <row r="150" spans="1:19" ht="30">
      <c r="A150" s="394">
        <v>133</v>
      </c>
      <c r="B150" s="240" t="s">
        <v>759</v>
      </c>
      <c r="C150" s="241" t="s">
        <v>753</v>
      </c>
      <c r="D150" s="242" t="s">
        <v>970</v>
      </c>
      <c r="E150" s="243">
        <v>239</v>
      </c>
      <c r="F150" s="240" t="s">
        <v>762</v>
      </c>
      <c r="G150" s="241" t="s">
        <v>231</v>
      </c>
      <c r="H150" s="241" t="s">
        <v>126</v>
      </c>
      <c r="I150" s="244">
        <v>15.07</v>
      </c>
      <c r="J150" s="241">
        <v>1</v>
      </c>
      <c r="K150" s="119">
        <f>IF(J150&lt;&gt;"",VLOOKUP(J150,Zusammenfassung!$I$11:$J$24,MATCH($F$11,{"V";"S";"SH"},0)+1,FALSE),)</f>
        <v>52.178571428571431</v>
      </c>
      <c r="L150" s="482">
        <f>IF(H150="A",Hilfsblatt!$D$9,IF(H150="B1",Hilfsblatt!$D$10,IF(H150="B2",Hilfsblatt!$D$11,IF(H150="C1",Hilfsblatt!$D$12,IF(H150="C2",Hilfsblatt!$D$13,IF(H150="D",Hilfsblatt!$D$14,IF(H150="E",Hilfsblatt!$D$15)))))))</f>
        <v>0</v>
      </c>
      <c r="M150" s="120">
        <f t="shared" si="10"/>
        <v>786.33107142857148</v>
      </c>
      <c r="N150" s="120">
        <f t="shared" si="11"/>
        <v>0</v>
      </c>
      <c r="O150" s="121">
        <f t="shared" si="13"/>
        <v>0</v>
      </c>
      <c r="P150" s="120">
        <f t="shared" si="12"/>
        <v>0</v>
      </c>
      <c r="Q150" s="3"/>
      <c r="R150" s="3"/>
      <c r="S150" s="3"/>
    </row>
    <row r="151" spans="1:19" ht="20.100000000000001" customHeight="1">
      <c r="A151" s="394">
        <v>134</v>
      </c>
      <c r="B151" s="240" t="s">
        <v>701</v>
      </c>
      <c r="C151" s="241" t="s">
        <v>753</v>
      </c>
      <c r="D151" s="242" t="s">
        <v>957</v>
      </c>
      <c r="E151" s="243"/>
      <c r="F151" s="240" t="s">
        <v>72</v>
      </c>
      <c r="G151" s="241" t="s">
        <v>705</v>
      </c>
      <c r="H151" s="241" t="s">
        <v>1032</v>
      </c>
      <c r="I151" s="244">
        <v>7.69</v>
      </c>
      <c r="J151" s="241">
        <v>2</v>
      </c>
      <c r="K151" s="119">
        <f>IF(J151&lt;&gt;"",VLOOKUP(J151,Zusammenfassung!$I$11:$J$24,MATCH($F$11,{"V";"S";"SH"},0)+1,FALSE),)</f>
        <v>100.3</v>
      </c>
      <c r="L151" s="482">
        <f>IF(H151="A",Hilfsblatt!$D$9,IF(H151="B1",Hilfsblatt!$D$10,IF(H151="B2",Hilfsblatt!$D$11,IF(H151="C1",Hilfsblatt!$D$12,IF(H151="C2",Hilfsblatt!$D$13,IF(H151="D",Hilfsblatt!$D$14,IF(H151="E",Hilfsblatt!$D$15)))))))</f>
        <v>0</v>
      </c>
      <c r="M151" s="120">
        <f t="shared" si="10"/>
        <v>771.30700000000002</v>
      </c>
      <c r="N151" s="120">
        <f t="shared" si="11"/>
        <v>0</v>
      </c>
      <c r="O151" s="121">
        <f t="shared" si="13"/>
        <v>0</v>
      </c>
      <c r="P151" s="120">
        <f t="shared" si="12"/>
        <v>0</v>
      </c>
      <c r="Q151" s="3"/>
      <c r="R151" s="3"/>
      <c r="S151" s="3"/>
    </row>
    <row r="152" spans="1:19" ht="30">
      <c r="A152" s="394">
        <v>135</v>
      </c>
      <c r="B152" s="240" t="s">
        <v>701</v>
      </c>
      <c r="C152" s="241" t="s">
        <v>792</v>
      </c>
      <c r="D152" s="242" t="s">
        <v>1013</v>
      </c>
      <c r="E152" s="243"/>
      <c r="F152" s="240" t="s">
        <v>72</v>
      </c>
      <c r="G152" s="246" t="s">
        <v>712</v>
      </c>
      <c r="H152" s="241" t="s">
        <v>1032</v>
      </c>
      <c r="I152" s="244">
        <v>19.2</v>
      </c>
      <c r="J152" s="241">
        <v>2</v>
      </c>
      <c r="K152" s="119">
        <f>IF(J152&lt;&gt;"",VLOOKUP(J152,Zusammenfassung!$I$11:$J$24,MATCH($F$11,{"V";"S";"SH"},0)+1,FALSE),)</f>
        <v>100.3</v>
      </c>
      <c r="L152" s="482">
        <f>IF(H152="A",Hilfsblatt!$D$9,IF(H152="B1",Hilfsblatt!$D$10,IF(H152="B2",Hilfsblatt!$D$11,IF(H152="C1",Hilfsblatt!$D$12,IF(H152="C2",Hilfsblatt!$D$13,IF(H152="D",Hilfsblatt!$D$14,IF(H152="E",Hilfsblatt!$D$15)))))))</f>
        <v>0</v>
      </c>
      <c r="M152" s="120">
        <f t="shared" si="10"/>
        <v>1925.7599999999998</v>
      </c>
      <c r="N152" s="120">
        <f t="shared" si="11"/>
        <v>0</v>
      </c>
      <c r="O152" s="121">
        <f t="shared" si="13"/>
        <v>0</v>
      </c>
      <c r="P152" s="120">
        <f t="shared" si="12"/>
        <v>0</v>
      </c>
      <c r="Q152" s="3"/>
      <c r="R152" s="3"/>
      <c r="S152" s="3"/>
    </row>
    <row r="153" spans="1:19" ht="20.100000000000001" customHeight="1">
      <c r="A153" s="394">
        <v>136</v>
      </c>
      <c r="B153" s="240" t="s">
        <v>695</v>
      </c>
      <c r="C153" s="241" t="s">
        <v>792</v>
      </c>
      <c r="D153" s="242" t="s">
        <v>1014</v>
      </c>
      <c r="E153" s="243"/>
      <c r="F153" s="240" t="s">
        <v>92</v>
      </c>
      <c r="G153" s="241" t="s">
        <v>97</v>
      </c>
      <c r="H153" s="241" t="s">
        <v>94</v>
      </c>
      <c r="I153" s="244">
        <v>11.34</v>
      </c>
      <c r="J153" s="241">
        <v>0.23</v>
      </c>
      <c r="K153" s="119">
        <f>IF(J153&lt;&gt;"",VLOOKUP(J153,Zusammenfassung!$I$11:$J$24,MATCH($F$11,{"V";"S";"SH"},0)+1,FALSE),)</f>
        <v>12</v>
      </c>
      <c r="L153" s="482">
        <f>IF(H153="A",Hilfsblatt!$D$9,IF(H153="B1",Hilfsblatt!$D$10,IF(H153="B2",Hilfsblatt!$D$11,IF(H153="C1",Hilfsblatt!$D$12,IF(H153="C2",Hilfsblatt!$D$13,IF(H153="D",Hilfsblatt!$D$14,IF(H153="E",Hilfsblatt!$D$15)))))))</f>
        <v>0</v>
      </c>
      <c r="M153" s="120">
        <f t="shared" si="10"/>
        <v>136.07999999999998</v>
      </c>
      <c r="N153" s="120">
        <f t="shared" si="11"/>
        <v>0</v>
      </c>
      <c r="O153" s="121">
        <f t="shared" si="13"/>
        <v>0</v>
      </c>
      <c r="P153" s="120">
        <f t="shared" si="12"/>
        <v>0</v>
      </c>
      <c r="Q153" s="3"/>
      <c r="R153" s="3"/>
      <c r="S153" s="3"/>
    </row>
    <row r="154" spans="1:19" ht="30">
      <c r="A154" s="394">
        <v>137</v>
      </c>
      <c r="B154" s="240" t="s">
        <v>703</v>
      </c>
      <c r="C154" s="241" t="s">
        <v>792</v>
      </c>
      <c r="D154" s="242" t="s">
        <v>1015</v>
      </c>
      <c r="E154" s="243"/>
      <c r="F154" s="240" t="s">
        <v>79</v>
      </c>
      <c r="G154" s="246" t="s">
        <v>712</v>
      </c>
      <c r="H154" s="241" t="s">
        <v>94</v>
      </c>
      <c r="I154" s="244">
        <v>9.14</v>
      </c>
      <c r="J154" s="241">
        <v>0.23</v>
      </c>
      <c r="K154" s="119">
        <f>IF(J154&lt;&gt;"",VLOOKUP(J154,Zusammenfassung!$I$11:$J$24,MATCH($F$11,{"V";"S";"SH"},0)+1,FALSE),)</f>
        <v>12</v>
      </c>
      <c r="L154" s="482">
        <f>IF(H154="A",Hilfsblatt!$D$9,IF(H154="B1",Hilfsblatt!$D$10,IF(H154="B2",Hilfsblatt!$D$11,IF(H154="C1",Hilfsblatt!$D$12,IF(H154="C2",Hilfsblatt!$D$13,IF(H154="D",Hilfsblatt!$D$14,IF(H154="E",Hilfsblatt!$D$15)))))))</f>
        <v>0</v>
      </c>
      <c r="M154" s="120">
        <f t="shared" si="10"/>
        <v>109.68</v>
      </c>
      <c r="N154" s="120">
        <f t="shared" si="11"/>
        <v>0</v>
      </c>
      <c r="O154" s="121">
        <f t="shared" si="13"/>
        <v>0</v>
      </c>
      <c r="P154" s="120">
        <f t="shared" si="12"/>
        <v>0</v>
      </c>
      <c r="Q154" s="3"/>
      <c r="R154" s="3"/>
      <c r="S154" s="3"/>
    </row>
    <row r="155" spans="1:19" ht="30">
      <c r="A155" s="394">
        <v>138</v>
      </c>
      <c r="B155" s="240" t="s">
        <v>703</v>
      </c>
      <c r="C155" s="241" t="s">
        <v>792</v>
      </c>
      <c r="D155" s="242" t="s">
        <v>1016</v>
      </c>
      <c r="E155" s="243"/>
      <c r="F155" s="240" t="s">
        <v>793</v>
      </c>
      <c r="G155" s="246" t="s">
        <v>712</v>
      </c>
      <c r="H155" s="241" t="s">
        <v>94</v>
      </c>
      <c r="I155" s="244">
        <v>51.69</v>
      </c>
      <c r="J155" s="241">
        <v>0.23</v>
      </c>
      <c r="K155" s="119">
        <f>IF(J155&lt;&gt;"",VLOOKUP(J155,Zusammenfassung!$I$11:$J$24,MATCH($F$11,{"V";"S";"SH"},0)+1,FALSE),)</f>
        <v>12</v>
      </c>
      <c r="L155" s="482">
        <f>IF(H155="A",Hilfsblatt!$D$9,IF(H155="B1",Hilfsblatt!$D$10,IF(H155="B2",Hilfsblatt!$D$11,IF(H155="C1",Hilfsblatt!$D$12,IF(H155="C2",Hilfsblatt!$D$13,IF(H155="D",Hilfsblatt!$D$14,IF(H155="E",Hilfsblatt!$D$15)))))))</f>
        <v>0</v>
      </c>
      <c r="M155" s="120">
        <f t="shared" si="10"/>
        <v>620.28</v>
      </c>
      <c r="N155" s="120">
        <f t="shared" si="11"/>
        <v>0</v>
      </c>
      <c r="O155" s="121">
        <f t="shared" si="13"/>
        <v>0</v>
      </c>
      <c r="P155" s="120">
        <f t="shared" si="12"/>
        <v>0</v>
      </c>
      <c r="Q155" s="3"/>
      <c r="R155" s="3"/>
      <c r="S155" s="3"/>
    </row>
    <row r="156" spans="1:19" ht="30">
      <c r="A156" s="394">
        <v>139</v>
      </c>
      <c r="B156" s="240" t="s">
        <v>703</v>
      </c>
      <c r="C156" s="241" t="s">
        <v>792</v>
      </c>
      <c r="D156" s="242" t="s">
        <v>933</v>
      </c>
      <c r="E156" s="243"/>
      <c r="F156" s="240" t="s">
        <v>794</v>
      </c>
      <c r="G156" s="246" t="s">
        <v>712</v>
      </c>
      <c r="H156" s="241" t="s">
        <v>94</v>
      </c>
      <c r="I156" s="244">
        <v>9.91</v>
      </c>
      <c r="J156" s="241">
        <v>0.23</v>
      </c>
      <c r="K156" s="119">
        <f>IF(J156&lt;&gt;"",VLOOKUP(J156,Zusammenfassung!$I$11:$J$24,MATCH($F$11,{"V";"S";"SH"},0)+1,FALSE),)</f>
        <v>12</v>
      </c>
      <c r="L156" s="482">
        <f>IF(H156="A",Hilfsblatt!$D$9,IF(H156="B1",Hilfsblatt!$D$10,IF(H156="B2",Hilfsblatt!$D$11,IF(H156="C1",Hilfsblatt!$D$12,IF(H156="C2",Hilfsblatt!$D$13,IF(H156="D",Hilfsblatt!$D$14,IF(H156="E",Hilfsblatt!$D$15)))))))</f>
        <v>0</v>
      </c>
      <c r="M156" s="120">
        <f t="shared" si="10"/>
        <v>118.92</v>
      </c>
      <c r="N156" s="120">
        <f t="shared" si="11"/>
        <v>0</v>
      </c>
      <c r="O156" s="121">
        <f t="shared" si="13"/>
        <v>0</v>
      </c>
      <c r="P156" s="120">
        <f t="shared" si="12"/>
        <v>0</v>
      </c>
      <c r="Q156" s="3"/>
      <c r="R156" s="3"/>
      <c r="S156" s="3"/>
    </row>
    <row r="157" spans="1:19" ht="30">
      <c r="A157" s="394">
        <v>140</v>
      </c>
      <c r="B157" s="240" t="s">
        <v>885</v>
      </c>
      <c r="C157" s="241" t="s">
        <v>792</v>
      </c>
      <c r="D157" s="242" t="s">
        <v>934</v>
      </c>
      <c r="E157" s="243"/>
      <c r="F157" s="240" t="s">
        <v>795</v>
      </c>
      <c r="G157" s="246" t="s">
        <v>712</v>
      </c>
      <c r="H157" s="241" t="s">
        <v>94</v>
      </c>
      <c r="I157" s="244">
        <v>7.4</v>
      </c>
      <c r="J157" s="241">
        <v>0.23</v>
      </c>
      <c r="K157" s="119">
        <f>IF(J157&lt;&gt;"",VLOOKUP(J157,Zusammenfassung!$I$11:$J$24,MATCH($F$11,{"V";"S";"SH"},0)+1,FALSE),)</f>
        <v>12</v>
      </c>
      <c r="L157" s="482">
        <f>IF(H157="A",Hilfsblatt!$D$9,IF(H157="B1",Hilfsblatt!$D$10,IF(H157="B2",Hilfsblatt!$D$11,IF(H157="C1",Hilfsblatt!$D$12,IF(H157="C2",Hilfsblatt!$D$13,IF(H157="D",Hilfsblatt!$D$14,IF(H157="E",Hilfsblatt!$D$15)))))))</f>
        <v>0</v>
      </c>
      <c r="M157" s="120">
        <f t="shared" si="10"/>
        <v>88.800000000000011</v>
      </c>
      <c r="N157" s="120">
        <f t="shared" si="11"/>
        <v>0</v>
      </c>
      <c r="O157" s="121">
        <f t="shared" si="13"/>
        <v>0</v>
      </c>
      <c r="P157" s="120">
        <f t="shared" si="12"/>
        <v>0</v>
      </c>
      <c r="Q157" s="3"/>
      <c r="R157" s="3"/>
      <c r="S157" s="3"/>
    </row>
    <row r="158" spans="1:19" ht="30">
      <c r="A158" s="394">
        <v>142</v>
      </c>
      <c r="B158" s="240" t="s">
        <v>695</v>
      </c>
      <c r="C158" s="241" t="s">
        <v>792</v>
      </c>
      <c r="D158" s="242" t="s">
        <v>1017</v>
      </c>
      <c r="E158" s="243"/>
      <c r="F158" s="240" t="s">
        <v>886</v>
      </c>
      <c r="G158" s="246" t="s">
        <v>712</v>
      </c>
      <c r="H158" s="241" t="s">
        <v>94</v>
      </c>
      <c r="I158" s="244">
        <v>9.02</v>
      </c>
      <c r="J158" s="241">
        <v>0.23</v>
      </c>
      <c r="K158" s="119">
        <f>IF(J158&lt;&gt;"",VLOOKUP(J158,Zusammenfassung!$I$11:$J$24,MATCH($F$11,{"V";"S";"SH"},0)+1,FALSE),)</f>
        <v>12</v>
      </c>
      <c r="L158" s="482">
        <f>IF(H158="A",Hilfsblatt!$D$9,IF(H158="B1",Hilfsblatt!$D$10,IF(H158="B2",Hilfsblatt!$D$11,IF(H158="C1",Hilfsblatt!$D$12,IF(H158="C2",Hilfsblatt!$D$13,IF(H158="D",Hilfsblatt!$D$14,IF(H158="E",Hilfsblatt!$D$15)))))))</f>
        <v>0</v>
      </c>
      <c r="M158" s="120">
        <f t="shared" si="10"/>
        <v>108.24</v>
      </c>
      <c r="N158" s="120">
        <f t="shared" si="11"/>
        <v>0</v>
      </c>
      <c r="O158" s="121">
        <f t="shared" si="13"/>
        <v>0</v>
      </c>
      <c r="P158" s="120">
        <f t="shared" si="12"/>
        <v>0</v>
      </c>
      <c r="Q158" s="3"/>
      <c r="R158" s="3"/>
      <c r="S158" s="3"/>
    </row>
    <row r="159" spans="1:19" ht="15.75" customHeight="1">
      <c r="A159" s="294" t="s">
        <v>82</v>
      </c>
      <c r="B159" s="251" t="s">
        <v>83</v>
      </c>
      <c r="C159" s="252"/>
      <c r="D159" s="252"/>
      <c r="E159" s="253"/>
      <c r="F159" s="254"/>
      <c r="G159" s="164"/>
      <c r="H159" s="165"/>
      <c r="I159" s="166">
        <f>SUM(I15:I158)</f>
        <v>2307.6000000000008</v>
      </c>
      <c r="J159" s="167"/>
      <c r="K159" s="167"/>
      <c r="L159" s="472"/>
      <c r="M159" s="166">
        <f>SUM(M15:M158)</f>
        <v>191430.98742857136</v>
      </c>
      <c r="N159" s="166">
        <f>SUM(N15:N158)</f>
        <v>0</v>
      </c>
      <c r="O159" s="166"/>
      <c r="P159" s="166">
        <f>SUM(P15:P158)</f>
        <v>0</v>
      </c>
      <c r="Q159" s="3"/>
      <c r="R159" s="3"/>
      <c r="S159" s="3"/>
    </row>
    <row r="160" spans="1:19" ht="16.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446"/>
      <c r="M160" s="3"/>
      <c r="N160" s="3"/>
      <c r="O160" s="3"/>
      <c r="P160" s="3"/>
      <c r="Q160" s="3"/>
      <c r="R160" s="3"/>
      <c r="S160" s="3"/>
    </row>
    <row r="161" spans="1:19" ht="16.5">
      <c r="A161" s="200" t="s">
        <v>693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446"/>
      <c r="M161" s="3"/>
      <c r="N161" s="3"/>
      <c r="O161" s="3"/>
      <c r="P161" s="3"/>
      <c r="Q161" s="3"/>
      <c r="R161" s="3"/>
      <c r="S161" s="3"/>
    </row>
    <row r="162" spans="1:19" ht="16.5">
      <c r="A162" s="3" t="s">
        <v>1112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446"/>
      <c r="M162" s="3"/>
      <c r="N162" s="3"/>
      <c r="O162" s="3"/>
      <c r="P162" s="3"/>
      <c r="Q162" s="3"/>
      <c r="R162" s="3"/>
      <c r="S162" s="3"/>
    </row>
    <row r="163" spans="1:19" ht="16.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446"/>
      <c r="M163" s="3"/>
      <c r="N163" s="3"/>
      <c r="O163" s="3"/>
      <c r="P163" s="3"/>
      <c r="Q163" s="3"/>
      <c r="R163" s="3"/>
      <c r="S163" s="3"/>
    </row>
    <row r="164" spans="1:19" ht="17.25">
      <c r="A164" s="281" t="s">
        <v>800</v>
      </c>
      <c r="B164" s="273"/>
      <c r="C164" s="274"/>
      <c r="D164" s="275"/>
      <c r="E164" s="275"/>
      <c r="F164" s="276"/>
      <c r="G164" s="3"/>
      <c r="H164" s="3"/>
      <c r="I164" s="3"/>
      <c r="J164" s="3"/>
      <c r="K164" s="3"/>
      <c r="L164" s="446"/>
      <c r="M164" s="3"/>
      <c r="N164" s="3"/>
      <c r="O164" s="3"/>
      <c r="P164" s="3"/>
      <c r="Q164" s="3"/>
      <c r="R164" s="3"/>
      <c r="S164" s="3"/>
    </row>
    <row r="165" spans="1:19" ht="17.25">
      <c r="A165" s="277" t="s">
        <v>801</v>
      </c>
      <c r="B165" s="50" t="s">
        <v>802</v>
      </c>
      <c r="C165" s="278"/>
      <c r="D165" s="52" t="s">
        <v>803</v>
      </c>
      <c r="E165" s="53" t="s">
        <v>804</v>
      </c>
      <c r="F165" s="279"/>
      <c r="G165" s="3"/>
      <c r="H165" s="3"/>
      <c r="I165" s="3"/>
      <c r="J165" s="3"/>
      <c r="K165" s="3"/>
      <c r="L165" s="446"/>
      <c r="M165" s="3"/>
      <c r="N165" s="3"/>
      <c r="O165" s="3"/>
      <c r="P165" s="3"/>
      <c r="Q165" s="3"/>
      <c r="R165" s="3"/>
      <c r="S165" s="3"/>
    </row>
    <row r="166" spans="1:19" ht="17.25">
      <c r="A166" s="277" t="s">
        <v>19</v>
      </c>
      <c r="B166" s="50" t="s">
        <v>805</v>
      </c>
      <c r="C166" s="278"/>
      <c r="D166" s="52" t="s">
        <v>806</v>
      </c>
      <c r="E166" s="53" t="s">
        <v>807</v>
      </c>
      <c r="F166" s="279"/>
      <c r="G166" s="3"/>
      <c r="H166" s="3"/>
      <c r="I166" s="3"/>
      <c r="J166" s="3"/>
      <c r="K166" s="3"/>
      <c r="L166" s="446"/>
      <c r="M166" s="3"/>
      <c r="N166" s="3"/>
      <c r="O166" s="3"/>
      <c r="P166" s="3"/>
      <c r="Q166" s="3"/>
      <c r="R166" s="3"/>
      <c r="S166" s="3"/>
    </row>
    <row r="167" spans="1:19" ht="17.25">
      <c r="A167" s="277" t="s">
        <v>808</v>
      </c>
      <c r="B167" s="50" t="s">
        <v>809</v>
      </c>
      <c r="C167" s="278"/>
      <c r="D167" s="45" t="s">
        <v>810</v>
      </c>
      <c r="E167" s="54" t="s">
        <v>811</v>
      </c>
      <c r="F167" s="279"/>
      <c r="G167" s="3"/>
      <c r="H167" s="3"/>
      <c r="I167" s="3"/>
      <c r="J167" s="3"/>
      <c r="K167" s="3"/>
      <c r="L167" s="446"/>
      <c r="M167" s="3"/>
      <c r="N167" s="3"/>
      <c r="O167" s="3"/>
      <c r="P167" s="3"/>
      <c r="Q167" s="3"/>
      <c r="R167" s="3"/>
      <c r="S167" s="3"/>
    </row>
    <row r="168" spans="1:19" ht="17.25">
      <c r="A168" s="324" t="s">
        <v>812</v>
      </c>
      <c r="B168" s="323" t="s">
        <v>1060</v>
      </c>
      <c r="C168" s="319"/>
      <c r="D168" s="321"/>
      <c r="E168" s="280" t="s">
        <v>1059</v>
      </c>
      <c r="F168" s="279"/>
      <c r="G168" s="3"/>
      <c r="H168" s="3"/>
      <c r="I168" s="3"/>
      <c r="J168" s="3"/>
      <c r="K168" s="3"/>
      <c r="L168" s="446"/>
      <c r="M168" s="3"/>
      <c r="N168" s="3"/>
      <c r="O168" s="3"/>
      <c r="P168" s="3"/>
      <c r="Q168" s="3"/>
      <c r="R168" s="3"/>
      <c r="S168" s="3"/>
    </row>
    <row r="169" spans="1:19" ht="17.25">
      <c r="A169" s="525" t="s">
        <v>1041</v>
      </c>
      <c r="B169" s="325" t="s">
        <v>1042</v>
      </c>
      <c r="C169" s="326"/>
      <c r="D169" s="6"/>
      <c r="E169" s="6"/>
      <c r="F169" s="40"/>
      <c r="G169" s="3"/>
      <c r="H169" s="3"/>
      <c r="I169" s="3"/>
      <c r="J169" s="3"/>
      <c r="K169" s="3"/>
      <c r="L169" s="446"/>
      <c r="M169" s="3"/>
      <c r="N169" s="3"/>
      <c r="O169" s="3"/>
      <c r="P169" s="3"/>
      <c r="Q169" s="3"/>
      <c r="R169" s="3"/>
      <c r="S169" s="3"/>
    </row>
    <row r="170" spans="1:19" ht="16.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446"/>
      <c r="M170" s="3"/>
      <c r="N170" s="3"/>
      <c r="O170" s="3"/>
      <c r="P170" s="3"/>
      <c r="Q170" s="3"/>
      <c r="R170" s="3"/>
      <c r="S170" s="3"/>
    </row>
    <row r="171" spans="1:19" ht="16.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446"/>
      <c r="M171" s="3"/>
      <c r="N171" s="3"/>
      <c r="O171" s="3"/>
      <c r="P171" s="3"/>
      <c r="Q171" s="3"/>
      <c r="R171" s="3"/>
      <c r="S171" s="3"/>
    </row>
    <row r="172" spans="1:19" ht="16.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446"/>
      <c r="M172" s="3"/>
      <c r="N172" s="3"/>
      <c r="O172" s="3"/>
      <c r="P172" s="3"/>
      <c r="Q172" s="3"/>
      <c r="R172" s="3"/>
      <c r="S172" s="3"/>
    </row>
    <row r="173" spans="1:19" ht="16.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446"/>
      <c r="M173" s="3"/>
      <c r="N173" s="3"/>
      <c r="O173" s="3"/>
      <c r="P173" s="3"/>
      <c r="Q173" s="3"/>
      <c r="R173" s="3"/>
      <c r="S173" s="3"/>
    </row>
    <row r="174" spans="1:19" ht="16.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446"/>
      <c r="M174" s="3"/>
      <c r="N174" s="3"/>
      <c r="O174" s="3"/>
      <c r="P174" s="3"/>
      <c r="Q174" s="3"/>
      <c r="R174" s="3"/>
      <c r="S174" s="3"/>
    </row>
    <row r="175" spans="1:19" ht="16.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446"/>
      <c r="M175" s="3"/>
      <c r="N175" s="3"/>
      <c r="O175" s="3"/>
      <c r="P175" s="3"/>
      <c r="Q175" s="3"/>
      <c r="R175" s="3"/>
      <c r="S175" s="3"/>
    </row>
    <row r="176" spans="1:19" ht="16.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446"/>
      <c r="M176" s="3"/>
      <c r="N176" s="3"/>
      <c r="O176" s="3"/>
      <c r="P176" s="3"/>
      <c r="Q176" s="3"/>
      <c r="R176" s="3"/>
      <c r="S176" s="3"/>
    </row>
    <row r="177" spans="1:19" ht="16.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446"/>
      <c r="M177" s="3"/>
      <c r="N177" s="3"/>
      <c r="O177" s="3"/>
      <c r="P177" s="3"/>
      <c r="Q177" s="3"/>
      <c r="R177" s="3"/>
      <c r="S177" s="3"/>
    </row>
    <row r="178" spans="1:19" ht="16.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446"/>
      <c r="M178" s="3"/>
      <c r="N178" s="3"/>
      <c r="O178" s="3"/>
      <c r="P178" s="3"/>
      <c r="Q178" s="3"/>
      <c r="R178" s="3"/>
      <c r="S178" s="3"/>
    </row>
    <row r="179" spans="1:19" ht="16.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446"/>
      <c r="M179" s="3"/>
      <c r="N179" s="3"/>
      <c r="O179" s="3"/>
      <c r="P179" s="3"/>
      <c r="Q179" s="3"/>
      <c r="R179" s="3"/>
      <c r="S179" s="3"/>
    </row>
    <row r="180" spans="1:19" ht="16.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446"/>
      <c r="M180" s="3"/>
      <c r="N180" s="3"/>
      <c r="O180" s="3"/>
      <c r="P180" s="3"/>
      <c r="Q180" s="3"/>
      <c r="R180" s="3"/>
      <c r="S180" s="3"/>
    </row>
    <row r="181" spans="1:19" ht="16.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446"/>
      <c r="M181" s="3"/>
      <c r="N181" s="3"/>
      <c r="O181" s="3"/>
      <c r="P181" s="3"/>
      <c r="Q181" s="3"/>
      <c r="R181" s="3"/>
      <c r="S181" s="3"/>
    </row>
    <row r="182" spans="1:19" ht="16.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446"/>
      <c r="M182" s="3"/>
      <c r="N182" s="3"/>
      <c r="O182" s="3"/>
      <c r="P182" s="3"/>
      <c r="Q182" s="3"/>
      <c r="R182" s="3"/>
      <c r="S182" s="3"/>
    </row>
    <row r="183" spans="1:19" ht="16.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446"/>
      <c r="M183" s="3"/>
      <c r="N183" s="3"/>
      <c r="O183" s="3"/>
      <c r="P183" s="3"/>
      <c r="Q183" s="3"/>
      <c r="R183" s="3"/>
      <c r="S183" s="3"/>
    </row>
    <row r="184" spans="1:19" ht="16.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446"/>
      <c r="M184" s="3"/>
      <c r="N184" s="3"/>
      <c r="O184" s="3"/>
      <c r="P184" s="3"/>
      <c r="Q184" s="3"/>
      <c r="R184" s="3"/>
      <c r="S184" s="3"/>
    </row>
    <row r="185" spans="1:19" ht="16.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446"/>
      <c r="M185" s="3"/>
      <c r="N185" s="3"/>
      <c r="O185" s="3"/>
      <c r="P185" s="3"/>
      <c r="Q185" s="3"/>
      <c r="R185" s="3"/>
      <c r="S185" s="3"/>
    </row>
    <row r="186" spans="1:19" ht="16.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446"/>
      <c r="M186" s="3"/>
      <c r="N186" s="3"/>
      <c r="O186" s="3"/>
      <c r="P186" s="3"/>
      <c r="Q186" s="3"/>
      <c r="R186" s="3"/>
      <c r="S186" s="3"/>
    </row>
    <row r="187" spans="1:19" ht="16.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446"/>
      <c r="M187" s="3"/>
      <c r="N187" s="3"/>
      <c r="O187" s="3"/>
      <c r="P187" s="3"/>
      <c r="Q187" s="3"/>
      <c r="R187" s="3"/>
      <c r="S187" s="3"/>
    </row>
    <row r="188" spans="1:19" ht="16.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446"/>
      <c r="M188" s="3"/>
      <c r="N188" s="3"/>
      <c r="O188" s="3"/>
      <c r="P188" s="3"/>
      <c r="Q188" s="3"/>
      <c r="R188" s="3"/>
      <c r="S188" s="3"/>
    </row>
    <row r="189" spans="1:19" ht="16.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446"/>
      <c r="M189" s="3"/>
      <c r="N189" s="3"/>
      <c r="O189" s="3"/>
      <c r="P189" s="3"/>
      <c r="Q189" s="3"/>
      <c r="R189" s="3"/>
      <c r="S189" s="3"/>
    </row>
    <row r="190" spans="1:19" ht="16.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446"/>
      <c r="M190" s="3"/>
      <c r="N190" s="3"/>
      <c r="O190" s="3"/>
      <c r="P190" s="3"/>
      <c r="Q190" s="3"/>
      <c r="R190" s="3"/>
      <c r="S190" s="3"/>
    </row>
    <row r="191" spans="1:19" ht="16.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446"/>
      <c r="M191" s="3"/>
      <c r="N191" s="3"/>
      <c r="O191" s="3"/>
      <c r="P191" s="3"/>
      <c r="Q191" s="3"/>
      <c r="R191" s="3"/>
      <c r="S191" s="3"/>
    </row>
    <row r="192" spans="1:19" ht="16.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446"/>
      <c r="M192" s="3"/>
      <c r="N192" s="3"/>
      <c r="O192" s="3"/>
      <c r="P192" s="3"/>
      <c r="Q192" s="3"/>
      <c r="R192" s="3"/>
      <c r="S192" s="3"/>
    </row>
    <row r="193" spans="1:19" ht="16.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446"/>
      <c r="M193" s="3"/>
      <c r="N193" s="3"/>
      <c r="O193" s="3"/>
      <c r="P193" s="3"/>
      <c r="Q193" s="3"/>
      <c r="R193" s="3"/>
      <c r="S193" s="3"/>
    </row>
    <row r="194" spans="1:19" ht="16.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446"/>
      <c r="M194" s="3"/>
      <c r="N194" s="3"/>
      <c r="O194" s="3"/>
      <c r="P194" s="3"/>
      <c r="Q194" s="3"/>
      <c r="R194" s="3"/>
      <c r="S194" s="3"/>
    </row>
    <row r="195" spans="1:19" ht="16.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446"/>
      <c r="M195" s="3"/>
      <c r="N195" s="3"/>
      <c r="O195" s="3"/>
      <c r="P195" s="3"/>
      <c r="Q195" s="3"/>
      <c r="R195" s="3"/>
      <c r="S195" s="3"/>
    </row>
    <row r="196" spans="1:19" ht="16.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446"/>
      <c r="M196" s="3"/>
      <c r="N196" s="3"/>
      <c r="O196" s="3"/>
      <c r="P196" s="3"/>
      <c r="Q196" s="3"/>
      <c r="R196" s="3"/>
      <c r="S196" s="3"/>
    </row>
    <row r="197" spans="1:19" ht="16.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446"/>
      <c r="M197" s="3"/>
      <c r="N197" s="3"/>
      <c r="O197" s="3"/>
      <c r="P197" s="3"/>
      <c r="Q197" s="3"/>
      <c r="R197" s="3"/>
      <c r="S197" s="3"/>
    </row>
    <row r="198" spans="1:19" ht="16.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446"/>
      <c r="M198" s="3"/>
      <c r="N198" s="3"/>
      <c r="O198" s="3"/>
      <c r="P198" s="3"/>
      <c r="Q198" s="3"/>
      <c r="R198" s="3"/>
      <c r="S198" s="3"/>
    </row>
  </sheetData>
  <sheetProtection algorithmName="SHA-512" hashValue="zGw4GdwvpMAOa4RCX8d3IOweNgnh266laf3/85tPgTbs0ORbHqjq2DK4517xSeQMbk2rPJZ//6CCLfohAh+9uA==" saltValue="hvwtWMNNQAYdyDJOYhB7KA==" spinCount="100000" sheet="1" objects="1" scenarios="1"/>
  <autoFilter ref="A13:O13" xr:uid="{00000000-0009-0000-0000-00000B000000}"/>
  <mergeCells count="2">
    <mergeCell ref="M11:N11"/>
    <mergeCell ref="M12:O12"/>
  </mergeCells>
  <conditionalFormatting sqref="B11">
    <cfRule type="expression" dxfId="4" priority="1">
      <formula>B11&lt;&gt;""</formula>
    </cfRule>
  </conditionalFormatting>
  <pageMargins left="0.51181102362204722" right="0.51181102362204722" top="0.39370078740157483" bottom="0.39370078740157483" header="0.31496062992125984" footer="0.31496062992125984"/>
  <pageSetup paperSize="9" scale="73" fitToHeight="0" orientation="landscape" r:id="rId1"/>
  <ignoredErrors>
    <ignoredError sqref="E53:E54 E57:E58 E59 E62:E64 E66:E67 E75 E77 E80 E82:E83 E85:E87 E91:E92 E93 E96:E97 E101 E103:E104 E107:E108 E112:E114 E122 E124:E127 E105 E116:E120" numberStoredAsText="1"/>
    <ignoredError sqref="D103:D124 D99 D125:D150 D151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79998168889431442"/>
    <pageSetUpPr fitToPage="1"/>
  </sheetPr>
  <dimension ref="A2:P44"/>
  <sheetViews>
    <sheetView view="pageLayout" zoomScaleNormal="100" workbookViewId="0">
      <selection activeCell="M32" sqref="M32"/>
    </sheetView>
  </sheetViews>
  <sheetFormatPr baseColWidth="10" defaultRowHeight="15"/>
  <cols>
    <col min="1" max="1" width="4.5703125" customWidth="1"/>
    <col min="2" max="2" width="8.5703125" customWidth="1"/>
    <col min="3" max="3" width="7.5703125" customWidth="1"/>
    <col min="4" max="4" width="10.140625" customWidth="1"/>
    <col min="5" max="5" width="19.85546875" customWidth="1"/>
    <col min="6" max="6" width="16.140625" customWidth="1"/>
    <col min="7" max="7" width="7.28515625" customWidth="1"/>
    <col min="8" max="8" width="8.7109375" customWidth="1"/>
    <col min="9" max="9" width="8.140625" customWidth="1"/>
    <col min="11" max="11" width="11.42578125" style="445"/>
  </cols>
  <sheetData>
    <row r="2" spans="1:16" ht="16.5">
      <c r="A2" s="3"/>
      <c r="B2" s="3"/>
      <c r="C2" s="3"/>
      <c r="D2" s="3"/>
      <c r="E2" s="3"/>
      <c r="F2" s="3"/>
      <c r="G2" s="3"/>
      <c r="H2" s="3"/>
      <c r="I2" s="3"/>
      <c r="J2" s="3"/>
      <c r="K2" s="446"/>
      <c r="L2" s="3"/>
      <c r="M2" s="3"/>
      <c r="N2" s="3"/>
      <c r="O2" s="3"/>
      <c r="P2" s="3"/>
    </row>
    <row r="3" spans="1:16" ht="16.5">
      <c r="A3" s="3"/>
      <c r="B3" s="3"/>
      <c r="C3" s="3"/>
      <c r="D3" s="3"/>
      <c r="E3" s="3"/>
      <c r="F3" s="3"/>
      <c r="G3" s="3"/>
      <c r="H3" s="3"/>
      <c r="I3" s="3"/>
      <c r="J3" s="3"/>
      <c r="K3" s="446"/>
      <c r="L3" s="3"/>
      <c r="M3" s="3"/>
      <c r="N3" s="3"/>
      <c r="O3" s="3"/>
      <c r="P3" s="3"/>
    </row>
    <row r="4" spans="1:16" ht="16.5">
      <c r="B4" s="3"/>
      <c r="C4" s="3"/>
      <c r="D4" s="3"/>
      <c r="E4" s="3"/>
      <c r="F4" s="3"/>
      <c r="G4" s="3"/>
      <c r="H4" s="3"/>
      <c r="I4" s="3"/>
      <c r="J4" s="3"/>
      <c r="K4" s="446"/>
      <c r="L4" s="3"/>
      <c r="M4" s="3"/>
      <c r="N4" s="3"/>
      <c r="O4" s="3"/>
      <c r="P4" s="3"/>
    </row>
    <row r="5" spans="1:16" ht="16.5">
      <c r="A5" s="3"/>
      <c r="B5" s="3"/>
      <c r="C5" s="3"/>
      <c r="D5" s="3"/>
      <c r="E5" s="3"/>
      <c r="F5" s="3"/>
      <c r="G5" s="3"/>
      <c r="H5" s="3"/>
      <c r="I5" s="3"/>
      <c r="J5" s="3"/>
      <c r="K5" s="446"/>
      <c r="L5" s="3"/>
      <c r="M5" s="3"/>
      <c r="N5" s="3"/>
      <c r="O5" s="3"/>
      <c r="P5" s="3"/>
    </row>
    <row r="6" spans="1:16" ht="18">
      <c r="A6" s="5" t="s">
        <v>0</v>
      </c>
      <c r="B6" s="5"/>
      <c r="C6" s="3"/>
      <c r="D6" s="3"/>
      <c r="E6" s="3"/>
      <c r="F6" s="3"/>
      <c r="G6" s="3"/>
      <c r="H6" s="3"/>
      <c r="I6" s="3"/>
      <c r="J6" s="3"/>
      <c r="K6" s="446"/>
      <c r="L6" s="3"/>
      <c r="M6" s="3"/>
      <c r="N6" s="3"/>
      <c r="O6" s="3"/>
      <c r="P6" s="3"/>
    </row>
    <row r="7" spans="1:16" ht="18">
      <c r="A7" s="282" t="s">
        <v>1082</v>
      </c>
      <c r="B7" s="5"/>
      <c r="C7" s="3"/>
      <c r="D7" s="3"/>
      <c r="E7" s="3"/>
      <c r="F7" s="3"/>
      <c r="G7" s="3"/>
      <c r="H7" s="3"/>
      <c r="I7" s="3"/>
      <c r="J7" s="3"/>
      <c r="K7" s="446"/>
      <c r="L7" s="3"/>
      <c r="M7" s="3"/>
      <c r="N7" s="3"/>
      <c r="O7" s="3"/>
      <c r="P7" s="3"/>
    </row>
    <row r="8" spans="1:16" ht="18">
      <c r="A8" s="5" t="s">
        <v>1083</v>
      </c>
      <c r="B8" s="5"/>
      <c r="C8" s="3"/>
      <c r="D8" s="3"/>
      <c r="E8" s="3"/>
      <c r="F8" s="3"/>
      <c r="G8" s="3"/>
      <c r="H8" s="3"/>
      <c r="I8" s="3"/>
      <c r="J8" s="3"/>
      <c r="K8" s="446"/>
      <c r="L8" s="3"/>
      <c r="M8" s="3"/>
      <c r="N8" s="3"/>
      <c r="O8" s="3"/>
      <c r="P8" s="3"/>
    </row>
    <row r="9" spans="1:16" ht="18">
      <c r="A9" s="272" t="s">
        <v>798</v>
      </c>
      <c r="B9" s="5"/>
      <c r="C9" s="3"/>
      <c r="D9" s="3"/>
      <c r="E9" s="3"/>
      <c r="F9" s="3"/>
      <c r="G9" s="3"/>
      <c r="H9" s="3"/>
      <c r="I9" s="3"/>
      <c r="J9" s="3"/>
      <c r="K9" s="446"/>
      <c r="L9" s="3"/>
      <c r="M9" s="3"/>
      <c r="N9" s="3"/>
      <c r="O9" s="3"/>
      <c r="P9" s="3"/>
    </row>
    <row r="10" spans="1:16" ht="18">
      <c r="A10" s="5"/>
      <c r="B10" s="5"/>
      <c r="C10" s="3"/>
      <c r="D10" s="3"/>
      <c r="E10" s="3"/>
      <c r="F10" s="3"/>
      <c r="G10" s="3"/>
      <c r="H10" s="3"/>
      <c r="I10" s="3"/>
      <c r="J10" s="3"/>
      <c r="K10" s="446"/>
      <c r="L10" s="3"/>
      <c r="M10" s="3"/>
      <c r="N10" s="3"/>
      <c r="O10" s="3"/>
      <c r="P10" s="3"/>
    </row>
    <row r="11" spans="1:16" ht="18">
      <c r="A11" s="286" t="s">
        <v>1081</v>
      </c>
      <c r="B11" s="283"/>
      <c r="C11" s="130"/>
      <c r="D11" s="33" t="s">
        <v>89</v>
      </c>
      <c r="E11" s="33" t="s">
        <v>86</v>
      </c>
      <c r="F11" s="559" t="s">
        <v>13</v>
      </c>
      <c r="G11" s="560"/>
      <c r="H11" s="560"/>
      <c r="I11" s="560"/>
      <c r="J11" s="561"/>
      <c r="K11" s="465">
        <f>Hilfsblatt!D26</f>
        <v>0</v>
      </c>
      <c r="L11" s="85" t="s">
        <v>14</v>
      </c>
      <c r="M11" s="85"/>
      <c r="N11" s="85"/>
      <c r="O11" s="86">
        <f>O33/L33</f>
        <v>0</v>
      </c>
      <c r="P11" s="3"/>
    </row>
    <row r="12" spans="1:16" ht="18">
      <c r="A12" s="87"/>
      <c r="B12" s="87"/>
      <c r="C12" s="88"/>
      <c r="D12" s="89"/>
      <c r="E12" s="271"/>
      <c r="F12" s="90"/>
      <c r="G12" s="91"/>
      <c r="H12" s="92"/>
      <c r="I12" s="92"/>
      <c r="J12" s="93"/>
      <c r="K12" s="466"/>
      <c r="L12" s="85" t="s">
        <v>15</v>
      </c>
      <c r="M12" s="85"/>
      <c r="N12" s="85"/>
      <c r="O12" s="94">
        <f>COUNTA(I15:I32)</f>
        <v>17</v>
      </c>
      <c r="P12" s="3"/>
    </row>
    <row r="13" spans="1:16" ht="32.25">
      <c r="A13" s="95" t="s">
        <v>16</v>
      </c>
      <c r="B13" s="96" t="s">
        <v>17</v>
      </c>
      <c r="C13" s="97" t="s">
        <v>18</v>
      </c>
      <c r="D13" s="98" t="s">
        <v>19</v>
      </c>
      <c r="E13" s="99" t="s">
        <v>20</v>
      </c>
      <c r="F13" s="99" t="s">
        <v>21</v>
      </c>
      <c r="G13" s="100" t="s">
        <v>22</v>
      </c>
      <c r="H13" s="96" t="s">
        <v>23</v>
      </c>
      <c r="I13" s="96" t="s">
        <v>24</v>
      </c>
      <c r="J13" s="101" t="s">
        <v>25</v>
      </c>
      <c r="K13" s="449" t="s">
        <v>1034</v>
      </c>
      <c r="L13" s="236" t="s">
        <v>1035</v>
      </c>
      <c r="M13" s="237" t="s">
        <v>26</v>
      </c>
      <c r="N13" s="236" t="s">
        <v>27</v>
      </c>
      <c r="O13" s="238" t="s">
        <v>28</v>
      </c>
      <c r="P13" s="3"/>
    </row>
    <row r="14" spans="1:16" ht="8.1" customHeight="1">
      <c r="A14" s="384"/>
      <c r="B14" s="384"/>
      <c r="C14" s="385"/>
      <c r="D14" s="386"/>
      <c r="E14" s="387"/>
      <c r="F14" s="387"/>
      <c r="G14" s="388"/>
      <c r="H14" s="389"/>
      <c r="I14" s="389"/>
      <c r="J14" s="390"/>
      <c r="K14" s="471"/>
      <c r="L14" s="391"/>
      <c r="M14" s="387"/>
      <c r="N14" s="391"/>
      <c r="O14" s="393"/>
      <c r="P14" s="3"/>
    </row>
    <row r="15" spans="1:16" ht="16.5">
      <c r="A15" s="239">
        <v>1</v>
      </c>
      <c r="B15" s="240"/>
      <c r="C15" s="241" t="s">
        <v>29</v>
      </c>
      <c r="D15" s="243" t="s">
        <v>813</v>
      </c>
      <c r="E15" s="240" t="s">
        <v>814</v>
      </c>
      <c r="F15" s="241" t="s">
        <v>815</v>
      </c>
      <c r="G15" s="241" t="s">
        <v>126</v>
      </c>
      <c r="H15" s="244">
        <v>202.38000000000002</v>
      </c>
      <c r="I15" s="241">
        <v>1</v>
      </c>
      <c r="J15" s="119">
        <f>IF(I15&lt;&gt;"",VLOOKUP(I15,Zusammenfassung!$I$11:$J$24,MATCH($E$11,{"V";"S";"SH"},0)+1,FALSE),)</f>
        <v>52.178571428571431</v>
      </c>
      <c r="K15" s="482">
        <f>IF(G15="A",Hilfsblatt!$D$9,IF(G15="B1",Hilfsblatt!$D$10,IF(G15="B2",Hilfsblatt!$D$11,IF(G15="C1",Hilfsblatt!$D$12,IF(G15="C2",Hilfsblatt!$D$13,IF(G15="D",Hilfsblatt!$D$14,IF(G15="E",Hilfsblatt!$D$15)))))))</f>
        <v>0</v>
      </c>
      <c r="L15" s="120">
        <f t="shared" ref="L15:L31" si="0">H15*J15</f>
        <v>10559.899285714288</v>
      </c>
      <c r="M15" s="120">
        <f t="shared" ref="M15:M31" si="1">IFERROR(L15/K15,0)</f>
        <v>0</v>
      </c>
      <c r="N15" s="121">
        <f t="shared" ref="N15:N31" si="2">IF(O15&gt;0,O15/J15,0)</f>
        <v>0</v>
      </c>
      <c r="O15" s="120">
        <f>$K$11*M15</f>
        <v>0</v>
      </c>
      <c r="P15" s="3"/>
    </row>
    <row r="16" spans="1:16" ht="16.5">
      <c r="A16" s="239">
        <v>2</v>
      </c>
      <c r="B16" s="240"/>
      <c r="C16" s="241" t="s">
        <v>29</v>
      </c>
      <c r="D16" s="243" t="s">
        <v>816</v>
      </c>
      <c r="E16" s="240" t="s">
        <v>483</v>
      </c>
      <c r="F16" s="241" t="s">
        <v>35</v>
      </c>
      <c r="G16" s="241" t="s">
        <v>46</v>
      </c>
      <c r="H16" s="244">
        <v>9.1</v>
      </c>
      <c r="I16" s="241">
        <v>5</v>
      </c>
      <c r="J16" s="119">
        <f>IF(I16&lt;&gt;"",VLOOKUP(I16,Zusammenfassung!$I$11:$J$24,MATCH($E$11,{"V";"S";"SH"},0)+1,FALSE),)</f>
        <v>250.75</v>
      </c>
      <c r="K16" s="482">
        <f>IF(G16="A",Hilfsblatt!$D$9,IF(G16="B1",Hilfsblatt!$D$10,IF(G16="B2",Hilfsblatt!$D$11,IF(G16="C1",Hilfsblatt!$D$12,IF(G16="C2",Hilfsblatt!$D$13,IF(G16="D",Hilfsblatt!$D$14,IF(G16="E",Hilfsblatt!$D$15)))))))</f>
        <v>0</v>
      </c>
      <c r="L16" s="120">
        <f t="shared" si="0"/>
        <v>2281.8249999999998</v>
      </c>
      <c r="M16" s="120">
        <f t="shared" si="1"/>
        <v>0</v>
      </c>
      <c r="N16" s="121">
        <f t="shared" si="2"/>
        <v>0</v>
      </c>
      <c r="O16" s="120">
        <f t="shared" ref="O16:O31" si="3">$K$11*M16</f>
        <v>0</v>
      </c>
      <c r="P16" s="3"/>
    </row>
    <row r="17" spans="1:16" ht="16.5">
      <c r="A17" s="239">
        <v>3</v>
      </c>
      <c r="B17" s="240"/>
      <c r="C17" s="241" t="s">
        <v>29</v>
      </c>
      <c r="D17" s="243" t="s">
        <v>817</v>
      </c>
      <c r="E17" s="240" t="s">
        <v>785</v>
      </c>
      <c r="F17" s="241" t="s">
        <v>35</v>
      </c>
      <c r="G17" s="241" t="s">
        <v>46</v>
      </c>
      <c r="H17" s="244">
        <v>4.58</v>
      </c>
      <c r="I17" s="241">
        <v>5</v>
      </c>
      <c r="J17" s="119">
        <f>IF(I17&lt;&gt;"",VLOOKUP(I17,Zusammenfassung!$I$11:$J$24,MATCH($E$11,{"V";"S";"SH"},0)+1,FALSE),)</f>
        <v>250.75</v>
      </c>
      <c r="K17" s="482">
        <f>IF(G17="A",Hilfsblatt!$D$9,IF(G17="B1",Hilfsblatt!$D$10,IF(G17="B2",Hilfsblatt!$D$11,IF(G17="C1",Hilfsblatt!$D$12,IF(G17="C2",Hilfsblatt!$D$13,IF(G17="D",Hilfsblatt!$D$14,IF(G17="E",Hilfsblatt!$D$15)))))))</f>
        <v>0</v>
      </c>
      <c r="L17" s="120">
        <f t="shared" si="0"/>
        <v>1148.4349999999999</v>
      </c>
      <c r="M17" s="120">
        <f t="shared" si="1"/>
        <v>0</v>
      </c>
      <c r="N17" s="121">
        <f t="shared" si="2"/>
        <v>0</v>
      </c>
      <c r="O17" s="120">
        <f t="shared" si="3"/>
        <v>0</v>
      </c>
      <c r="P17" s="3"/>
    </row>
    <row r="18" spans="1:16" ht="16.5">
      <c r="A18" s="239">
        <v>4</v>
      </c>
      <c r="B18" s="240"/>
      <c r="C18" s="241" t="s">
        <v>29</v>
      </c>
      <c r="D18" s="243" t="s">
        <v>818</v>
      </c>
      <c r="E18" s="240" t="s">
        <v>423</v>
      </c>
      <c r="F18" s="241" t="s">
        <v>35</v>
      </c>
      <c r="G18" s="241" t="s">
        <v>46</v>
      </c>
      <c r="H18" s="244">
        <v>7.83</v>
      </c>
      <c r="I18" s="241">
        <v>5</v>
      </c>
      <c r="J18" s="119">
        <f>IF(I18&lt;&gt;"",VLOOKUP(I18,Zusammenfassung!$I$11:$J$24,MATCH($E$11,{"V";"S";"SH"},0)+1,FALSE),)</f>
        <v>250.75</v>
      </c>
      <c r="K18" s="482">
        <f>IF(G18="A",Hilfsblatt!$D$9,IF(G18="B1",Hilfsblatt!$D$10,IF(G18="B2",Hilfsblatt!$D$11,IF(G18="C1",Hilfsblatt!$D$12,IF(G18="C2",Hilfsblatt!$D$13,IF(G18="D",Hilfsblatt!$D$14,IF(G18="E",Hilfsblatt!$D$15)))))))</f>
        <v>0</v>
      </c>
      <c r="L18" s="120">
        <f t="shared" si="0"/>
        <v>1963.3724999999999</v>
      </c>
      <c r="M18" s="120">
        <f t="shared" si="1"/>
        <v>0</v>
      </c>
      <c r="N18" s="121">
        <f t="shared" si="2"/>
        <v>0</v>
      </c>
      <c r="O18" s="120">
        <f t="shared" si="3"/>
        <v>0</v>
      </c>
      <c r="P18" s="3"/>
    </row>
    <row r="19" spans="1:16" ht="16.5">
      <c r="A19" s="239">
        <v>5</v>
      </c>
      <c r="B19" s="240"/>
      <c r="C19" s="241" t="s">
        <v>29</v>
      </c>
      <c r="D19" s="243" t="s">
        <v>819</v>
      </c>
      <c r="E19" s="240" t="s">
        <v>623</v>
      </c>
      <c r="F19" s="241" t="s">
        <v>815</v>
      </c>
      <c r="G19" s="241" t="s">
        <v>94</v>
      </c>
      <c r="H19" s="244">
        <v>8.89</v>
      </c>
      <c r="I19" s="241">
        <v>0.23</v>
      </c>
      <c r="J19" s="119">
        <f>IF(I19&lt;&gt;"",VLOOKUP(I19,Zusammenfassung!$I$11:$J$24,MATCH($E$11,{"V";"S";"SH"},0)+1,FALSE),)</f>
        <v>12</v>
      </c>
      <c r="K19" s="482">
        <f>IF(G19="A",Hilfsblatt!$D$9,IF(G19="B1",Hilfsblatt!$D$10,IF(G19="B2",Hilfsblatt!$D$11,IF(G19="C1",Hilfsblatt!$D$12,IF(G19="C2",Hilfsblatt!$D$13,IF(G19="D",Hilfsblatt!$D$14,IF(G19="E",Hilfsblatt!$D$15)))))))</f>
        <v>0</v>
      </c>
      <c r="L19" s="120">
        <f t="shared" si="0"/>
        <v>106.68</v>
      </c>
      <c r="M19" s="120">
        <f t="shared" si="1"/>
        <v>0</v>
      </c>
      <c r="N19" s="121">
        <f t="shared" si="2"/>
        <v>0</v>
      </c>
      <c r="O19" s="120">
        <f t="shared" si="3"/>
        <v>0</v>
      </c>
      <c r="P19" s="3"/>
    </row>
    <row r="20" spans="1:16" ht="16.5">
      <c r="A20" s="239">
        <v>6</v>
      </c>
      <c r="B20" s="240"/>
      <c r="C20" s="241" t="s">
        <v>29</v>
      </c>
      <c r="D20" s="243" t="s">
        <v>820</v>
      </c>
      <c r="E20" s="240" t="s">
        <v>480</v>
      </c>
      <c r="F20" s="241" t="s">
        <v>815</v>
      </c>
      <c r="G20" s="246" t="s">
        <v>126</v>
      </c>
      <c r="H20" s="244">
        <v>25.66</v>
      </c>
      <c r="I20" s="241">
        <v>1</v>
      </c>
      <c r="J20" s="119">
        <f>IF(I20&lt;&gt;"",VLOOKUP(I20,Zusammenfassung!$I$11:$J$24,MATCH($E$11,{"V";"S";"SH"},0)+1,FALSE),)</f>
        <v>52.178571428571431</v>
      </c>
      <c r="K20" s="482">
        <f>IF(G20="A",Hilfsblatt!$D$9,IF(G20="B1",Hilfsblatt!$D$10,IF(G20="B2",Hilfsblatt!$D$11,IF(G20="C1",Hilfsblatt!$D$12,IF(G20="C2",Hilfsblatt!$D$13,IF(G20="D",Hilfsblatt!$D$14,IF(G20="E",Hilfsblatt!$D$15)))))))</f>
        <v>0</v>
      </c>
      <c r="L20" s="120">
        <f t="shared" si="0"/>
        <v>1338.902142857143</v>
      </c>
      <c r="M20" s="120">
        <f t="shared" si="1"/>
        <v>0</v>
      </c>
      <c r="N20" s="121">
        <f t="shared" si="2"/>
        <v>0</v>
      </c>
      <c r="O20" s="120">
        <f t="shared" si="3"/>
        <v>0</v>
      </c>
      <c r="P20" s="3"/>
    </row>
    <row r="21" spans="1:16" ht="16.5">
      <c r="A21" s="239">
        <v>7</v>
      </c>
      <c r="B21" s="240"/>
      <c r="C21" s="241" t="s">
        <v>29</v>
      </c>
      <c r="D21" s="243" t="s">
        <v>818</v>
      </c>
      <c r="E21" s="240" t="s">
        <v>702</v>
      </c>
      <c r="F21" s="241" t="s">
        <v>35</v>
      </c>
      <c r="G21" s="246" t="s">
        <v>1032</v>
      </c>
      <c r="H21" s="244">
        <v>9.8000000000000007</v>
      </c>
      <c r="I21" s="241">
        <v>2</v>
      </c>
      <c r="J21" s="119">
        <f>IF(I21&lt;&gt;"",VLOOKUP(I21,Zusammenfassung!$I$11:$J$24,MATCH($E$11,{"V";"S";"SH"},0)+1,FALSE),)</f>
        <v>100.3</v>
      </c>
      <c r="K21" s="482">
        <f>IF(G21="A",Hilfsblatt!$D$9,IF(G21="B1",Hilfsblatt!$D$10,IF(G21="B2",Hilfsblatt!$D$11,IF(G21="C1",Hilfsblatt!$D$12,IF(G21="C2",Hilfsblatt!$D$13,IF(G21="D",Hilfsblatt!$D$14,IF(G21="E",Hilfsblatt!$D$15)))))))</f>
        <v>0</v>
      </c>
      <c r="L21" s="120">
        <f t="shared" si="0"/>
        <v>982.94</v>
      </c>
      <c r="M21" s="120">
        <f t="shared" si="1"/>
        <v>0</v>
      </c>
      <c r="N21" s="121">
        <f t="shared" si="2"/>
        <v>0</v>
      </c>
      <c r="O21" s="120">
        <f t="shared" si="3"/>
        <v>0</v>
      </c>
      <c r="P21" s="3"/>
    </row>
    <row r="22" spans="1:16" ht="30">
      <c r="A22" s="239">
        <v>8</v>
      </c>
      <c r="B22" s="240"/>
      <c r="C22" s="241" t="s">
        <v>257</v>
      </c>
      <c r="D22" s="243" t="s">
        <v>821</v>
      </c>
      <c r="E22" s="240" t="s">
        <v>822</v>
      </c>
      <c r="F22" s="241" t="s">
        <v>93</v>
      </c>
      <c r="G22" s="246" t="s">
        <v>126</v>
      </c>
      <c r="H22" s="244">
        <v>55.47</v>
      </c>
      <c r="I22" s="241">
        <v>1</v>
      </c>
      <c r="J22" s="119">
        <f>IF(I22&lt;&gt;"",VLOOKUP(I22,Zusammenfassung!$I$11:$J$24,MATCH($E$11,{"V";"S";"SH"},0)+1,FALSE),)</f>
        <v>52.178571428571431</v>
      </c>
      <c r="K22" s="482">
        <f>IF(G22="A",Hilfsblatt!$D$9,IF(G22="B1",Hilfsblatt!$D$10,IF(G22="B2",Hilfsblatt!$D$11,IF(G22="C1",Hilfsblatt!$D$12,IF(G22="C2",Hilfsblatt!$D$13,IF(G22="D",Hilfsblatt!$D$14,IF(G22="E",Hilfsblatt!$D$15)))))))</f>
        <v>0</v>
      </c>
      <c r="L22" s="120">
        <f t="shared" si="0"/>
        <v>2894.3453571428572</v>
      </c>
      <c r="M22" s="120">
        <f t="shared" si="1"/>
        <v>0</v>
      </c>
      <c r="N22" s="121">
        <f t="shared" si="2"/>
        <v>0</v>
      </c>
      <c r="O22" s="120">
        <f t="shared" si="3"/>
        <v>0</v>
      </c>
      <c r="P22" s="3"/>
    </row>
    <row r="23" spans="1:16" ht="16.5">
      <c r="A23" s="239">
        <v>9</v>
      </c>
      <c r="B23" s="240"/>
      <c r="C23" s="241" t="s">
        <v>257</v>
      </c>
      <c r="D23" s="243" t="s">
        <v>91</v>
      </c>
      <c r="E23" s="240" t="s">
        <v>225</v>
      </c>
      <c r="F23" s="241" t="s">
        <v>93</v>
      </c>
      <c r="G23" s="246" t="s">
        <v>126</v>
      </c>
      <c r="H23" s="244">
        <v>33</v>
      </c>
      <c r="I23" s="241">
        <v>1</v>
      </c>
      <c r="J23" s="119">
        <f>IF(I23&lt;&gt;"",VLOOKUP(I23,Zusammenfassung!$I$11:$J$24,MATCH($E$11,{"V";"S";"SH"},0)+1,FALSE),)</f>
        <v>52.178571428571431</v>
      </c>
      <c r="K23" s="482">
        <f>IF(G23="A",Hilfsblatt!$D$9,IF(G23="B1",Hilfsblatt!$D$10,IF(G23="B2",Hilfsblatt!$D$11,IF(G23="C1",Hilfsblatt!$D$12,IF(G23="C2",Hilfsblatt!$D$13,IF(G23="D",Hilfsblatt!$D$14,IF(G23="E",Hilfsblatt!$D$15)))))))</f>
        <v>0</v>
      </c>
      <c r="L23" s="120">
        <f t="shared" si="0"/>
        <v>1721.8928571428571</v>
      </c>
      <c r="M23" s="120">
        <f t="shared" si="1"/>
        <v>0</v>
      </c>
      <c r="N23" s="121">
        <f t="shared" si="2"/>
        <v>0</v>
      </c>
      <c r="O23" s="120">
        <f t="shared" si="3"/>
        <v>0</v>
      </c>
      <c r="P23" s="3"/>
    </row>
    <row r="24" spans="1:16" ht="16.5">
      <c r="A24" s="239">
        <v>10</v>
      </c>
      <c r="B24" s="240"/>
      <c r="C24" s="241" t="s">
        <v>257</v>
      </c>
      <c r="D24" s="243" t="s">
        <v>95</v>
      </c>
      <c r="E24" s="240" t="s">
        <v>224</v>
      </c>
      <c r="F24" s="241" t="s">
        <v>93</v>
      </c>
      <c r="G24" s="241" t="s">
        <v>126</v>
      </c>
      <c r="H24" s="244">
        <v>16.260000000000002</v>
      </c>
      <c r="I24" s="241">
        <v>1</v>
      </c>
      <c r="J24" s="119">
        <f>IF(I24&lt;&gt;"",VLOOKUP(I24,Zusammenfassung!$I$11:$J$24,MATCH($E$11,{"V";"S";"SH"},0)+1,FALSE),)</f>
        <v>52.178571428571431</v>
      </c>
      <c r="K24" s="482">
        <f>IF(G24="A",Hilfsblatt!$D$9,IF(G24="B1",Hilfsblatt!$D$10,IF(G24="B2",Hilfsblatt!$D$11,IF(G24="C1",Hilfsblatt!$D$12,IF(G24="C2",Hilfsblatt!$D$13,IF(G24="D",Hilfsblatt!$D$14,IF(G24="E",Hilfsblatt!$D$15)))))))</f>
        <v>0</v>
      </c>
      <c r="L24" s="120">
        <f t="shared" si="0"/>
        <v>848.42357142857156</v>
      </c>
      <c r="M24" s="120">
        <f t="shared" si="1"/>
        <v>0</v>
      </c>
      <c r="N24" s="121">
        <f t="shared" si="2"/>
        <v>0</v>
      </c>
      <c r="O24" s="120">
        <f t="shared" si="3"/>
        <v>0</v>
      </c>
      <c r="P24" s="3"/>
    </row>
    <row r="25" spans="1:16" ht="16.5">
      <c r="A25" s="239">
        <v>11</v>
      </c>
      <c r="B25" s="240"/>
      <c r="C25" s="241" t="s">
        <v>257</v>
      </c>
      <c r="D25" s="243" t="s">
        <v>98</v>
      </c>
      <c r="E25" s="240" t="s">
        <v>219</v>
      </c>
      <c r="F25" s="241" t="s">
        <v>93</v>
      </c>
      <c r="G25" s="241" t="s">
        <v>126</v>
      </c>
      <c r="H25" s="244">
        <v>16.25</v>
      </c>
      <c r="I25" s="241">
        <v>1</v>
      </c>
      <c r="J25" s="119">
        <f>IF(I25&lt;&gt;"",VLOOKUP(I25,Zusammenfassung!$I$11:$J$24,MATCH($E$11,{"V";"S";"SH"},0)+1,FALSE),)</f>
        <v>52.178571428571431</v>
      </c>
      <c r="K25" s="482">
        <f>IF(G25="A",Hilfsblatt!$D$9,IF(G25="B1",Hilfsblatt!$D$10,IF(G25="B2",Hilfsblatt!$D$11,IF(G25="C1",Hilfsblatt!$D$12,IF(G25="C2",Hilfsblatt!$D$13,IF(G25="D",Hilfsblatt!$D$14,IF(G25="E",Hilfsblatt!$D$15)))))))</f>
        <v>0</v>
      </c>
      <c r="L25" s="120">
        <f t="shared" si="0"/>
        <v>847.90178571428578</v>
      </c>
      <c r="M25" s="120">
        <f t="shared" si="1"/>
        <v>0</v>
      </c>
      <c r="N25" s="121">
        <f t="shared" si="2"/>
        <v>0</v>
      </c>
      <c r="O25" s="120">
        <f t="shared" si="3"/>
        <v>0</v>
      </c>
      <c r="P25" s="3"/>
    </row>
    <row r="26" spans="1:16" ht="16.5">
      <c r="A26" s="239">
        <v>12</v>
      </c>
      <c r="B26" s="240"/>
      <c r="C26" s="241" t="s">
        <v>257</v>
      </c>
      <c r="D26" s="243" t="s">
        <v>100</v>
      </c>
      <c r="E26" s="240" t="s">
        <v>252</v>
      </c>
      <c r="F26" s="241" t="s">
        <v>93</v>
      </c>
      <c r="G26" s="241" t="s">
        <v>126</v>
      </c>
      <c r="H26" s="244">
        <v>16.149999999999999</v>
      </c>
      <c r="I26" s="241">
        <v>1</v>
      </c>
      <c r="J26" s="119">
        <f>IF(I26&lt;&gt;"",VLOOKUP(I26,Zusammenfassung!$I$11:$J$24,MATCH($E$11,{"V";"S";"SH"},0)+1,FALSE),)</f>
        <v>52.178571428571431</v>
      </c>
      <c r="K26" s="482">
        <f>IF(G26="A",Hilfsblatt!$D$9,IF(G26="B1",Hilfsblatt!$D$10,IF(G26="B2",Hilfsblatt!$D$11,IF(G26="C1",Hilfsblatt!$D$12,IF(G26="C2",Hilfsblatt!$D$13,IF(G26="D",Hilfsblatt!$D$14,IF(G26="E",Hilfsblatt!$D$15)))))))</f>
        <v>0</v>
      </c>
      <c r="L26" s="120">
        <f t="shared" si="0"/>
        <v>842.68392857142851</v>
      </c>
      <c r="M26" s="120">
        <f t="shared" si="1"/>
        <v>0</v>
      </c>
      <c r="N26" s="121">
        <f t="shared" si="2"/>
        <v>0</v>
      </c>
      <c r="O26" s="120">
        <f t="shared" si="3"/>
        <v>0</v>
      </c>
      <c r="P26" s="3"/>
    </row>
    <row r="27" spans="1:16" ht="16.5">
      <c r="A27" s="239">
        <v>13</v>
      </c>
      <c r="B27" s="240"/>
      <c r="C27" s="241" t="s">
        <v>257</v>
      </c>
      <c r="D27" s="243" t="s">
        <v>101</v>
      </c>
      <c r="E27" s="240" t="s">
        <v>823</v>
      </c>
      <c r="F27" s="241" t="s">
        <v>93</v>
      </c>
      <c r="G27" s="241" t="s">
        <v>126</v>
      </c>
      <c r="H27" s="244">
        <v>19.3</v>
      </c>
      <c r="I27" s="241">
        <v>1</v>
      </c>
      <c r="J27" s="119">
        <f>IF(I27&lt;&gt;"",VLOOKUP(I27,Zusammenfassung!$I$11:$J$24,MATCH($E$11,{"V";"S";"SH"},0)+1,FALSE),)</f>
        <v>52.178571428571431</v>
      </c>
      <c r="K27" s="482">
        <f>IF(G27="A",Hilfsblatt!$D$9,IF(G27="B1",Hilfsblatt!$D$10,IF(G27="B2",Hilfsblatt!$D$11,IF(G27="C1",Hilfsblatt!$D$12,IF(G27="C2",Hilfsblatt!$D$13,IF(G27="D",Hilfsblatt!$D$14,IF(G27="E",Hilfsblatt!$D$15)))))))</f>
        <v>0</v>
      </c>
      <c r="L27" s="120">
        <f t="shared" si="0"/>
        <v>1007.0464285714287</v>
      </c>
      <c r="M27" s="120">
        <f t="shared" si="1"/>
        <v>0</v>
      </c>
      <c r="N27" s="121">
        <f t="shared" si="2"/>
        <v>0</v>
      </c>
      <c r="O27" s="120">
        <f t="shared" si="3"/>
        <v>0</v>
      </c>
      <c r="P27" s="3"/>
    </row>
    <row r="28" spans="1:16" ht="16.5">
      <c r="A28" s="239">
        <v>14</v>
      </c>
      <c r="B28" s="240"/>
      <c r="C28" s="241" t="s">
        <v>257</v>
      </c>
      <c r="D28" s="243" t="s">
        <v>103</v>
      </c>
      <c r="E28" s="240" t="s">
        <v>824</v>
      </c>
      <c r="F28" s="241" t="s">
        <v>93</v>
      </c>
      <c r="G28" s="241" t="s">
        <v>126</v>
      </c>
      <c r="H28" s="244">
        <v>24.41</v>
      </c>
      <c r="I28" s="241">
        <v>1</v>
      </c>
      <c r="J28" s="119">
        <f>IF(I28&lt;&gt;"",VLOOKUP(I28,Zusammenfassung!$I$11:$J$24,MATCH($E$11,{"V";"S";"SH"},0)+1,FALSE),)</f>
        <v>52.178571428571431</v>
      </c>
      <c r="K28" s="482">
        <f>IF(G28="A",Hilfsblatt!$D$9,IF(G28="B1",Hilfsblatt!$D$10,IF(G28="B2",Hilfsblatt!$D$11,IF(G28="C1",Hilfsblatt!$D$12,IF(G28="C2",Hilfsblatt!$D$13,IF(G28="D",Hilfsblatt!$D$14,IF(G28="E",Hilfsblatt!$D$15)))))))</f>
        <v>0</v>
      </c>
      <c r="L28" s="120">
        <f t="shared" si="0"/>
        <v>1273.6789285714287</v>
      </c>
      <c r="M28" s="120">
        <f t="shared" si="1"/>
        <v>0</v>
      </c>
      <c r="N28" s="121">
        <f t="shared" si="2"/>
        <v>0</v>
      </c>
      <c r="O28" s="120">
        <f t="shared" si="3"/>
        <v>0</v>
      </c>
      <c r="P28" s="3"/>
    </row>
    <row r="29" spans="1:16" ht="16.5">
      <c r="A29" s="239">
        <v>15</v>
      </c>
      <c r="B29" s="240"/>
      <c r="C29" s="241" t="s">
        <v>257</v>
      </c>
      <c r="D29" s="243" t="s">
        <v>105</v>
      </c>
      <c r="E29" s="240" t="s">
        <v>825</v>
      </c>
      <c r="F29" s="241" t="s">
        <v>93</v>
      </c>
      <c r="G29" s="241" t="s">
        <v>126</v>
      </c>
      <c r="H29" s="244">
        <v>23.49</v>
      </c>
      <c r="I29" s="241">
        <v>1</v>
      </c>
      <c r="J29" s="119">
        <f>IF(I29&lt;&gt;"",VLOOKUP(I29,Zusammenfassung!$I$11:$J$24,MATCH($E$11,{"V";"S";"SH"},0)+1,FALSE),)</f>
        <v>52.178571428571431</v>
      </c>
      <c r="K29" s="482">
        <f>IF(G29="A",Hilfsblatt!$D$9,IF(G29="B1",Hilfsblatt!$D$10,IF(G29="B2",Hilfsblatt!$D$11,IF(G29="C1",Hilfsblatt!$D$12,IF(G29="C2",Hilfsblatt!$D$13,IF(G29="D",Hilfsblatt!$D$14,IF(G29="E",Hilfsblatt!$D$15)))))))</f>
        <v>0</v>
      </c>
      <c r="L29" s="120">
        <f t="shared" si="0"/>
        <v>1225.6746428571428</v>
      </c>
      <c r="M29" s="120">
        <f t="shared" si="1"/>
        <v>0</v>
      </c>
      <c r="N29" s="121">
        <f t="shared" si="2"/>
        <v>0</v>
      </c>
      <c r="O29" s="120">
        <f t="shared" si="3"/>
        <v>0</v>
      </c>
      <c r="P29" s="3"/>
    </row>
    <row r="30" spans="1:16" ht="16.5">
      <c r="A30" s="239">
        <v>16</v>
      </c>
      <c r="B30" s="240"/>
      <c r="C30" s="241" t="s">
        <v>257</v>
      </c>
      <c r="D30" s="243" t="s">
        <v>107</v>
      </c>
      <c r="E30" s="240" t="s">
        <v>826</v>
      </c>
      <c r="F30" s="241" t="s">
        <v>93</v>
      </c>
      <c r="G30" s="241" t="s">
        <v>126</v>
      </c>
      <c r="H30" s="244">
        <v>23.49</v>
      </c>
      <c r="I30" s="241">
        <v>1</v>
      </c>
      <c r="J30" s="119">
        <f>IF(I30&lt;&gt;"",VLOOKUP(I30,Zusammenfassung!$I$11:$J$24,MATCH($E$11,{"V";"S";"SH"},0)+1,FALSE),)</f>
        <v>52.178571428571431</v>
      </c>
      <c r="K30" s="482">
        <f>IF(G30="A",Hilfsblatt!$D$9,IF(G30="B1",Hilfsblatt!$D$10,IF(G30="B2",Hilfsblatt!$D$11,IF(G30="C1",Hilfsblatt!$D$12,IF(G30="C2",Hilfsblatt!$D$13,IF(G30="D",Hilfsblatt!$D$14,IF(G30="E",Hilfsblatt!$D$15)))))))</f>
        <v>0</v>
      </c>
      <c r="L30" s="120">
        <f t="shared" si="0"/>
        <v>1225.6746428571428</v>
      </c>
      <c r="M30" s="120">
        <f t="shared" si="1"/>
        <v>0</v>
      </c>
      <c r="N30" s="121">
        <f t="shared" si="2"/>
        <v>0</v>
      </c>
      <c r="O30" s="120">
        <f t="shared" si="3"/>
        <v>0</v>
      </c>
      <c r="P30" s="3"/>
    </row>
    <row r="31" spans="1:16" ht="16.5">
      <c r="A31" s="239">
        <v>17</v>
      </c>
      <c r="B31" s="240"/>
      <c r="C31" s="241" t="s">
        <v>257</v>
      </c>
      <c r="D31" s="243" t="s">
        <v>108</v>
      </c>
      <c r="E31" s="240" t="s">
        <v>827</v>
      </c>
      <c r="F31" s="241" t="s">
        <v>93</v>
      </c>
      <c r="G31" s="241" t="s">
        <v>126</v>
      </c>
      <c r="H31" s="244">
        <v>24.18</v>
      </c>
      <c r="I31" s="241">
        <v>1</v>
      </c>
      <c r="J31" s="119">
        <f>IF(I31&lt;&gt;"",VLOOKUP(I31,Zusammenfassung!$I$11:$J$24,MATCH($E$11,{"V";"S";"SH"},0)+1,FALSE),)</f>
        <v>52.178571428571431</v>
      </c>
      <c r="K31" s="482">
        <f>IF(G31="A",Hilfsblatt!$D$9,IF(G31="B1",Hilfsblatt!$D$10,IF(G31="B2",Hilfsblatt!$D$11,IF(G31="C1",Hilfsblatt!$D$12,IF(G31="C2",Hilfsblatt!$D$13,IF(G31="D",Hilfsblatt!$D$14,IF(G31="E",Hilfsblatt!$D$15)))))))</f>
        <v>0</v>
      </c>
      <c r="L31" s="120">
        <f t="shared" si="0"/>
        <v>1261.6778571428572</v>
      </c>
      <c r="M31" s="120">
        <f t="shared" si="1"/>
        <v>0</v>
      </c>
      <c r="N31" s="121">
        <f t="shared" si="2"/>
        <v>0</v>
      </c>
      <c r="O31" s="120">
        <f t="shared" si="3"/>
        <v>0</v>
      </c>
      <c r="P31" s="3"/>
    </row>
    <row r="32" spans="1:16" ht="30">
      <c r="A32" s="159">
        <v>18</v>
      </c>
      <c r="B32" s="178"/>
      <c r="C32" s="179" t="s">
        <v>29</v>
      </c>
      <c r="D32" s="180" t="s">
        <v>1031</v>
      </c>
      <c r="E32" s="178" t="s">
        <v>864</v>
      </c>
      <c r="F32" s="179" t="s">
        <v>863</v>
      </c>
      <c r="G32" s="524" t="s">
        <v>88</v>
      </c>
      <c r="H32" s="124"/>
      <c r="I32" s="124"/>
      <c r="J32" s="124"/>
      <c r="K32" s="124"/>
      <c r="L32" s="124"/>
      <c r="M32" s="543"/>
      <c r="N32" s="124"/>
      <c r="O32" s="196">
        <f>M32*K11</f>
        <v>0</v>
      </c>
      <c r="P32" s="3"/>
    </row>
    <row r="33" spans="1:16" ht="16.5">
      <c r="A33" s="395" t="s">
        <v>82</v>
      </c>
      <c r="B33" s="396" t="s">
        <v>83</v>
      </c>
      <c r="C33" s="397"/>
      <c r="D33" s="398"/>
      <c r="E33" s="399"/>
      <c r="F33" s="400"/>
      <c r="G33" s="401"/>
      <c r="H33" s="402">
        <f>SUM(H15:H31)</f>
        <v>520.24</v>
      </c>
      <c r="I33" s="403"/>
      <c r="J33" s="403"/>
      <c r="K33" s="473"/>
      <c r="L33" s="402">
        <f>SUM(L15:L31)</f>
        <v>31531.053928571433</v>
      </c>
      <c r="M33" s="402">
        <f>SUM(M15:M31)</f>
        <v>0</v>
      </c>
      <c r="N33" s="404"/>
      <c r="O33" s="402">
        <f>SUM(O15:O31)</f>
        <v>0</v>
      </c>
      <c r="P33" s="3"/>
    </row>
    <row r="34" spans="1:16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446"/>
      <c r="L34" s="3"/>
      <c r="M34" s="3"/>
      <c r="N34" s="3"/>
      <c r="O34" s="3"/>
      <c r="P34" s="3"/>
    </row>
    <row r="35" spans="1:16" ht="16.5">
      <c r="A35" s="565" t="s">
        <v>693</v>
      </c>
      <c r="B35" s="565"/>
      <c r="C35" s="565"/>
      <c r="D35" s="565"/>
      <c r="E35" s="3"/>
      <c r="F35" s="3"/>
      <c r="G35" s="3"/>
      <c r="H35" s="3"/>
      <c r="I35" s="3"/>
      <c r="J35" s="3"/>
      <c r="K35" s="446"/>
      <c r="L35" s="3"/>
      <c r="M35" s="3"/>
      <c r="N35" s="3"/>
      <c r="O35" s="3"/>
      <c r="P35" s="3"/>
    </row>
    <row r="36" spans="1:16" ht="16.5">
      <c r="A36" s="3" t="s">
        <v>1084</v>
      </c>
      <c r="B36" s="3"/>
      <c r="C36" s="170" t="s">
        <v>1085</v>
      </c>
      <c r="D36" s="170"/>
      <c r="E36" s="170"/>
      <c r="F36" s="170"/>
      <c r="G36" s="170"/>
      <c r="H36" s="170"/>
      <c r="I36" s="3"/>
      <c r="J36" s="3"/>
      <c r="K36" s="446"/>
      <c r="L36" s="3"/>
      <c r="M36" s="3"/>
      <c r="N36" s="3"/>
      <c r="O36" s="3"/>
      <c r="P36" s="3"/>
    </row>
    <row r="37" spans="1:16" ht="16.5">
      <c r="A37" s="126"/>
      <c r="B37" s="126"/>
      <c r="I37" s="3"/>
      <c r="J37" s="3"/>
      <c r="K37" s="446"/>
      <c r="L37" s="3"/>
      <c r="M37" s="3"/>
      <c r="N37" s="3"/>
      <c r="O37" s="3"/>
      <c r="P37" s="3"/>
    </row>
    <row r="38" spans="1:16" ht="16.5">
      <c r="A38" s="3"/>
      <c r="B38" s="3"/>
      <c r="C38" s="3"/>
      <c r="D38" s="3"/>
      <c r="E38" s="3"/>
      <c r="F38" s="3"/>
      <c r="G38" s="3"/>
      <c r="H38" s="3"/>
      <c r="I38" s="3"/>
      <c r="J38" s="3"/>
      <c r="K38" s="446"/>
      <c r="L38" s="3"/>
      <c r="M38" s="3"/>
      <c r="N38" s="3"/>
      <c r="O38" s="3"/>
      <c r="P38" s="3"/>
    </row>
    <row r="39" spans="1:16" ht="17.25">
      <c r="A39" s="281" t="s">
        <v>800</v>
      </c>
      <c r="B39" s="273"/>
      <c r="C39" s="274"/>
      <c r="D39" s="275"/>
      <c r="E39" s="275"/>
      <c r="F39" s="276"/>
      <c r="G39" s="3"/>
      <c r="H39" s="3"/>
      <c r="I39" s="3"/>
      <c r="J39" s="3"/>
      <c r="K39" s="446"/>
      <c r="L39" s="3"/>
      <c r="M39" s="3"/>
      <c r="N39" s="3"/>
      <c r="O39" s="3"/>
      <c r="P39" s="3"/>
    </row>
    <row r="40" spans="1:16" ht="17.25">
      <c r="A40" s="277" t="s">
        <v>801</v>
      </c>
      <c r="B40" s="50" t="s">
        <v>802</v>
      </c>
      <c r="C40" s="278"/>
      <c r="D40" s="52" t="s">
        <v>803</v>
      </c>
      <c r="E40" s="53" t="s">
        <v>804</v>
      </c>
      <c r="F40" s="279"/>
      <c r="G40" s="3"/>
      <c r="H40" s="3"/>
      <c r="I40" s="3"/>
      <c r="J40" s="3"/>
      <c r="K40" s="446"/>
      <c r="L40" s="3"/>
      <c r="M40" s="3"/>
      <c r="N40" s="3"/>
      <c r="O40" s="3"/>
      <c r="P40" s="3"/>
    </row>
    <row r="41" spans="1:16" ht="17.25">
      <c r="A41" s="277" t="s">
        <v>19</v>
      </c>
      <c r="B41" s="50" t="s">
        <v>805</v>
      </c>
      <c r="C41" s="278"/>
      <c r="D41" s="52" t="s">
        <v>806</v>
      </c>
      <c r="E41" s="53" t="s">
        <v>807</v>
      </c>
      <c r="F41" s="279"/>
      <c r="G41" s="3"/>
      <c r="H41" s="3"/>
      <c r="I41" s="3"/>
      <c r="J41" s="3"/>
      <c r="K41" s="446"/>
      <c r="L41" s="3"/>
      <c r="M41" s="3"/>
      <c r="N41" s="3"/>
      <c r="O41" s="3"/>
      <c r="P41" s="3"/>
    </row>
    <row r="42" spans="1:16" ht="17.25">
      <c r="A42" s="277" t="s">
        <v>808</v>
      </c>
      <c r="B42" s="50" t="s">
        <v>809</v>
      </c>
      <c r="C42" s="278"/>
      <c r="D42" s="45" t="s">
        <v>810</v>
      </c>
      <c r="E42" s="54" t="s">
        <v>811</v>
      </c>
      <c r="F42" s="279"/>
      <c r="G42" s="3"/>
      <c r="H42" s="3"/>
      <c r="I42" s="3"/>
      <c r="J42" s="3"/>
      <c r="K42" s="446"/>
      <c r="L42" s="3"/>
      <c r="M42" s="3"/>
      <c r="N42" s="3"/>
      <c r="O42" s="3"/>
      <c r="P42" s="3"/>
    </row>
    <row r="43" spans="1:16" ht="17.25">
      <c r="A43" s="324" t="s">
        <v>812</v>
      </c>
      <c r="B43" s="323" t="s">
        <v>1060</v>
      </c>
      <c r="C43" s="319"/>
      <c r="D43" s="321"/>
      <c r="E43" s="280" t="s">
        <v>1059</v>
      </c>
      <c r="F43" s="279"/>
      <c r="G43" s="3"/>
      <c r="H43" s="3"/>
      <c r="I43" s="3"/>
      <c r="J43" s="3"/>
      <c r="K43" s="446"/>
      <c r="L43" s="3"/>
      <c r="M43" s="3"/>
      <c r="N43" s="3"/>
      <c r="O43" s="3"/>
      <c r="P43" s="3"/>
    </row>
    <row r="44" spans="1:16" ht="17.25">
      <c r="A44" s="525" t="s">
        <v>1041</v>
      </c>
      <c r="B44" s="325" t="s">
        <v>1042</v>
      </c>
      <c r="C44" s="326"/>
      <c r="D44" s="6"/>
      <c r="E44" s="6"/>
      <c r="F44" s="40"/>
    </row>
  </sheetData>
  <sheetProtection algorithmName="SHA-512" hashValue="bL5MMX6AEx2ldqu6QRvdr0tXjBe5jvbkRbLDKiVPC9K/1/S1qjROFO+F2RXZHNUDF3lXCcfO+FGq0Nwv8QHlWw==" saltValue="bgbhvvA6zOkmEI5dd8hjDg==" spinCount="100000" sheet="1" objects="1" scenarios="1"/>
  <autoFilter ref="A13:O13" xr:uid="{00000000-0009-0000-0000-00000C000000}"/>
  <mergeCells count="2">
    <mergeCell ref="A35:D35"/>
    <mergeCell ref="F11:J11"/>
  </mergeCells>
  <conditionalFormatting sqref="B11">
    <cfRule type="expression" dxfId="3" priority="1">
      <formula>B11&lt;&gt;""</formula>
    </cfRule>
  </conditionalFormatting>
  <pageMargins left="0.51181102362204722" right="0.51181102362204722" top="0.39370078740157483" bottom="0.39370078740157483" header="0.31496062992125984" footer="0.31496062992125984"/>
  <pageSetup paperSize="9" scale="85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79998168889431442"/>
    <pageSetUpPr fitToPage="1"/>
  </sheetPr>
  <dimension ref="A1:S28"/>
  <sheetViews>
    <sheetView view="pageLayout" zoomScaleNormal="100" workbookViewId="0">
      <selection activeCell="L28" sqref="L28"/>
    </sheetView>
  </sheetViews>
  <sheetFormatPr baseColWidth="10" defaultRowHeight="15"/>
  <cols>
    <col min="1" max="1" width="5.42578125" customWidth="1"/>
    <col min="2" max="2" width="7.5703125" customWidth="1"/>
    <col min="3" max="3" width="10.140625" customWidth="1"/>
    <col min="4" max="4" width="7.5703125" customWidth="1"/>
    <col min="5" max="5" width="14.7109375" customWidth="1"/>
    <col min="9" max="9" width="13" customWidth="1"/>
    <col min="10" max="10" width="12.85546875" customWidth="1"/>
    <col min="11" max="11" width="11.42578125" style="445"/>
  </cols>
  <sheetData>
    <row r="1" spans="1:19" ht="16.5">
      <c r="A1" s="3"/>
      <c r="B1" s="3"/>
      <c r="C1" s="3"/>
    </row>
    <row r="2" spans="1:19" ht="16.5">
      <c r="A2" s="3"/>
      <c r="B2" s="3"/>
      <c r="C2" s="3"/>
      <c r="D2" s="3"/>
      <c r="E2" s="3"/>
      <c r="F2" s="3"/>
      <c r="G2" s="3"/>
      <c r="H2" s="3"/>
      <c r="I2" s="3"/>
      <c r="J2" s="3"/>
      <c r="K2" s="446"/>
      <c r="L2" s="3"/>
      <c r="M2" s="3"/>
      <c r="N2" s="3"/>
      <c r="O2" s="3"/>
      <c r="P2" s="3"/>
      <c r="Q2" s="3"/>
      <c r="R2" s="3"/>
      <c r="S2" s="3"/>
    </row>
    <row r="3" spans="1:19" ht="16.5">
      <c r="B3" s="3"/>
      <c r="C3" s="3"/>
      <c r="D3" s="3"/>
      <c r="E3" s="3"/>
      <c r="F3" s="3"/>
      <c r="G3" s="3"/>
      <c r="H3" s="3"/>
      <c r="I3" s="3"/>
      <c r="J3" s="3"/>
      <c r="K3" s="446"/>
      <c r="L3" s="3"/>
      <c r="M3" s="3"/>
      <c r="N3" s="3"/>
      <c r="O3" s="3"/>
      <c r="P3" s="3"/>
      <c r="Q3" s="3"/>
      <c r="R3" s="3"/>
      <c r="S3" s="3"/>
    </row>
    <row r="4" spans="1:19" ht="16.5">
      <c r="A4" s="3"/>
      <c r="B4" s="3"/>
      <c r="C4" s="3"/>
      <c r="D4" s="3"/>
      <c r="E4" s="3"/>
      <c r="F4" s="3"/>
      <c r="G4" s="3"/>
      <c r="H4" s="3"/>
      <c r="I4" s="3"/>
      <c r="J4" s="3"/>
      <c r="K4" s="446"/>
      <c r="L4" s="3"/>
      <c r="M4" s="3"/>
      <c r="N4" s="3"/>
      <c r="O4" s="3"/>
      <c r="P4" s="3"/>
      <c r="Q4" s="3"/>
      <c r="R4" s="3"/>
      <c r="S4" s="3"/>
    </row>
    <row r="5" spans="1:19" ht="16.5">
      <c r="A5" s="3"/>
      <c r="B5" s="3"/>
      <c r="C5" s="3"/>
      <c r="D5" s="3"/>
      <c r="G5" s="3"/>
      <c r="H5" s="3"/>
      <c r="I5" s="3"/>
      <c r="J5" s="3"/>
      <c r="K5" s="446"/>
      <c r="L5" s="3"/>
      <c r="M5" s="3"/>
      <c r="N5" s="3"/>
      <c r="O5" s="3"/>
      <c r="P5" s="3"/>
      <c r="Q5" s="3"/>
      <c r="R5" s="3"/>
      <c r="S5" s="3"/>
    </row>
    <row r="6" spans="1:19" ht="17.25" customHeight="1">
      <c r="A6" s="5" t="s">
        <v>0</v>
      </c>
      <c r="B6" s="5"/>
      <c r="C6" s="3"/>
      <c r="D6" s="3"/>
      <c r="E6" s="3"/>
      <c r="F6" s="3"/>
      <c r="G6" s="3"/>
      <c r="H6" s="3"/>
      <c r="I6" s="3"/>
      <c r="J6" s="3"/>
      <c r="K6" s="446"/>
      <c r="L6" s="3"/>
      <c r="M6" s="3"/>
      <c r="N6" s="3"/>
      <c r="O6" s="3"/>
      <c r="P6" s="3"/>
      <c r="Q6" s="3"/>
      <c r="R6" s="3"/>
      <c r="S6" s="3"/>
    </row>
    <row r="7" spans="1:19" ht="18">
      <c r="A7" s="282" t="s">
        <v>1087</v>
      </c>
      <c r="B7" s="5"/>
      <c r="C7" s="3"/>
      <c r="D7" s="3"/>
      <c r="E7" s="3"/>
      <c r="F7" s="3"/>
      <c r="G7" s="3"/>
      <c r="H7" s="3"/>
      <c r="I7" s="3"/>
      <c r="J7" s="3"/>
      <c r="K7" s="446"/>
      <c r="L7" s="3"/>
      <c r="M7" s="3"/>
      <c r="N7" s="3"/>
      <c r="O7" s="3"/>
      <c r="P7" s="3"/>
      <c r="Q7" s="3"/>
      <c r="R7" s="3"/>
      <c r="S7" s="3"/>
    </row>
    <row r="8" spans="1:19" ht="18">
      <c r="A8" s="288" t="s">
        <v>889</v>
      </c>
      <c r="B8" s="288"/>
      <c r="C8" s="431"/>
      <c r="D8" s="3"/>
      <c r="E8" s="3"/>
      <c r="F8" s="3"/>
      <c r="G8" s="3"/>
      <c r="H8" s="3"/>
      <c r="I8" s="3"/>
      <c r="J8" s="3"/>
      <c r="K8" s="446"/>
      <c r="L8" s="3"/>
      <c r="M8" s="3"/>
      <c r="N8" s="3"/>
      <c r="O8" s="3"/>
      <c r="P8" s="3"/>
      <c r="Q8" s="3"/>
      <c r="R8" s="3"/>
      <c r="S8" s="3"/>
    </row>
    <row r="9" spans="1:19" ht="18">
      <c r="A9" s="272" t="s">
        <v>799</v>
      </c>
      <c r="B9" s="5"/>
      <c r="C9" s="3"/>
      <c r="D9" s="3"/>
      <c r="E9" s="3"/>
      <c r="F9" s="3"/>
      <c r="G9" s="3"/>
      <c r="H9" s="3"/>
      <c r="I9" s="3"/>
      <c r="J9" s="3"/>
      <c r="K9" s="446"/>
      <c r="L9" s="3"/>
      <c r="M9" s="3"/>
      <c r="N9" s="3"/>
      <c r="O9" s="3"/>
      <c r="P9" s="3"/>
      <c r="Q9" s="3"/>
      <c r="R9" s="3"/>
      <c r="S9" s="3"/>
    </row>
    <row r="10" spans="1:19" ht="18">
      <c r="A10" s="5"/>
      <c r="B10" s="5"/>
      <c r="C10" s="3"/>
      <c r="D10" s="3"/>
      <c r="E10" s="3"/>
      <c r="F10" s="3"/>
      <c r="G10" s="3"/>
      <c r="H10" s="3"/>
      <c r="I10" s="3"/>
      <c r="J10" s="3"/>
      <c r="K10" s="446"/>
      <c r="L10" s="3"/>
      <c r="M10" s="3"/>
      <c r="N10" s="3"/>
      <c r="O10" s="3"/>
      <c r="P10" s="3"/>
      <c r="Q10" s="3"/>
      <c r="R10" s="3"/>
      <c r="S10" s="3"/>
    </row>
    <row r="11" spans="1:19" ht="18">
      <c r="A11" s="286" t="s">
        <v>1086</v>
      </c>
      <c r="B11" s="283"/>
      <c r="C11" s="130"/>
      <c r="D11" s="52"/>
      <c r="E11" s="349" t="s">
        <v>89</v>
      </c>
      <c r="F11" s="33" t="s">
        <v>86</v>
      </c>
      <c r="G11" s="81"/>
      <c r="H11" s="82"/>
      <c r="I11" s="83"/>
      <c r="J11" s="84" t="s">
        <v>13</v>
      </c>
      <c r="K11" s="465">
        <f>Hilfsblatt!D26</f>
        <v>0</v>
      </c>
      <c r="L11" s="85" t="s">
        <v>14</v>
      </c>
      <c r="M11" s="85"/>
      <c r="N11" s="85"/>
      <c r="O11" s="86">
        <f>O20/L20</f>
        <v>0</v>
      </c>
      <c r="P11" s="3"/>
      <c r="Q11" s="3"/>
      <c r="R11" s="3"/>
      <c r="S11" s="3"/>
    </row>
    <row r="12" spans="1:19" ht="18">
      <c r="A12" s="87"/>
      <c r="B12" s="87"/>
      <c r="C12" s="88"/>
      <c r="D12" s="89"/>
      <c r="E12" s="80"/>
      <c r="F12" s="80"/>
      <c r="G12" s="81"/>
      <c r="H12" s="83"/>
      <c r="I12" s="83"/>
      <c r="J12" s="84"/>
      <c r="K12" s="466"/>
      <c r="L12" s="85" t="s">
        <v>15</v>
      </c>
      <c r="M12" s="85"/>
      <c r="N12" s="85"/>
      <c r="O12" s="94">
        <f>COUNTA(I15:I19)</f>
        <v>5</v>
      </c>
      <c r="P12" s="3"/>
      <c r="Q12" s="3"/>
      <c r="R12" s="3"/>
      <c r="S12" s="3"/>
    </row>
    <row r="13" spans="1:19" ht="32.25">
      <c r="A13" s="290" t="s">
        <v>16</v>
      </c>
      <c r="B13" s="96" t="s">
        <v>17</v>
      </c>
      <c r="C13" s="97" t="s">
        <v>18</v>
      </c>
      <c r="D13" s="98" t="s">
        <v>19</v>
      </c>
      <c r="E13" s="99" t="s">
        <v>20</v>
      </c>
      <c r="F13" s="99" t="s">
        <v>21</v>
      </c>
      <c r="G13" s="100" t="s">
        <v>22</v>
      </c>
      <c r="H13" s="96" t="s">
        <v>23</v>
      </c>
      <c r="I13" s="96" t="s">
        <v>24</v>
      </c>
      <c r="J13" s="101" t="s">
        <v>25</v>
      </c>
      <c r="K13" s="449" t="s">
        <v>1034</v>
      </c>
      <c r="L13" s="236" t="s">
        <v>1035</v>
      </c>
      <c r="M13" s="237" t="s">
        <v>26</v>
      </c>
      <c r="N13" s="236" t="s">
        <v>27</v>
      </c>
      <c r="O13" s="238" t="s">
        <v>28</v>
      </c>
      <c r="P13" s="3"/>
      <c r="Q13" s="3"/>
      <c r="R13" s="3"/>
      <c r="S13" s="3"/>
    </row>
    <row r="14" spans="1:19" ht="8.1" customHeight="1">
      <c r="A14" s="406"/>
      <c r="B14" s="384"/>
      <c r="C14" s="385"/>
      <c r="D14" s="386"/>
      <c r="E14" s="387"/>
      <c r="F14" s="387"/>
      <c r="G14" s="388"/>
      <c r="H14" s="389"/>
      <c r="I14" s="389"/>
      <c r="J14" s="390"/>
      <c r="K14" s="471"/>
      <c r="L14" s="391"/>
      <c r="M14" s="387"/>
      <c r="N14" s="391"/>
      <c r="O14" s="393"/>
      <c r="P14" s="3"/>
      <c r="Q14" s="3"/>
      <c r="R14" s="3"/>
      <c r="S14" s="3"/>
    </row>
    <row r="15" spans="1:19" ht="16.5">
      <c r="A15" s="432">
        <v>1</v>
      </c>
      <c r="B15" s="240"/>
      <c r="C15" s="241" t="s">
        <v>29</v>
      </c>
      <c r="D15" s="243" t="s">
        <v>67</v>
      </c>
      <c r="E15" s="240" t="s">
        <v>888</v>
      </c>
      <c r="F15" s="241" t="s">
        <v>35</v>
      </c>
      <c r="G15" s="241" t="s">
        <v>1032</v>
      </c>
      <c r="H15" s="244">
        <f>2.5*2.75</f>
        <v>6.875</v>
      </c>
      <c r="I15" s="265">
        <v>1</v>
      </c>
      <c r="J15" s="119">
        <f>IF(I15&lt;&gt;"",VLOOKUP(I15,Zusammenfassung!$I$11:$J$24,MATCH($F$11,{"V";"S";"SH"},0)+1,FALSE),)</f>
        <v>52.178571428571431</v>
      </c>
      <c r="K15" s="482">
        <f>IF(G15="A",Hilfsblatt!$D$9,IF(G15="B1",Hilfsblatt!$D$10,IF(G15="B2",Hilfsblatt!$D$11,IF(G15="C1",Hilfsblatt!$D$12,IF(G15="C2",Hilfsblatt!$D$13,IF(G15="D",Hilfsblatt!$D$14,IF(G15="E",Hilfsblatt!$D$15)))))))</f>
        <v>0</v>
      </c>
      <c r="L15" s="120">
        <f t="shared" ref="L15:L19" si="0">H15*J15</f>
        <v>358.72767857142861</v>
      </c>
      <c r="M15" s="120">
        <f t="shared" ref="M15:M19" si="1">IFERROR(L15/K15,0)</f>
        <v>0</v>
      </c>
      <c r="N15" s="121">
        <f t="shared" ref="N15:N19" si="2">IF(O15&gt;0,O15/J15,0)</f>
        <v>0</v>
      </c>
      <c r="O15" s="120">
        <f>M15*$K$11</f>
        <v>0</v>
      </c>
      <c r="P15" s="3"/>
      <c r="Q15" s="3"/>
      <c r="R15" s="3"/>
      <c r="S15" s="3"/>
    </row>
    <row r="16" spans="1:19" ht="16.5">
      <c r="A16" s="432">
        <v>2</v>
      </c>
      <c r="B16" s="240"/>
      <c r="C16" s="241" t="s">
        <v>29</v>
      </c>
      <c r="D16" s="243" t="s">
        <v>67</v>
      </c>
      <c r="E16" s="240" t="s">
        <v>279</v>
      </c>
      <c r="F16" s="246" t="s">
        <v>1040</v>
      </c>
      <c r="G16" s="241" t="s">
        <v>126</v>
      </c>
      <c r="H16" s="244">
        <f>5.7*6.5</f>
        <v>37.050000000000004</v>
      </c>
      <c r="I16" s="241">
        <v>1</v>
      </c>
      <c r="J16" s="119">
        <f>IF(I16&lt;&gt;"",VLOOKUP(I16,Zusammenfassung!$I$11:$J$24,MATCH($F$11,{"V";"S";"SH"},0)+1,FALSE),)</f>
        <v>52.178571428571431</v>
      </c>
      <c r="K16" s="482">
        <f>IF(G16="A",Hilfsblatt!$D$9,IF(G16="B1",Hilfsblatt!$D$10,IF(G16="B2",Hilfsblatt!$D$11,IF(G16="C1",Hilfsblatt!$D$12,IF(G16="C2",Hilfsblatt!$D$13,IF(G16="D",Hilfsblatt!$D$14,IF(G16="E",Hilfsblatt!$D$15)))))))</f>
        <v>0</v>
      </c>
      <c r="L16" s="120">
        <f t="shared" si="0"/>
        <v>1933.2160714285717</v>
      </c>
      <c r="M16" s="120">
        <f t="shared" si="1"/>
        <v>0</v>
      </c>
      <c r="N16" s="121">
        <f t="shared" si="2"/>
        <v>0</v>
      </c>
      <c r="O16" s="120">
        <f t="shared" ref="O16:O19" si="3">M16*$K$11</f>
        <v>0</v>
      </c>
      <c r="P16" s="3"/>
      <c r="Q16" s="3"/>
      <c r="R16" s="3"/>
      <c r="S16" s="3"/>
    </row>
    <row r="17" spans="1:19" ht="16.5">
      <c r="A17" s="432">
        <v>3</v>
      </c>
      <c r="B17" s="240"/>
      <c r="C17" s="241" t="s">
        <v>29</v>
      </c>
      <c r="D17" s="243" t="s">
        <v>67</v>
      </c>
      <c r="E17" s="240" t="s">
        <v>72</v>
      </c>
      <c r="F17" s="241" t="s">
        <v>35</v>
      </c>
      <c r="G17" s="241" t="s">
        <v>1032</v>
      </c>
      <c r="H17" s="244">
        <f>(2.5*2.55)+(3.2*1.2)</f>
        <v>10.215</v>
      </c>
      <c r="I17" s="265">
        <v>1</v>
      </c>
      <c r="J17" s="119">
        <f>IF(I17&lt;&gt;"",VLOOKUP(I17,Zusammenfassung!$I$11:$J$24,MATCH($F$11,{"V";"S";"SH"},0)+1,FALSE),)</f>
        <v>52.178571428571431</v>
      </c>
      <c r="K17" s="482">
        <f>IF(G17="A",Hilfsblatt!$D$9,IF(G17="B1",Hilfsblatt!$D$10,IF(G17="B2",Hilfsblatt!$D$11,IF(G17="C1",Hilfsblatt!$D$12,IF(G17="C2",Hilfsblatt!$D$13,IF(G17="D",Hilfsblatt!$D$14,IF(G17="E",Hilfsblatt!$D$15)))))))</f>
        <v>0</v>
      </c>
      <c r="L17" s="120">
        <f t="shared" si="0"/>
        <v>533.00410714285715</v>
      </c>
      <c r="M17" s="120">
        <f t="shared" si="1"/>
        <v>0</v>
      </c>
      <c r="N17" s="121">
        <f t="shared" si="2"/>
        <v>0</v>
      </c>
      <c r="O17" s="120">
        <f t="shared" si="3"/>
        <v>0</v>
      </c>
      <c r="P17" s="3"/>
      <c r="Q17" s="3"/>
      <c r="R17" s="3"/>
      <c r="S17" s="3"/>
    </row>
    <row r="18" spans="1:19" ht="16.5">
      <c r="A18" s="432">
        <v>4</v>
      </c>
      <c r="B18" s="240"/>
      <c r="C18" s="241" t="s">
        <v>29</v>
      </c>
      <c r="D18" s="243" t="s">
        <v>67</v>
      </c>
      <c r="E18" s="240" t="s">
        <v>890</v>
      </c>
      <c r="F18" s="241" t="s">
        <v>35</v>
      </c>
      <c r="G18" s="241" t="s">
        <v>46</v>
      </c>
      <c r="H18" s="244">
        <f>1.2*3.2</f>
        <v>3.84</v>
      </c>
      <c r="I18" s="265">
        <v>1</v>
      </c>
      <c r="J18" s="119">
        <f>IF(I18&lt;&gt;"",VLOOKUP(I18,Zusammenfassung!$I$11:$J$24,MATCH($F$11,{"V";"S";"SH"},0)+1,FALSE),)</f>
        <v>52.178571428571431</v>
      </c>
      <c r="K18" s="482">
        <f>IF(G18="A",Hilfsblatt!$D$9,IF(G18="B1",Hilfsblatt!$D$10,IF(G18="B2",Hilfsblatt!$D$11,IF(G18="C1",Hilfsblatt!$D$12,IF(G18="C2",Hilfsblatt!$D$13,IF(G18="D",Hilfsblatt!$D$14,IF(G18="E",Hilfsblatt!$D$15)))))))</f>
        <v>0</v>
      </c>
      <c r="L18" s="120">
        <f t="shared" si="0"/>
        <v>200.36571428571429</v>
      </c>
      <c r="M18" s="120">
        <f t="shared" si="1"/>
        <v>0</v>
      </c>
      <c r="N18" s="121">
        <f t="shared" si="2"/>
        <v>0</v>
      </c>
      <c r="O18" s="120">
        <f t="shared" si="3"/>
        <v>0</v>
      </c>
      <c r="P18" s="3"/>
      <c r="Q18" s="3"/>
      <c r="R18" s="3"/>
      <c r="S18" s="3"/>
    </row>
    <row r="19" spans="1:19" ht="16.5">
      <c r="A19" s="432">
        <v>5</v>
      </c>
      <c r="B19" s="240"/>
      <c r="C19" s="241" t="s">
        <v>29</v>
      </c>
      <c r="D19" s="243" t="s">
        <v>67</v>
      </c>
      <c r="E19" s="240" t="s">
        <v>891</v>
      </c>
      <c r="F19" s="241" t="s">
        <v>35</v>
      </c>
      <c r="G19" s="241" t="s">
        <v>46</v>
      </c>
      <c r="H19" s="244">
        <f>(3.25*3.2)</f>
        <v>10.4</v>
      </c>
      <c r="I19" s="265">
        <v>1</v>
      </c>
      <c r="J19" s="119">
        <f>IF(I19&lt;&gt;"",VLOOKUP(I19,Zusammenfassung!$I$11:$J$24,MATCH($F$11,{"V";"S";"SH"},0)+1,FALSE),)</f>
        <v>52.178571428571431</v>
      </c>
      <c r="K19" s="482">
        <f>IF(G19="A",Hilfsblatt!$D$9,IF(G19="B1",Hilfsblatt!$D$10,IF(G19="B2",Hilfsblatt!$D$11,IF(G19="C1",Hilfsblatt!$D$12,IF(G19="C2",Hilfsblatt!$D$13,IF(G19="D",Hilfsblatt!$D$14,IF(G19="E",Hilfsblatt!$D$15)))))))</f>
        <v>0</v>
      </c>
      <c r="L19" s="120">
        <f t="shared" si="0"/>
        <v>542.65714285714284</v>
      </c>
      <c r="M19" s="120">
        <f t="shared" si="1"/>
        <v>0</v>
      </c>
      <c r="N19" s="121">
        <f t="shared" si="2"/>
        <v>0</v>
      </c>
      <c r="O19" s="120">
        <f t="shared" si="3"/>
        <v>0</v>
      </c>
      <c r="P19" s="3"/>
      <c r="Q19" s="3"/>
      <c r="R19" s="3"/>
      <c r="S19" s="3"/>
    </row>
    <row r="20" spans="1:19" ht="16.5">
      <c r="A20" s="417" t="s">
        <v>82</v>
      </c>
      <c r="B20" s="396" t="s">
        <v>83</v>
      </c>
      <c r="C20" s="397"/>
      <c r="D20" s="398"/>
      <c r="E20" s="399"/>
      <c r="F20" s="400"/>
      <c r="G20" s="401"/>
      <c r="H20" s="402">
        <f>SUM(H15:H19)</f>
        <v>68.38000000000001</v>
      </c>
      <c r="I20" s="403"/>
      <c r="J20" s="403"/>
      <c r="K20" s="473"/>
      <c r="L20" s="402">
        <f>SUM(L15:L19)</f>
        <v>3567.9707142857146</v>
      </c>
      <c r="M20" s="402">
        <f>SUM(M15:M19)</f>
        <v>0</v>
      </c>
      <c r="N20" s="404"/>
      <c r="O20" s="402">
        <f>SUM(O15:O19)</f>
        <v>0</v>
      </c>
      <c r="P20" s="3"/>
      <c r="Q20" s="3"/>
      <c r="R20" s="3"/>
      <c r="S20" s="3"/>
    </row>
    <row r="21" spans="1:19" ht="16.5">
      <c r="A21" s="3"/>
      <c r="B21" s="3"/>
      <c r="C21" s="3"/>
      <c r="D21" s="3"/>
      <c r="E21" s="3"/>
      <c r="F21" s="3"/>
      <c r="G21" s="3"/>
      <c r="H21" s="3"/>
      <c r="I21" s="3"/>
      <c r="J21" s="3"/>
      <c r="K21" s="446"/>
      <c r="L21" s="3"/>
      <c r="M21" s="3"/>
      <c r="N21" s="3"/>
      <c r="O21" s="3"/>
      <c r="P21" s="3"/>
      <c r="Q21" s="3"/>
      <c r="R21" s="3"/>
      <c r="S21" s="3"/>
    </row>
    <row r="22" spans="1:19" ht="16.5">
      <c r="A22" s="3"/>
      <c r="B22" s="3"/>
      <c r="C22" s="3"/>
      <c r="D22" s="3"/>
      <c r="E22" s="3"/>
      <c r="F22" s="3"/>
      <c r="G22" s="3"/>
      <c r="H22" s="3"/>
      <c r="I22" s="3"/>
      <c r="J22" s="3"/>
      <c r="K22" s="446"/>
      <c r="L22" s="3"/>
      <c r="M22" s="3"/>
      <c r="N22" s="3"/>
      <c r="O22" s="3"/>
      <c r="P22" s="3"/>
      <c r="Q22" s="3"/>
      <c r="R22" s="3"/>
      <c r="S22" s="3"/>
    </row>
    <row r="23" spans="1:19" ht="17.25">
      <c r="A23" s="281" t="s">
        <v>800</v>
      </c>
      <c r="B23" s="273"/>
      <c r="C23" s="274"/>
      <c r="D23" s="275"/>
      <c r="E23" s="275"/>
      <c r="F23" s="276"/>
      <c r="G23" s="3"/>
      <c r="H23" s="3"/>
      <c r="I23" s="3"/>
      <c r="J23" s="3"/>
      <c r="K23" s="446"/>
      <c r="L23" s="3"/>
      <c r="M23" s="3"/>
      <c r="N23" s="3"/>
      <c r="O23" s="3"/>
      <c r="P23" s="3"/>
      <c r="Q23" s="3"/>
      <c r="R23" s="3"/>
      <c r="S23" s="3"/>
    </row>
    <row r="24" spans="1:19" ht="17.25">
      <c r="A24" s="277" t="s">
        <v>801</v>
      </c>
      <c r="B24" s="50" t="s">
        <v>802</v>
      </c>
      <c r="C24" s="278"/>
      <c r="D24" s="52" t="s">
        <v>803</v>
      </c>
      <c r="E24" s="53" t="s">
        <v>804</v>
      </c>
      <c r="F24" s="279"/>
      <c r="G24" s="3"/>
      <c r="H24" s="3"/>
      <c r="I24" s="3"/>
      <c r="J24" s="3"/>
      <c r="K24" s="446"/>
      <c r="L24" s="3"/>
      <c r="M24" s="3"/>
      <c r="N24" s="3"/>
      <c r="O24" s="3"/>
      <c r="P24" s="3"/>
      <c r="Q24" s="3"/>
      <c r="R24" s="3"/>
      <c r="S24" s="3"/>
    </row>
    <row r="25" spans="1:19" ht="17.25">
      <c r="A25" s="277" t="s">
        <v>19</v>
      </c>
      <c r="B25" s="50" t="s">
        <v>805</v>
      </c>
      <c r="C25" s="278"/>
      <c r="D25" s="52" t="s">
        <v>806</v>
      </c>
      <c r="E25" s="53" t="s">
        <v>807</v>
      </c>
      <c r="F25" s="279"/>
      <c r="G25" s="3"/>
      <c r="H25" s="3"/>
      <c r="I25" s="3"/>
      <c r="J25" s="3"/>
      <c r="K25" s="446"/>
      <c r="L25" s="3"/>
      <c r="M25" s="3"/>
      <c r="N25" s="3"/>
      <c r="O25" s="3"/>
      <c r="P25" s="3"/>
      <c r="Q25" s="3"/>
      <c r="R25" s="3"/>
      <c r="S25" s="3"/>
    </row>
    <row r="26" spans="1:19" ht="17.25">
      <c r="A26" s="277" t="s">
        <v>808</v>
      </c>
      <c r="B26" s="50" t="s">
        <v>809</v>
      </c>
      <c r="C26" s="278"/>
      <c r="D26" s="45" t="s">
        <v>810</v>
      </c>
      <c r="E26" s="54" t="s">
        <v>811</v>
      </c>
      <c r="F26" s="279"/>
    </row>
    <row r="27" spans="1:19" ht="17.25">
      <c r="A27" s="324" t="s">
        <v>812</v>
      </c>
      <c r="B27" s="323" t="s">
        <v>1060</v>
      </c>
      <c r="C27" s="319"/>
      <c r="D27" s="321"/>
      <c r="E27" s="280" t="s">
        <v>1059</v>
      </c>
      <c r="F27" s="279"/>
    </row>
    <row r="28" spans="1:19" ht="17.25">
      <c r="A28" s="525" t="s">
        <v>1041</v>
      </c>
      <c r="B28" s="325" t="s">
        <v>1042</v>
      </c>
      <c r="C28" s="326"/>
      <c r="D28" s="6"/>
      <c r="E28" s="6"/>
      <c r="F28" s="40"/>
    </row>
  </sheetData>
  <sheetProtection algorithmName="SHA-512" hashValue="jEDyyAcs/Qo2XtDqjghXNB7oyuvxQqXs00/vQjOpOD1urpvPm0Y1zSz1miEB39B6ywrfVE03cqUkZ8lf5vS5Rg==" saltValue="s5LfKEd3WMqkAs83MQhUcg==" spinCount="100000" sheet="1" objects="1" scenarios="1"/>
  <autoFilter ref="A13:O13" xr:uid="{00000000-0009-0000-0000-00000D000000}"/>
  <conditionalFormatting sqref="B11">
    <cfRule type="expression" dxfId="2" priority="1">
      <formula>B11&lt;&gt;""</formula>
    </cfRule>
  </conditionalFormatting>
  <pageMargins left="0.51181102362204722" right="0.51181102362204722" top="0.39370078740157483" bottom="0.39370078740157483" header="0.31496062992125984" footer="0.31496062992125984"/>
  <pageSetup paperSize="9" scale="83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79998168889431442"/>
    <pageSetUpPr fitToPage="1"/>
  </sheetPr>
  <dimension ref="A2:T50"/>
  <sheetViews>
    <sheetView view="pageLayout" topLeftCell="A7" zoomScaleNormal="100" workbookViewId="0">
      <selection activeCell="K19" sqref="K19"/>
    </sheetView>
  </sheetViews>
  <sheetFormatPr baseColWidth="10" defaultRowHeight="15"/>
  <cols>
    <col min="1" max="1" width="5.5703125" customWidth="1"/>
    <col min="2" max="2" width="9.85546875" customWidth="1"/>
    <col min="3" max="3" width="7.28515625" customWidth="1"/>
    <col min="4" max="4" width="7.5703125" customWidth="1"/>
    <col min="5" max="5" width="19.85546875" customWidth="1"/>
    <col min="6" max="6" width="12.42578125" customWidth="1"/>
    <col min="9" max="9" width="11.85546875" customWidth="1"/>
    <col min="10" max="10" width="12.5703125" customWidth="1"/>
    <col min="11" max="11" width="11.42578125" style="445"/>
  </cols>
  <sheetData>
    <row r="2" spans="1:20" ht="16.5">
      <c r="A2" s="3"/>
      <c r="B2" s="3"/>
      <c r="C2" s="3"/>
      <c r="D2" s="3"/>
      <c r="E2" s="3"/>
      <c r="F2" s="3"/>
      <c r="G2" s="3"/>
      <c r="H2" s="3"/>
      <c r="I2" s="3"/>
      <c r="J2" s="3"/>
      <c r="K2" s="446"/>
      <c r="L2" s="3"/>
      <c r="M2" s="3"/>
      <c r="N2" s="3"/>
      <c r="O2" s="3"/>
      <c r="P2" s="3"/>
      <c r="Q2" s="3"/>
      <c r="R2" s="3"/>
      <c r="S2" s="3"/>
      <c r="T2" s="3"/>
    </row>
    <row r="3" spans="1:20" ht="16.5">
      <c r="A3" s="3"/>
      <c r="B3" s="3"/>
      <c r="C3" s="3"/>
      <c r="D3" s="3"/>
      <c r="E3" s="3"/>
      <c r="F3" s="3"/>
      <c r="G3" s="3"/>
      <c r="H3" s="3"/>
      <c r="I3" s="3"/>
      <c r="J3" s="3"/>
      <c r="K3" s="446"/>
      <c r="L3" s="3"/>
      <c r="M3" s="3"/>
      <c r="N3" s="3"/>
      <c r="O3" s="3"/>
      <c r="P3" s="3"/>
      <c r="Q3" s="3"/>
      <c r="R3" s="3"/>
      <c r="S3" s="3"/>
      <c r="T3" s="3"/>
    </row>
    <row r="4" spans="1:20" ht="16.5">
      <c r="A4" s="3"/>
      <c r="B4" s="3"/>
      <c r="C4" s="3"/>
      <c r="D4" s="3"/>
      <c r="E4" s="3"/>
      <c r="F4" s="3"/>
      <c r="G4" s="3"/>
      <c r="H4" s="3"/>
      <c r="I4" s="3"/>
      <c r="J4" s="3"/>
      <c r="K4" s="446"/>
      <c r="L4" s="3"/>
      <c r="M4" s="3"/>
      <c r="N4" s="3"/>
      <c r="O4" s="3"/>
      <c r="P4" s="3"/>
      <c r="Q4" s="3"/>
      <c r="R4" s="3"/>
      <c r="S4" s="3"/>
      <c r="T4" s="3"/>
    </row>
    <row r="5" spans="1:20" ht="16.5">
      <c r="C5" s="3"/>
      <c r="D5" s="3"/>
      <c r="G5" s="3"/>
      <c r="H5" s="3"/>
      <c r="I5" s="3"/>
      <c r="J5" s="3"/>
      <c r="K5" s="446"/>
      <c r="L5" s="3"/>
      <c r="M5" s="3"/>
      <c r="N5" s="3"/>
      <c r="O5" s="3"/>
      <c r="P5" s="3"/>
      <c r="Q5" s="3"/>
      <c r="R5" s="3"/>
      <c r="S5" s="3"/>
      <c r="T5" s="3"/>
    </row>
    <row r="6" spans="1:20" ht="18">
      <c r="A6" s="5" t="s">
        <v>0</v>
      </c>
      <c r="B6" s="5"/>
      <c r="C6" s="3"/>
      <c r="D6" s="3"/>
      <c r="E6" s="3"/>
      <c r="F6" s="3"/>
      <c r="G6" s="3"/>
      <c r="H6" s="3"/>
      <c r="I6" s="3"/>
      <c r="J6" s="3"/>
      <c r="K6" s="446"/>
      <c r="L6" s="3"/>
      <c r="M6" s="3"/>
      <c r="N6" s="3"/>
      <c r="O6" s="3"/>
      <c r="P6" s="3"/>
      <c r="Q6" s="3"/>
      <c r="R6" s="3"/>
      <c r="S6" s="3"/>
      <c r="T6" s="3"/>
    </row>
    <row r="7" spans="1:20" ht="18">
      <c r="A7" s="282" t="s">
        <v>1090</v>
      </c>
      <c r="B7" s="5"/>
      <c r="C7" s="3"/>
      <c r="D7" s="3"/>
      <c r="E7" s="3"/>
      <c r="F7" s="3"/>
      <c r="G7" s="3"/>
      <c r="H7" s="3"/>
      <c r="I7" s="3"/>
      <c r="J7" s="3"/>
      <c r="K7" s="446"/>
      <c r="L7" s="3"/>
      <c r="M7" s="3"/>
      <c r="N7" s="3"/>
      <c r="O7" s="3"/>
      <c r="P7" s="3"/>
      <c r="Q7" s="3"/>
      <c r="R7" s="3"/>
      <c r="S7" s="3"/>
      <c r="T7" s="3"/>
    </row>
    <row r="8" spans="1:20" ht="18">
      <c r="A8" s="5" t="s">
        <v>829</v>
      </c>
      <c r="B8" s="5"/>
      <c r="C8" s="3"/>
      <c r="D8" s="3"/>
      <c r="E8" s="3"/>
      <c r="F8" s="3"/>
      <c r="G8" s="3"/>
      <c r="H8" s="3"/>
      <c r="I8" s="3"/>
      <c r="J8" s="3"/>
      <c r="K8" s="446"/>
      <c r="L8" s="3"/>
      <c r="M8" s="3"/>
      <c r="N8" s="3"/>
      <c r="O8" s="3"/>
      <c r="P8" s="3"/>
      <c r="Q8" s="3"/>
      <c r="R8" s="3"/>
      <c r="S8" s="3"/>
      <c r="T8" s="3"/>
    </row>
    <row r="9" spans="1:20" ht="18">
      <c r="A9" s="272" t="s">
        <v>828</v>
      </c>
      <c r="B9" s="5"/>
      <c r="C9" s="3"/>
      <c r="D9" s="3"/>
      <c r="E9" s="3"/>
      <c r="F9" s="3"/>
      <c r="G9" s="3"/>
      <c r="H9" s="3"/>
      <c r="I9" s="3"/>
      <c r="J9" s="3"/>
      <c r="K9" s="446"/>
      <c r="L9" s="3"/>
      <c r="M9" s="3"/>
      <c r="N9" s="3"/>
      <c r="O9" s="3"/>
      <c r="P9" s="3"/>
      <c r="Q9" s="3"/>
      <c r="R9" s="3"/>
      <c r="S9" s="3"/>
      <c r="T9" s="3"/>
    </row>
    <row r="10" spans="1:20" ht="18">
      <c r="A10" s="5"/>
      <c r="B10" s="5"/>
      <c r="C10" s="3"/>
      <c r="D10" s="3"/>
      <c r="E10" s="3"/>
      <c r="F10" s="3"/>
      <c r="G10" s="3"/>
      <c r="H10" s="3"/>
      <c r="I10" s="3"/>
      <c r="J10" s="3"/>
      <c r="K10" s="446"/>
      <c r="L10" s="3"/>
      <c r="M10" s="3"/>
      <c r="N10" s="3"/>
      <c r="O10" s="3"/>
      <c r="P10" s="3"/>
      <c r="Q10" s="3"/>
      <c r="R10" s="3"/>
      <c r="S10" s="3"/>
      <c r="T10" s="3"/>
    </row>
    <row r="11" spans="1:20" ht="18">
      <c r="A11" s="286" t="s">
        <v>1089</v>
      </c>
      <c r="B11" s="283"/>
      <c r="C11" s="130"/>
      <c r="D11" s="52"/>
      <c r="E11" s="349" t="s">
        <v>89</v>
      </c>
      <c r="F11" s="33" t="s">
        <v>86</v>
      </c>
      <c r="G11" s="81"/>
      <c r="H11" s="82"/>
      <c r="I11" s="83"/>
      <c r="J11" s="84" t="s">
        <v>13</v>
      </c>
      <c r="K11" s="465">
        <f>Hilfsblatt!D26</f>
        <v>0</v>
      </c>
      <c r="L11" s="85" t="s">
        <v>14</v>
      </c>
      <c r="M11" s="85"/>
      <c r="N11" s="85"/>
      <c r="O11" s="86">
        <f>O33/L33</f>
        <v>0</v>
      </c>
      <c r="P11" s="3"/>
      <c r="Q11" s="3"/>
      <c r="R11" s="3"/>
      <c r="S11" s="3"/>
      <c r="T11" s="3"/>
    </row>
    <row r="12" spans="1:20" ht="18">
      <c r="A12" s="87"/>
      <c r="B12" s="87"/>
      <c r="C12" s="88"/>
      <c r="D12" s="89"/>
      <c r="E12" s="80"/>
      <c r="F12" s="80"/>
      <c r="G12" s="81"/>
      <c r="H12" s="83"/>
      <c r="I12" s="83"/>
      <c r="J12" s="84"/>
      <c r="K12" s="466"/>
      <c r="L12" s="85" t="s">
        <v>15</v>
      </c>
      <c r="M12" s="85"/>
      <c r="N12" s="85"/>
      <c r="O12" s="94">
        <f>COUNTA(I15:I32)</f>
        <v>16</v>
      </c>
      <c r="P12" s="3"/>
      <c r="Q12" s="3"/>
      <c r="R12" s="3"/>
      <c r="S12" s="3"/>
      <c r="T12" s="3"/>
    </row>
    <row r="13" spans="1:20" ht="32.25">
      <c r="A13" s="290" t="s">
        <v>16</v>
      </c>
      <c r="B13" s="96" t="s">
        <v>17</v>
      </c>
      <c r="C13" s="97" t="s">
        <v>18</v>
      </c>
      <c r="D13" s="98" t="s">
        <v>19</v>
      </c>
      <c r="E13" s="99" t="s">
        <v>20</v>
      </c>
      <c r="F13" s="99" t="s">
        <v>21</v>
      </c>
      <c r="G13" s="100" t="s">
        <v>22</v>
      </c>
      <c r="H13" s="96" t="s">
        <v>23</v>
      </c>
      <c r="I13" s="96" t="s">
        <v>24</v>
      </c>
      <c r="J13" s="101" t="s">
        <v>25</v>
      </c>
      <c r="K13" s="449" t="s">
        <v>1034</v>
      </c>
      <c r="L13" s="236" t="s">
        <v>1035</v>
      </c>
      <c r="M13" s="237" t="s">
        <v>26</v>
      </c>
      <c r="N13" s="236" t="s">
        <v>27</v>
      </c>
      <c r="O13" s="238" t="s">
        <v>28</v>
      </c>
      <c r="P13" s="3"/>
      <c r="Q13" s="3"/>
      <c r="R13" s="3"/>
      <c r="S13" s="3"/>
      <c r="T13" s="3"/>
    </row>
    <row r="14" spans="1:20" ht="8.1" customHeight="1">
      <c r="A14" s="406"/>
      <c r="B14" s="384"/>
      <c r="C14" s="385"/>
      <c r="D14" s="386"/>
      <c r="E14" s="387"/>
      <c r="F14" s="387"/>
      <c r="G14" s="388"/>
      <c r="H14" s="389"/>
      <c r="I14" s="389"/>
      <c r="J14" s="390"/>
      <c r="K14" s="471"/>
      <c r="L14" s="391"/>
      <c r="M14" s="387"/>
      <c r="N14" s="391"/>
      <c r="O14" s="393"/>
      <c r="P14" s="3"/>
      <c r="Q14" s="3"/>
      <c r="R14" s="3"/>
      <c r="S14" s="3"/>
      <c r="T14" s="3"/>
    </row>
    <row r="15" spans="1:20" ht="16.5">
      <c r="A15" s="394">
        <v>1</v>
      </c>
      <c r="B15" s="240"/>
      <c r="C15" s="241" t="s">
        <v>29</v>
      </c>
      <c r="D15" s="243">
        <v>1</v>
      </c>
      <c r="E15" s="240" t="s">
        <v>832</v>
      </c>
      <c r="F15" s="241" t="s">
        <v>32</v>
      </c>
      <c r="G15" s="241" t="s">
        <v>127</v>
      </c>
      <c r="H15" s="244">
        <v>103.43</v>
      </c>
      <c r="I15" s="241">
        <v>5</v>
      </c>
      <c r="J15" s="119">
        <f>IF(I15&lt;&gt;"",VLOOKUP(I15,Zusammenfassung!$I$11:$J$24,MATCH($F$11,{"V";"S";"SH"},0)+1,FALSE),)</f>
        <v>250.75</v>
      </c>
      <c r="K15" s="482">
        <f>IF(G15="A",Hilfsblatt!$D$9,IF(G15="B1",Hilfsblatt!$D$10,IF(G15="B2",Hilfsblatt!$D$11,IF(G15="C1",Hilfsblatt!$D$12,IF(G15="C2",Hilfsblatt!$D$13,IF(G15="D",Hilfsblatt!$D$14,IF(G15="E",Hilfsblatt!$D$15)))))))</f>
        <v>0</v>
      </c>
      <c r="L15" s="120">
        <f t="shared" ref="L15:L32" si="0">H15*J15</f>
        <v>25935.072500000002</v>
      </c>
      <c r="M15" s="120">
        <f t="shared" ref="M15:M32" si="1">IFERROR(L15/K15,0)</f>
        <v>0</v>
      </c>
      <c r="N15" s="121">
        <f t="shared" ref="N15:N32" si="2">IF(O15&gt;0,O15/J15,0)</f>
        <v>0</v>
      </c>
      <c r="O15" s="120">
        <f>M15*$K$11</f>
        <v>0</v>
      </c>
      <c r="P15" s="3"/>
      <c r="Q15" s="3"/>
      <c r="R15" s="3"/>
      <c r="S15" s="3"/>
      <c r="T15" s="3"/>
    </row>
    <row r="16" spans="1:20" ht="16.5">
      <c r="A16" s="394">
        <v>2</v>
      </c>
      <c r="B16" s="240"/>
      <c r="C16" s="241" t="s">
        <v>29</v>
      </c>
      <c r="D16" s="243">
        <v>2</v>
      </c>
      <c r="E16" s="240" t="s">
        <v>34</v>
      </c>
      <c r="F16" s="241" t="s">
        <v>35</v>
      </c>
      <c r="G16" s="241" t="s">
        <v>127</v>
      </c>
      <c r="H16" s="244">
        <v>88.1</v>
      </c>
      <c r="I16" s="241">
        <v>5</v>
      </c>
      <c r="J16" s="119">
        <f>IF(I16&lt;&gt;"",VLOOKUP(I16,Zusammenfassung!$I$11:$J$24,MATCH($F$11,{"V";"S";"SH"},0)+1,FALSE),)</f>
        <v>250.75</v>
      </c>
      <c r="K16" s="482">
        <f>IF(G16="A",Hilfsblatt!$D$9,IF(G16="B1",Hilfsblatt!$D$10,IF(G16="B2",Hilfsblatt!$D$11,IF(G16="C1",Hilfsblatt!$D$12,IF(G16="C2",Hilfsblatt!$D$13,IF(G16="D",Hilfsblatt!$D$14,IF(G16="E",Hilfsblatt!$D$15)))))))</f>
        <v>0</v>
      </c>
      <c r="L16" s="120">
        <f t="shared" si="0"/>
        <v>22091.074999999997</v>
      </c>
      <c r="M16" s="120">
        <f t="shared" si="1"/>
        <v>0</v>
      </c>
      <c r="N16" s="121">
        <f t="shared" si="2"/>
        <v>0</v>
      </c>
      <c r="O16" s="120">
        <f t="shared" ref="O16:O32" si="3">M16*$K$11</f>
        <v>0</v>
      </c>
      <c r="P16" s="3"/>
      <c r="Q16" s="3"/>
      <c r="R16" s="3"/>
      <c r="S16" s="3"/>
      <c r="T16" s="3"/>
    </row>
    <row r="17" spans="1:20" ht="16.5">
      <c r="A17" s="394">
        <v>3</v>
      </c>
      <c r="B17" s="240"/>
      <c r="C17" s="241" t="s">
        <v>29</v>
      </c>
      <c r="D17" s="243" t="s">
        <v>833</v>
      </c>
      <c r="E17" s="240" t="s">
        <v>1036</v>
      </c>
      <c r="F17" s="241" t="s">
        <v>35</v>
      </c>
      <c r="G17" s="241" t="s">
        <v>127</v>
      </c>
      <c r="H17" s="244">
        <v>2.4300000000000002</v>
      </c>
      <c r="I17" s="241">
        <v>5</v>
      </c>
      <c r="J17" s="119">
        <f>IF(I17&lt;&gt;"",VLOOKUP(I17,Zusammenfassung!$I$11:$J$24,MATCH($F$11,{"V";"S";"SH"},0)+1,FALSE),)</f>
        <v>250.75</v>
      </c>
      <c r="K17" s="482">
        <f>IF(G17="A",Hilfsblatt!$D$9,IF(G17="B1",Hilfsblatt!$D$10,IF(G17="B2",Hilfsblatt!$D$11,IF(G17="C1",Hilfsblatt!$D$12,IF(G17="C2",Hilfsblatt!$D$13,IF(G17="D",Hilfsblatt!$D$14,IF(G17="E",Hilfsblatt!$D$15)))))))</f>
        <v>0</v>
      </c>
      <c r="L17" s="120">
        <f t="shared" si="0"/>
        <v>609.32249999999999</v>
      </c>
      <c r="M17" s="120">
        <f t="shared" si="1"/>
        <v>0</v>
      </c>
      <c r="N17" s="121">
        <f t="shared" si="2"/>
        <v>0</v>
      </c>
      <c r="O17" s="120">
        <f t="shared" si="3"/>
        <v>0</v>
      </c>
      <c r="P17" s="3"/>
      <c r="Q17" s="3"/>
      <c r="R17" s="3"/>
      <c r="S17" s="3"/>
      <c r="T17" s="3"/>
    </row>
    <row r="18" spans="1:20" ht="16.5">
      <c r="A18" s="394">
        <v>4</v>
      </c>
      <c r="B18" s="240"/>
      <c r="C18" s="241" t="s">
        <v>29</v>
      </c>
      <c r="D18" s="243" t="s">
        <v>834</v>
      </c>
      <c r="E18" s="240" t="s">
        <v>835</v>
      </c>
      <c r="F18" s="241" t="s">
        <v>35</v>
      </c>
      <c r="G18" s="241" t="s">
        <v>46</v>
      </c>
      <c r="H18" s="244">
        <v>6.63</v>
      </c>
      <c r="I18" s="241">
        <v>5</v>
      </c>
      <c r="J18" s="119">
        <f>IF(I18&lt;&gt;"",VLOOKUP(I18,Zusammenfassung!$I$11:$J$24,MATCH($F$11,{"V";"S";"SH"},0)+1,FALSE),)</f>
        <v>250.75</v>
      </c>
      <c r="K18" s="482">
        <f>IF(G18="A",Hilfsblatt!$D$9,IF(G18="B1",Hilfsblatt!$D$10,IF(G18="B2",Hilfsblatt!$D$11,IF(G18="C1",Hilfsblatt!$D$12,IF(G18="C2",Hilfsblatt!$D$13,IF(G18="D",Hilfsblatt!$D$14,IF(G18="E",Hilfsblatt!$D$15)))))))</f>
        <v>0</v>
      </c>
      <c r="L18" s="120">
        <f t="shared" si="0"/>
        <v>1662.4725000000001</v>
      </c>
      <c r="M18" s="120">
        <f t="shared" si="1"/>
        <v>0</v>
      </c>
      <c r="N18" s="121">
        <f t="shared" si="2"/>
        <v>0</v>
      </c>
      <c r="O18" s="120">
        <f t="shared" si="3"/>
        <v>0</v>
      </c>
      <c r="P18" s="3"/>
      <c r="Q18" s="3"/>
      <c r="R18" s="3"/>
      <c r="S18" s="3"/>
      <c r="T18" s="3"/>
    </row>
    <row r="19" spans="1:20" ht="16.5">
      <c r="A19" s="394">
        <v>5</v>
      </c>
      <c r="B19" s="240"/>
      <c r="C19" s="241" t="s">
        <v>29</v>
      </c>
      <c r="D19" s="243" t="s">
        <v>836</v>
      </c>
      <c r="E19" s="240" t="s">
        <v>837</v>
      </c>
      <c r="F19" s="241" t="s">
        <v>35</v>
      </c>
      <c r="G19" s="241" t="s">
        <v>46</v>
      </c>
      <c r="H19" s="244">
        <v>3.39</v>
      </c>
      <c r="I19" s="241">
        <v>5</v>
      </c>
      <c r="J19" s="119">
        <f>IF(I19&lt;&gt;"",VLOOKUP(I19,Zusammenfassung!$I$11:$J$24,MATCH($F$11,{"V";"S";"SH"},0)+1,FALSE),)</f>
        <v>250.75</v>
      </c>
      <c r="K19" s="482">
        <f>IF(G19="A",Hilfsblatt!$D$9,IF(G19="B1",Hilfsblatt!$D$10,IF(G19="B2",Hilfsblatt!$D$11,IF(G19="C1",Hilfsblatt!$D$12,IF(G19="C2",Hilfsblatt!$D$13,IF(G19="D",Hilfsblatt!$D$14,IF(G19="E",Hilfsblatt!$D$15)))))))</f>
        <v>0</v>
      </c>
      <c r="L19" s="120">
        <f t="shared" si="0"/>
        <v>850.04250000000002</v>
      </c>
      <c r="M19" s="120">
        <f t="shared" si="1"/>
        <v>0</v>
      </c>
      <c r="N19" s="121">
        <f t="shared" si="2"/>
        <v>0</v>
      </c>
      <c r="O19" s="120">
        <f t="shared" si="3"/>
        <v>0</v>
      </c>
      <c r="P19" s="3"/>
      <c r="Q19" s="3"/>
      <c r="R19" s="3"/>
      <c r="S19" s="3"/>
      <c r="T19" s="3"/>
    </row>
    <row r="20" spans="1:20" ht="18.75" customHeight="1">
      <c r="A20" s="394">
        <v>6</v>
      </c>
      <c r="B20" s="240"/>
      <c r="C20" s="241" t="s">
        <v>29</v>
      </c>
      <c r="D20" s="243" t="s">
        <v>838</v>
      </c>
      <c r="E20" s="240" t="s">
        <v>839</v>
      </c>
      <c r="F20" s="241" t="s">
        <v>35</v>
      </c>
      <c r="G20" s="241" t="s">
        <v>46</v>
      </c>
      <c r="H20" s="244">
        <v>5.9</v>
      </c>
      <c r="I20" s="241">
        <v>5</v>
      </c>
      <c r="J20" s="119">
        <f>IF(I20&lt;&gt;"",VLOOKUP(I20,Zusammenfassung!$I$11:$J$24,MATCH($F$11,{"V";"S";"SH"},0)+1,FALSE),)</f>
        <v>250.75</v>
      </c>
      <c r="K20" s="482">
        <f>IF(G20="A",Hilfsblatt!$D$9,IF(G20="B1",Hilfsblatt!$D$10,IF(G20="B2",Hilfsblatt!$D$11,IF(G20="C1",Hilfsblatt!$D$12,IF(G20="C2",Hilfsblatt!$D$13,IF(G20="D",Hilfsblatt!$D$14,IF(G20="E",Hilfsblatt!$D$15)))))))</f>
        <v>0</v>
      </c>
      <c r="L20" s="120">
        <f t="shared" si="0"/>
        <v>1479.4250000000002</v>
      </c>
      <c r="M20" s="120">
        <f t="shared" si="1"/>
        <v>0</v>
      </c>
      <c r="N20" s="121">
        <f t="shared" si="2"/>
        <v>0</v>
      </c>
      <c r="O20" s="120">
        <f t="shared" si="3"/>
        <v>0</v>
      </c>
      <c r="P20" s="3"/>
      <c r="Q20" s="3"/>
      <c r="R20" s="3"/>
      <c r="S20" s="3"/>
      <c r="T20" s="3"/>
    </row>
    <row r="21" spans="1:20" ht="17.25" customHeight="1">
      <c r="A21" s="394">
        <v>7</v>
      </c>
      <c r="B21" s="240"/>
      <c r="C21" s="241" t="s">
        <v>29</v>
      </c>
      <c r="D21" s="243" t="s">
        <v>840</v>
      </c>
      <c r="E21" s="240" t="s">
        <v>66</v>
      </c>
      <c r="F21" s="241" t="s">
        <v>35</v>
      </c>
      <c r="G21" s="241" t="s">
        <v>176</v>
      </c>
      <c r="H21" s="244">
        <v>28.94</v>
      </c>
      <c r="I21" s="158"/>
      <c r="J21" s="124"/>
      <c r="K21" s="124"/>
      <c r="L21" s="124"/>
      <c r="M21" s="124"/>
      <c r="N21" s="124"/>
      <c r="O21" s="124"/>
      <c r="P21" s="3"/>
      <c r="Q21" s="3"/>
      <c r="R21" s="3"/>
      <c r="S21" s="3"/>
      <c r="T21" s="3"/>
    </row>
    <row r="22" spans="1:20" ht="16.5">
      <c r="A22" s="394">
        <v>8</v>
      </c>
      <c r="B22" s="240"/>
      <c r="C22" s="241" t="s">
        <v>29</v>
      </c>
      <c r="D22" s="243" t="s">
        <v>841</v>
      </c>
      <c r="E22" s="240" t="s">
        <v>74</v>
      </c>
      <c r="F22" s="241" t="s">
        <v>32</v>
      </c>
      <c r="G22" s="241" t="s">
        <v>94</v>
      </c>
      <c r="H22" s="244">
        <v>22.28</v>
      </c>
      <c r="I22" s="241">
        <v>0.23</v>
      </c>
      <c r="J22" s="119">
        <f>IF(I22&lt;&gt;"",VLOOKUP(I22,Zusammenfassung!$I$11:$J$24,MATCH($F$11,{"V";"S";"SH"},0)+1,FALSE),)</f>
        <v>12</v>
      </c>
      <c r="K22" s="482">
        <f>IF(G22="A",Hilfsblatt!$D$9,IF(G22="B1",Hilfsblatt!$D$10,IF(G22="B2",Hilfsblatt!$D$11,IF(G22="C1",Hilfsblatt!$D$12,IF(G22="C2",Hilfsblatt!$D$13,IF(G22="D",Hilfsblatt!$D$14,IF(G22="E",Hilfsblatt!$D$15)))))))</f>
        <v>0</v>
      </c>
      <c r="L22" s="120">
        <f t="shared" si="0"/>
        <v>267.36</v>
      </c>
      <c r="M22" s="120">
        <f t="shared" si="1"/>
        <v>0</v>
      </c>
      <c r="N22" s="121">
        <f t="shared" si="2"/>
        <v>0</v>
      </c>
      <c r="O22" s="120">
        <f t="shared" si="3"/>
        <v>0</v>
      </c>
      <c r="P22" s="3"/>
      <c r="Q22" s="3"/>
      <c r="R22" s="3"/>
      <c r="S22" s="3"/>
      <c r="T22" s="3"/>
    </row>
    <row r="23" spans="1:20" ht="16.5">
      <c r="A23" s="394">
        <v>9</v>
      </c>
      <c r="B23" s="240"/>
      <c r="C23" s="241" t="s">
        <v>29</v>
      </c>
      <c r="D23" s="243" t="s">
        <v>842</v>
      </c>
      <c r="E23" s="240" t="s">
        <v>843</v>
      </c>
      <c r="F23" s="241" t="s">
        <v>32</v>
      </c>
      <c r="G23" s="241" t="s">
        <v>94</v>
      </c>
      <c r="H23" s="244">
        <v>8.94</v>
      </c>
      <c r="I23" s="241">
        <v>0.23</v>
      </c>
      <c r="J23" s="119">
        <f>IF(I23&lt;&gt;"",VLOOKUP(I23,Zusammenfassung!$I$11:$J$24,MATCH($F$11,{"V";"S";"SH"},0)+1,FALSE),)</f>
        <v>12</v>
      </c>
      <c r="K23" s="482">
        <f>IF(G23="A",Hilfsblatt!$D$9,IF(G23="B1",Hilfsblatt!$D$10,IF(G23="B2",Hilfsblatt!$D$11,IF(G23="C1",Hilfsblatt!$D$12,IF(G23="C2",Hilfsblatt!$D$13,IF(G23="D",Hilfsblatt!$D$14,IF(G23="E",Hilfsblatt!$D$15)))))))</f>
        <v>0</v>
      </c>
      <c r="L23" s="120">
        <f t="shared" si="0"/>
        <v>107.28</v>
      </c>
      <c r="M23" s="120">
        <f t="shared" si="1"/>
        <v>0</v>
      </c>
      <c r="N23" s="121">
        <f t="shared" si="2"/>
        <v>0</v>
      </c>
      <c r="O23" s="120">
        <f t="shared" si="3"/>
        <v>0</v>
      </c>
      <c r="P23" s="3"/>
      <c r="Q23" s="3"/>
      <c r="R23" s="3"/>
      <c r="S23" s="3"/>
      <c r="T23" s="3"/>
    </row>
    <row r="24" spans="1:20" ht="16.5">
      <c r="A24" s="394">
        <v>10</v>
      </c>
      <c r="B24" s="240"/>
      <c r="C24" s="241" t="s">
        <v>29</v>
      </c>
      <c r="D24" s="243" t="s">
        <v>844</v>
      </c>
      <c r="E24" s="240" t="s">
        <v>845</v>
      </c>
      <c r="F24" s="241" t="s">
        <v>32</v>
      </c>
      <c r="G24" s="241" t="s">
        <v>94</v>
      </c>
      <c r="H24" s="244">
        <v>4.5599999999999996</v>
      </c>
      <c r="I24" s="241">
        <v>0.23</v>
      </c>
      <c r="J24" s="119">
        <f>IF(I24&lt;&gt;"",VLOOKUP(I24,Zusammenfassung!$I$11:$J$24,MATCH($F$11,{"V";"S";"SH"},0)+1,FALSE),)</f>
        <v>12</v>
      </c>
      <c r="K24" s="482">
        <f>IF(G24="A",Hilfsblatt!$D$9,IF(G24="B1",Hilfsblatt!$D$10,IF(G24="B2",Hilfsblatt!$D$11,IF(G24="C1",Hilfsblatt!$D$12,IF(G24="C2",Hilfsblatt!$D$13,IF(G24="D",Hilfsblatt!$D$14,IF(G24="E",Hilfsblatt!$D$15)))))))</f>
        <v>0</v>
      </c>
      <c r="L24" s="120">
        <f t="shared" si="0"/>
        <v>54.72</v>
      </c>
      <c r="M24" s="120">
        <f t="shared" si="1"/>
        <v>0</v>
      </c>
      <c r="N24" s="121">
        <f t="shared" si="2"/>
        <v>0</v>
      </c>
      <c r="O24" s="120">
        <f t="shared" si="3"/>
        <v>0</v>
      </c>
      <c r="P24" s="3"/>
      <c r="Q24" s="3"/>
      <c r="R24" s="3"/>
      <c r="S24" s="3"/>
      <c r="T24" s="3"/>
    </row>
    <row r="25" spans="1:20" ht="16.5">
      <c r="A25" s="394">
        <v>11</v>
      </c>
      <c r="B25" s="240"/>
      <c r="C25" s="241" t="s">
        <v>29</v>
      </c>
      <c r="D25" s="243" t="s">
        <v>846</v>
      </c>
      <c r="E25" s="240" t="s">
        <v>847</v>
      </c>
      <c r="F25" s="241" t="s">
        <v>32</v>
      </c>
      <c r="G25" s="241" t="s">
        <v>1032</v>
      </c>
      <c r="H25" s="244">
        <v>23.58</v>
      </c>
      <c r="I25" s="241">
        <v>2</v>
      </c>
      <c r="J25" s="119">
        <f>IF(I25&lt;&gt;"",VLOOKUP(I25,Zusammenfassung!$I$11:$J$24,MATCH($F$11,{"V";"S";"SH"},0)+1,FALSE),)</f>
        <v>100.3</v>
      </c>
      <c r="K25" s="482">
        <f>IF(G25="A",Hilfsblatt!$D$9,IF(G25="B1",Hilfsblatt!$D$10,IF(G25="B2",Hilfsblatt!$D$11,IF(G25="C1",Hilfsblatt!$D$12,IF(G25="C2",Hilfsblatt!$D$13,IF(G25="D",Hilfsblatt!$D$14,IF(G25="E",Hilfsblatt!$D$15)))))))</f>
        <v>0</v>
      </c>
      <c r="L25" s="120">
        <f t="shared" si="0"/>
        <v>2365.0739999999996</v>
      </c>
      <c r="M25" s="120">
        <f t="shared" si="1"/>
        <v>0</v>
      </c>
      <c r="N25" s="121">
        <f t="shared" si="2"/>
        <v>0</v>
      </c>
      <c r="O25" s="120">
        <f t="shared" si="3"/>
        <v>0</v>
      </c>
      <c r="P25" s="3"/>
      <c r="Q25" s="3"/>
      <c r="R25" s="3"/>
      <c r="S25" s="3"/>
      <c r="T25" s="3"/>
    </row>
    <row r="26" spans="1:20" ht="16.5">
      <c r="A26" s="394">
        <v>12</v>
      </c>
      <c r="B26" s="240"/>
      <c r="C26" s="241" t="s">
        <v>29</v>
      </c>
      <c r="D26" s="243" t="s">
        <v>848</v>
      </c>
      <c r="E26" s="240" t="s">
        <v>279</v>
      </c>
      <c r="F26" s="241" t="s">
        <v>32</v>
      </c>
      <c r="G26" s="241" t="s">
        <v>126</v>
      </c>
      <c r="H26" s="244">
        <v>18.73</v>
      </c>
      <c r="I26" s="241">
        <v>1</v>
      </c>
      <c r="J26" s="119">
        <f>IF(I26&lt;&gt;"",VLOOKUP(I26,Zusammenfassung!$I$11:$J$24,MATCH($F$11,{"V";"S";"SH"},0)+1,FALSE),)</f>
        <v>52.178571428571431</v>
      </c>
      <c r="K26" s="482">
        <f>IF(G26="A",Hilfsblatt!$D$9,IF(G26="B1",Hilfsblatt!$D$10,IF(G26="B2",Hilfsblatt!$D$11,IF(G26="C1",Hilfsblatt!$D$12,IF(G26="C2",Hilfsblatt!$D$13,IF(G26="D",Hilfsblatt!$D$14,IF(G26="E",Hilfsblatt!$D$15)))))))</f>
        <v>0</v>
      </c>
      <c r="L26" s="120">
        <f t="shared" si="0"/>
        <v>977.30464285714288</v>
      </c>
      <c r="M26" s="120">
        <f t="shared" si="1"/>
        <v>0</v>
      </c>
      <c r="N26" s="121">
        <f t="shared" si="2"/>
        <v>0</v>
      </c>
      <c r="O26" s="120">
        <f t="shared" si="3"/>
        <v>0</v>
      </c>
      <c r="P26" s="3"/>
      <c r="Q26" s="3"/>
      <c r="R26" s="3"/>
      <c r="S26" s="3"/>
      <c r="T26" s="3"/>
    </row>
    <row r="27" spans="1:20" ht="16.5">
      <c r="A27" s="394">
        <v>13</v>
      </c>
      <c r="B27" s="240"/>
      <c r="C27" s="241" t="s">
        <v>29</v>
      </c>
      <c r="D27" s="243" t="s">
        <v>205</v>
      </c>
      <c r="E27" s="240" t="s">
        <v>849</v>
      </c>
      <c r="F27" s="241" t="s">
        <v>850</v>
      </c>
      <c r="G27" s="241" t="s">
        <v>127</v>
      </c>
      <c r="H27" s="244">
        <v>18.73</v>
      </c>
      <c r="I27" s="241">
        <v>5</v>
      </c>
      <c r="J27" s="119">
        <f>IF(I27&lt;&gt;"",VLOOKUP(I27,Zusammenfassung!$I$11:$J$24,MATCH($F$11,{"V";"S";"SH"},0)+1,FALSE),)</f>
        <v>250.75</v>
      </c>
      <c r="K27" s="482">
        <f>IF(G27="A",Hilfsblatt!$D$9,IF(G27="B1",Hilfsblatt!$D$10,IF(G27="B2",Hilfsblatt!$D$11,IF(G27="C1",Hilfsblatt!$D$12,IF(G27="C2",Hilfsblatt!$D$13,IF(G27="D",Hilfsblatt!$D$14,IF(G27="E",Hilfsblatt!$D$15)))))))</f>
        <v>0</v>
      </c>
      <c r="L27" s="120">
        <f t="shared" si="0"/>
        <v>4696.5474999999997</v>
      </c>
      <c r="M27" s="120">
        <f t="shared" si="1"/>
        <v>0</v>
      </c>
      <c r="N27" s="121">
        <f t="shared" si="2"/>
        <v>0</v>
      </c>
      <c r="O27" s="120">
        <f t="shared" si="3"/>
        <v>0</v>
      </c>
      <c r="P27" s="3"/>
      <c r="Q27" s="3"/>
      <c r="R27" s="3"/>
      <c r="S27" s="3"/>
      <c r="T27" s="3"/>
    </row>
    <row r="28" spans="1:20" ht="16.5">
      <c r="A28" s="394">
        <v>14</v>
      </c>
      <c r="B28" s="240"/>
      <c r="C28" s="241" t="s">
        <v>29</v>
      </c>
      <c r="D28" s="243" t="s">
        <v>206</v>
      </c>
      <c r="E28" s="240" t="s">
        <v>228</v>
      </c>
      <c r="F28" s="241" t="s">
        <v>35</v>
      </c>
      <c r="G28" s="241" t="s">
        <v>46</v>
      </c>
      <c r="H28" s="244">
        <v>5.49</v>
      </c>
      <c r="I28" s="241">
        <v>5</v>
      </c>
      <c r="J28" s="119">
        <f>IF(I28&lt;&gt;"",VLOOKUP(I28,Zusammenfassung!$I$11:$J$24,MATCH($F$11,{"V";"S";"SH"},0)+1,FALSE),)</f>
        <v>250.75</v>
      </c>
      <c r="K28" s="482">
        <f>IF(G28="A",Hilfsblatt!$D$9,IF(G28="B1",Hilfsblatt!$D$10,IF(G28="B2",Hilfsblatt!$D$11,IF(G28="C1",Hilfsblatt!$D$12,IF(G28="C2",Hilfsblatt!$D$13,IF(G28="D",Hilfsblatt!$D$14,IF(G28="E",Hilfsblatt!$D$15)))))))</f>
        <v>0</v>
      </c>
      <c r="L28" s="120">
        <f t="shared" si="0"/>
        <v>1376.6175000000001</v>
      </c>
      <c r="M28" s="120">
        <f t="shared" si="1"/>
        <v>0</v>
      </c>
      <c r="N28" s="121">
        <f t="shared" si="2"/>
        <v>0</v>
      </c>
      <c r="O28" s="120">
        <f t="shared" si="3"/>
        <v>0</v>
      </c>
      <c r="P28" s="3"/>
      <c r="Q28" s="3"/>
      <c r="R28" s="3"/>
      <c r="S28" s="3"/>
      <c r="T28" s="3"/>
    </row>
    <row r="29" spans="1:20" ht="16.5">
      <c r="A29" s="394">
        <v>15</v>
      </c>
      <c r="B29" s="240"/>
      <c r="C29" s="241" t="s">
        <v>29</v>
      </c>
      <c r="D29" s="243" t="s">
        <v>207</v>
      </c>
      <c r="E29" s="240" t="s">
        <v>229</v>
      </c>
      <c r="F29" s="241" t="s">
        <v>35</v>
      </c>
      <c r="G29" s="241" t="s">
        <v>46</v>
      </c>
      <c r="H29" s="244">
        <v>5.18</v>
      </c>
      <c r="I29" s="241">
        <v>5</v>
      </c>
      <c r="J29" s="119">
        <f>IF(I29&lt;&gt;"",VLOOKUP(I29,Zusammenfassung!$I$11:$J$24,MATCH($F$11,{"V";"S";"SH"},0)+1,FALSE),)</f>
        <v>250.75</v>
      </c>
      <c r="K29" s="482">
        <f>IF(G29="A",Hilfsblatt!$D$9,IF(G29="B1",Hilfsblatt!$D$10,IF(G29="B2",Hilfsblatt!$D$11,IF(G29="C1",Hilfsblatt!$D$12,IF(G29="C2",Hilfsblatt!$D$13,IF(G29="D",Hilfsblatt!$D$14,IF(G29="E",Hilfsblatt!$D$15)))))))</f>
        <v>0</v>
      </c>
      <c r="L29" s="120">
        <f t="shared" si="0"/>
        <v>1298.885</v>
      </c>
      <c r="M29" s="120">
        <f t="shared" si="1"/>
        <v>0</v>
      </c>
      <c r="N29" s="121">
        <f t="shared" si="2"/>
        <v>0</v>
      </c>
      <c r="O29" s="120">
        <f t="shared" si="3"/>
        <v>0</v>
      </c>
      <c r="P29" s="3"/>
      <c r="Q29" s="3"/>
      <c r="R29" s="3"/>
      <c r="S29" s="3"/>
      <c r="T29" s="3"/>
    </row>
    <row r="30" spans="1:20" ht="16.5">
      <c r="A30" s="394">
        <v>16</v>
      </c>
      <c r="B30" s="240"/>
      <c r="C30" s="241" t="s">
        <v>29</v>
      </c>
      <c r="D30" s="243" t="s">
        <v>208</v>
      </c>
      <c r="E30" s="240" t="s">
        <v>220</v>
      </c>
      <c r="F30" s="241" t="s">
        <v>850</v>
      </c>
      <c r="G30" s="241" t="s">
        <v>176</v>
      </c>
      <c r="H30" s="244">
        <v>3.63</v>
      </c>
      <c r="I30" s="158"/>
      <c r="J30" s="124"/>
      <c r="K30" s="124"/>
      <c r="L30" s="124"/>
      <c r="M30" s="124"/>
      <c r="N30" s="124"/>
      <c r="O30" s="124"/>
      <c r="P30" s="3"/>
      <c r="Q30" s="3"/>
      <c r="R30" s="3"/>
      <c r="S30" s="3"/>
      <c r="T30" s="3"/>
    </row>
    <row r="31" spans="1:20" ht="16.5">
      <c r="A31" s="405">
        <v>17</v>
      </c>
      <c r="B31" s="240"/>
      <c r="C31" s="241" t="s">
        <v>29</v>
      </c>
      <c r="D31" s="243" t="s">
        <v>209</v>
      </c>
      <c r="E31" s="240" t="s">
        <v>851</v>
      </c>
      <c r="F31" s="241" t="s">
        <v>852</v>
      </c>
      <c r="G31" s="241" t="s">
        <v>94</v>
      </c>
      <c r="H31" s="244">
        <v>6.66</v>
      </c>
      <c r="I31" s="241">
        <v>0.23</v>
      </c>
      <c r="J31" s="119">
        <f>IF(I31&lt;&gt;"",VLOOKUP(I31,Zusammenfassung!$I$11:$J$24,MATCH($F$11,{"V";"S";"SH"},0)+1,FALSE),)</f>
        <v>12</v>
      </c>
      <c r="K31" s="482">
        <f>IF(G31="A",Hilfsblatt!$D$9,IF(G31="B1",Hilfsblatt!$D$10,IF(G31="B2",Hilfsblatt!$D$11,IF(G31="C1",Hilfsblatt!$D$12,IF(G31="C2",Hilfsblatt!$D$13,IF(G31="D",Hilfsblatt!$D$14,IF(G31="E",Hilfsblatt!$D$15)))))))</f>
        <v>0</v>
      </c>
      <c r="L31" s="120">
        <f t="shared" si="0"/>
        <v>79.92</v>
      </c>
      <c r="M31" s="120">
        <f t="shared" si="1"/>
        <v>0</v>
      </c>
      <c r="N31" s="121">
        <f t="shared" si="2"/>
        <v>0</v>
      </c>
      <c r="O31" s="120">
        <f t="shared" si="3"/>
        <v>0</v>
      </c>
      <c r="P31" s="3"/>
      <c r="Q31" s="3"/>
      <c r="R31" s="3"/>
      <c r="S31" s="3"/>
      <c r="T31" s="3"/>
    </row>
    <row r="32" spans="1:20" ht="30">
      <c r="A32" s="405">
        <v>18</v>
      </c>
      <c r="B32" s="240" t="s">
        <v>1091</v>
      </c>
      <c r="C32" s="241" t="s">
        <v>29</v>
      </c>
      <c r="D32" s="243" t="s">
        <v>67</v>
      </c>
      <c r="E32" s="240" t="s">
        <v>853</v>
      </c>
      <c r="F32" s="241" t="s">
        <v>860</v>
      </c>
      <c r="G32" s="523" t="s">
        <v>88</v>
      </c>
      <c r="H32" s="244">
        <v>8</v>
      </c>
      <c r="I32" s="241">
        <v>0.08</v>
      </c>
      <c r="J32" s="119">
        <f>IF(I32&lt;&gt;"",VLOOKUP(I32,Zusammenfassung!$I$11:$J$24,MATCH($F$11,{"V";"S";"SH"},0)+1,FALSE),)</f>
        <v>4</v>
      </c>
      <c r="K32" s="522"/>
      <c r="L32" s="120">
        <f t="shared" si="0"/>
        <v>32</v>
      </c>
      <c r="M32" s="120">
        <f t="shared" si="1"/>
        <v>0</v>
      </c>
      <c r="N32" s="121">
        <f t="shared" si="2"/>
        <v>0</v>
      </c>
      <c r="O32" s="120">
        <f t="shared" si="3"/>
        <v>0</v>
      </c>
      <c r="P32" s="3"/>
      <c r="Q32" s="3"/>
      <c r="R32" s="3"/>
      <c r="S32" s="3"/>
      <c r="T32" s="3"/>
    </row>
    <row r="33" spans="1:20" ht="16.5">
      <c r="A33" s="407" t="s">
        <v>82</v>
      </c>
      <c r="B33" s="408" t="s">
        <v>83</v>
      </c>
      <c r="C33" s="409"/>
      <c r="D33" s="410"/>
      <c r="E33" s="411"/>
      <c r="F33" s="412"/>
      <c r="G33" s="413"/>
      <c r="H33" s="414">
        <f>SUM(H15:H32)</f>
        <v>364.60000000000008</v>
      </c>
      <c r="I33" s="415"/>
      <c r="J33" s="415"/>
      <c r="K33" s="474"/>
      <c r="L33" s="414">
        <f>SUM(L15:L32)</f>
        <v>63883.118642857153</v>
      </c>
      <c r="M33" s="414">
        <f>SUM(M15:M32)</f>
        <v>0</v>
      </c>
      <c r="N33" s="416"/>
      <c r="O33" s="414">
        <f>SUM(O15:O32)</f>
        <v>0</v>
      </c>
      <c r="P33" s="3"/>
      <c r="Q33" s="3"/>
      <c r="R33" s="3"/>
      <c r="S33" s="3"/>
      <c r="T33" s="3"/>
    </row>
    <row r="34" spans="1:20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446"/>
      <c r="L34" s="3"/>
      <c r="M34" s="3"/>
      <c r="N34" s="3"/>
      <c r="O34" s="3"/>
      <c r="P34" s="3"/>
      <c r="Q34" s="3"/>
      <c r="R34" s="3"/>
      <c r="S34" s="3"/>
      <c r="T34" s="3"/>
    </row>
    <row r="35" spans="1:20" ht="16.5">
      <c r="A35" s="200" t="s">
        <v>693</v>
      </c>
      <c r="B35" s="200"/>
      <c r="C35" s="200"/>
      <c r="D35" s="200"/>
      <c r="E35" s="3"/>
      <c r="F35" s="3"/>
      <c r="G35" s="3"/>
      <c r="H35" s="3"/>
      <c r="I35" s="3"/>
      <c r="J35" s="3"/>
      <c r="K35" s="446"/>
      <c r="L35" s="3"/>
      <c r="M35" s="3"/>
      <c r="N35" s="3"/>
      <c r="O35" s="3"/>
      <c r="P35" s="3"/>
      <c r="Q35" s="3"/>
      <c r="R35" s="3"/>
      <c r="S35" s="3"/>
      <c r="T35" s="3"/>
    </row>
    <row r="36" spans="1:20" ht="16.5">
      <c r="A36" s="558" t="s">
        <v>1088</v>
      </c>
      <c r="B36" s="558"/>
      <c r="C36" s="558" t="s">
        <v>861</v>
      </c>
      <c r="D36" s="558"/>
      <c r="E36" s="558"/>
      <c r="F36" s="558"/>
      <c r="G36" s="558"/>
      <c r="H36" s="3"/>
      <c r="I36" s="3"/>
      <c r="J36" s="126"/>
      <c r="K36" s="446"/>
      <c r="L36" s="3"/>
      <c r="M36" s="3"/>
      <c r="N36" s="3"/>
      <c r="O36" s="3"/>
      <c r="P36" s="3"/>
      <c r="Q36" s="3"/>
      <c r="R36" s="3"/>
      <c r="S36" s="3"/>
      <c r="T36" s="3"/>
    </row>
    <row r="37" spans="1:20" ht="16.5">
      <c r="A37" s="3"/>
      <c r="B37" s="3"/>
      <c r="C37" s="3"/>
      <c r="D37" s="3"/>
      <c r="E37" s="3"/>
      <c r="F37" s="3"/>
      <c r="G37" s="3"/>
      <c r="H37" s="3"/>
      <c r="I37" s="3"/>
      <c r="J37" s="3"/>
      <c r="K37" s="446"/>
      <c r="L37" s="3"/>
      <c r="M37" s="3"/>
      <c r="N37" s="3"/>
      <c r="O37" s="3"/>
      <c r="P37" s="3"/>
      <c r="Q37" s="3"/>
      <c r="R37" s="3"/>
      <c r="S37" s="3"/>
      <c r="T37" s="3"/>
    </row>
    <row r="38" spans="1:20" ht="16.5">
      <c r="A38" s="3" t="s">
        <v>1048</v>
      </c>
      <c r="B38" s="3"/>
      <c r="C38" s="3"/>
      <c r="D38" s="3"/>
      <c r="E38" s="3"/>
      <c r="F38" s="3"/>
      <c r="G38" s="3"/>
      <c r="H38" s="3"/>
      <c r="I38" s="3"/>
      <c r="J38" s="3"/>
      <c r="K38" s="446"/>
      <c r="L38" s="3"/>
      <c r="M38" s="3"/>
      <c r="N38" s="3"/>
      <c r="O38" s="3"/>
      <c r="P38" s="3"/>
      <c r="Q38" s="3"/>
      <c r="R38" s="3"/>
      <c r="S38" s="3"/>
      <c r="T38" s="3"/>
    </row>
    <row r="39" spans="1:20" ht="16.5">
      <c r="A39" s="3" t="s">
        <v>1101</v>
      </c>
      <c r="B39" s="3"/>
      <c r="C39" s="3"/>
      <c r="D39" s="3"/>
      <c r="E39" s="3"/>
      <c r="F39" s="3"/>
      <c r="G39" s="3"/>
      <c r="H39" s="3"/>
      <c r="I39" s="3"/>
      <c r="J39" s="3"/>
      <c r="K39" s="446"/>
      <c r="L39" s="3"/>
      <c r="M39" s="3"/>
      <c r="N39" s="3"/>
      <c r="O39" s="3"/>
      <c r="P39" s="3"/>
      <c r="Q39" s="3"/>
      <c r="R39" s="3"/>
      <c r="S39" s="3"/>
      <c r="T39" s="3"/>
    </row>
    <row r="40" spans="1:20" ht="16.5">
      <c r="A40" s="3"/>
      <c r="B40" s="3"/>
      <c r="C40" s="3"/>
      <c r="D40" s="3"/>
      <c r="E40" s="3"/>
      <c r="F40" s="3"/>
      <c r="G40" s="3"/>
      <c r="H40" s="3"/>
      <c r="I40" s="3"/>
      <c r="J40" s="3"/>
      <c r="K40" s="446"/>
      <c r="L40" s="3"/>
      <c r="M40" s="3"/>
      <c r="N40" s="3"/>
      <c r="O40" s="3"/>
      <c r="P40" s="3"/>
      <c r="Q40" s="3"/>
      <c r="R40" s="3"/>
      <c r="S40" s="3"/>
      <c r="T40" s="3"/>
    </row>
    <row r="41" spans="1:20" ht="17.25">
      <c r="A41" s="281" t="s">
        <v>800</v>
      </c>
      <c r="B41" s="273"/>
      <c r="C41" s="274"/>
      <c r="D41" s="275"/>
      <c r="E41" s="275"/>
      <c r="F41" s="276"/>
      <c r="G41" s="3"/>
      <c r="H41" s="3"/>
      <c r="I41" s="3"/>
      <c r="J41" s="3"/>
      <c r="K41" s="446"/>
      <c r="L41" s="3"/>
      <c r="M41" s="3"/>
      <c r="N41" s="3"/>
      <c r="O41" s="3"/>
      <c r="P41" s="3"/>
      <c r="Q41" s="3"/>
      <c r="R41" s="3"/>
      <c r="S41" s="3"/>
      <c r="T41" s="3"/>
    </row>
    <row r="42" spans="1:20" ht="17.25">
      <c r="A42" s="277" t="s">
        <v>801</v>
      </c>
      <c r="B42" s="50" t="s">
        <v>802</v>
      </c>
      <c r="C42" s="278"/>
      <c r="D42" s="52" t="s">
        <v>803</v>
      </c>
      <c r="E42" s="53" t="s">
        <v>804</v>
      </c>
      <c r="F42" s="279"/>
      <c r="G42" s="3"/>
      <c r="H42" s="3"/>
      <c r="I42" s="3"/>
      <c r="J42" s="3"/>
      <c r="K42" s="446"/>
      <c r="L42" s="3"/>
      <c r="M42" s="3"/>
      <c r="N42" s="3"/>
      <c r="O42" s="3"/>
      <c r="P42" s="3"/>
      <c r="Q42" s="3"/>
      <c r="R42" s="3"/>
      <c r="S42" s="3"/>
      <c r="T42" s="3"/>
    </row>
    <row r="43" spans="1:20" ht="17.25">
      <c r="A43" s="277" t="s">
        <v>19</v>
      </c>
      <c r="B43" s="50" t="s">
        <v>805</v>
      </c>
      <c r="C43" s="278"/>
      <c r="D43" s="52" t="s">
        <v>806</v>
      </c>
      <c r="E43" s="53" t="s">
        <v>807</v>
      </c>
      <c r="F43" s="279"/>
      <c r="G43" s="3"/>
      <c r="H43" s="3"/>
      <c r="I43" s="3"/>
      <c r="J43" s="3"/>
      <c r="K43" s="446"/>
      <c r="L43" s="3"/>
      <c r="M43" s="3"/>
      <c r="N43" s="3"/>
      <c r="O43" s="3"/>
      <c r="P43" s="3"/>
      <c r="Q43" s="3"/>
      <c r="R43" s="3"/>
      <c r="S43" s="3"/>
      <c r="T43" s="3"/>
    </row>
    <row r="44" spans="1:20" ht="17.25">
      <c r="A44" s="277" t="s">
        <v>808</v>
      </c>
      <c r="B44" s="50" t="s">
        <v>809</v>
      </c>
      <c r="C44" s="278"/>
      <c r="D44" s="45" t="s">
        <v>810</v>
      </c>
      <c r="E44" s="54" t="s">
        <v>811</v>
      </c>
      <c r="F44" s="279"/>
      <c r="G44" s="3"/>
      <c r="H44" s="3"/>
      <c r="I44" s="3"/>
      <c r="J44" s="3"/>
      <c r="K44" s="446"/>
      <c r="L44" s="3"/>
      <c r="M44" s="3"/>
      <c r="N44" s="3"/>
      <c r="O44" s="3"/>
      <c r="P44" s="3"/>
      <c r="Q44" s="3"/>
      <c r="R44" s="3"/>
      <c r="S44" s="3"/>
      <c r="T44" s="3"/>
    </row>
    <row r="45" spans="1:20" ht="17.25">
      <c r="A45" s="324" t="s">
        <v>812</v>
      </c>
      <c r="B45" s="323" t="s">
        <v>1060</v>
      </c>
      <c r="C45" s="319"/>
      <c r="D45" s="321"/>
      <c r="E45" s="280" t="s">
        <v>1059</v>
      </c>
      <c r="F45" s="279"/>
      <c r="G45" s="3"/>
      <c r="H45" s="3"/>
      <c r="I45" s="3"/>
      <c r="J45" s="3"/>
      <c r="K45" s="446"/>
      <c r="L45" s="3"/>
      <c r="M45" s="3"/>
      <c r="N45" s="3"/>
      <c r="O45" s="3"/>
      <c r="P45" s="3"/>
      <c r="Q45" s="3"/>
      <c r="R45" s="3"/>
      <c r="S45" s="3"/>
      <c r="T45" s="3"/>
    </row>
    <row r="46" spans="1:20" ht="17.25">
      <c r="A46" s="525" t="s">
        <v>1041</v>
      </c>
      <c r="B46" s="325" t="s">
        <v>1042</v>
      </c>
      <c r="C46" s="326"/>
      <c r="D46" s="6"/>
      <c r="E46" s="6"/>
      <c r="F46" s="40"/>
      <c r="G46" s="3"/>
      <c r="H46" s="3"/>
      <c r="I46" s="3"/>
      <c r="J46" s="3"/>
      <c r="K46" s="446"/>
      <c r="L46" s="3"/>
      <c r="M46" s="3"/>
      <c r="N46" s="3"/>
      <c r="O46" s="3"/>
      <c r="P46" s="3"/>
      <c r="Q46" s="3"/>
      <c r="R46" s="3"/>
      <c r="S46" s="3"/>
      <c r="T46" s="3"/>
    </row>
    <row r="47" spans="1:20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446"/>
      <c r="L47" s="3"/>
      <c r="M47" s="3"/>
      <c r="N47" s="3"/>
      <c r="O47" s="3"/>
      <c r="P47" s="3"/>
      <c r="Q47" s="3"/>
      <c r="R47" s="3"/>
      <c r="S47" s="3"/>
      <c r="T47" s="3"/>
    </row>
    <row r="48" spans="1:20" ht="16.5">
      <c r="A48" s="3"/>
      <c r="B48" s="3"/>
      <c r="C48" s="3"/>
      <c r="D48" s="3"/>
      <c r="E48" s="3"/>
      <c r="F48" s="3"/>
      <c r="G48" s="3"/>
      <c r="H48" s="3"/>
      <c r="I48" s="3"/>
      <c r="J48" s="3"/>
      <c r="K48" s="446"/>
      <c r="L48" s="3"/>
      <c r="M48" s="3"/>
      <c r="N48" s="3"/>
      <c r="O48" s="3"/>
      <c r="P48" s="3"/>
      <c r="Q48" s="3"/>
      <c r="R48" s="3"/>
      <c r="S48" s="3"/>
      <c r="T48" s="3"/>
    </row>
    <row r="49" spans="1:20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446"/>
      <c r="L49" s="3"/>
      <c r="M49" s="3"/>
      <c r="N49" s="3"/>
      <c r="O49" s="3"/>
      <c r="P49" s="3"/>
      <c r="Q49" s="3"/>
      <c r="R49" s="3"/>
      <c r="S49" s="3"/>
      <c r="T49" s="3"/>
    </row>
    <row r="50" spans="1:20" ht="16.5">
      <c r="A50" s="3"/>
      <c r="B50" s="3"/>
      <c r="C50" s="3"/>
      <c r="D50" s="3"/>
      <c r="E50" s="3"/>
      <c r="F50" s="3"/>
      <c r="G50" s="3"/>
      <c r="H50" s="3"/>
      <c r="I50" s="3"/>
      <c r="J50" s="3"/>
      <c r="K50" s="446"/>
      <c r="L50" s="3"/>
      <c r="M50" s="3"/>
      <c r="N50" s="3"/>
      <c r="O50" s="3"/>
      <c r="P50" s="3"/>
      <c r="Q50" s="3"/>
      <c r="R50" s="3"/>
      <c r="S50" s="3"/>
      <c r="T50" s="3"/>
    </row>
  </sheetData>
  <sheetProtection algorithmName="SHA-512" hashValue="F6qQUt2IRU8vd96uqKvCmJSMioKJJyziwHjI1oLMetAK3vdAOqjs+lNyZKQkHtFNlgSKMvKhekC4oJcxoU2Z7A==" saltValue="j35xXlwEJSJOdGKQWhuxuQ==" spinCount="100000" sheet="1" objects="1" scenarios="1"/>
  <autoFilter ref="A13:O13" xr:uid="{00000000-0009-0000-0000-00000E000000}"/>
  <mergeCells count="2">
    <mergeCell ref="A36:B36"/>
    <mergeCell ref="C36:G36"/>
  </mergeCells>
  <conditionalFormatting sqref="B11">
    <cfRule type="expression" dxfId="1" priority="1">
      <formula>B11&lt;&gt;""</formula>
    </cfRule>
  </conditionalFormatting>
  <pageMargins left="0.51181102362204722" right="0.51181102362204722" top="0.39370078740157483" bottom="0.39370078740157483" header="0.31496062992125984" footer="0.31496062992125984"/>
  <pageSetup paperSize="9" scale="81" fitToHeight="0" orientation="landscape" r:id="rId1"/>
  <ignoredErrors>
    <ignoredError sqref="D21:D31 D17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79998168889431442"/>
    <pageSetUpPr fitToPage="1"/>
  </sheetPr>
  <dimension ref="A1:T37"/>
  <sheetViews>
    <sheetView view="pageLayout" topLeftCell="A17" zoomScaleNormal="100" workbookViewId="0">
      <selection activeCell="K16" sqref="K16"/>
    </sheetView>
  </sheetViews>
  <sheetFormatPr baseColWidth="10" defaultRowHeight="15"/>
  <cols>
    <col min="1" max="1" width="6.140625" customWidth="1"/>
    <col min="2" max="2" width="7.7109375" customWidth="1"/>
    <col min="3" max="3" width="9.42578125" customWidth="1"/>
    <col min="4" max="4" width="10.140625" customWidth="1"/>
    <col min="5" max="5" width="19.5703125" customWidth="1"/>
    <col min="6" max="6" width="12.28515625" customWidth="1"/>
    <col min="7" max="7" width="8.28515625" customWidth="1"/>
    <col min="8" max="9" width="10.5703125" customWidth="1"/>
    <col min="10" max="10" width="9.85546875" customWidth="1"/>
    <col min="11" max="11" width="12.7109375" style="445" customWidth="1"/>
  </cols>
  <sheetData>
    <row r="1" spans="1:20" ht="16.5">
      <c r="A1" s="3"/>
      <c r="B1" s="3"/>
      <c r="C1" s="3"/>
      <c r="D1" s="3"/>
    </row>
    <row r="2" spans="1:20" ht="16.5">
      <c r="A2" s="3"/>
      <c r="B2" s="3"/>
      <c r="C2" s="3"/>
      <c r="D2" s="3"/>
      <c r="E2" s="3"/>
      <c r="F2" s="3"/>
      <c r="G2" s="3"/>
      <c r="H2" s="3"/>
      <c r="I2" s="3"/>
      <c r="J2" s="3"/>
      <c r="K2" s="446"/>
      <c r="L2" s="3"/>
      <c r="M2" s="3"/>
      <c r="N2" s="3"/>
      <c r="O2" s="3"/>
      <c r="P2" s="3"/>
      <c r="Q2" s="3"/>
      <c r="R2" s="3"/>
      <c r="S2" s="3"/>
      <c r="T2" s="3"/>
    </row>
    <row r="3" spans="1:20" ht="16.5">
      <c r="A3" s="3"/>
      <c r="B3" s="3"/>
      <c r="C3" s="3"/>
      <c r="D3" s="3"/>
      <c r="E3" s="3"/>
      <c r="F3" s="3"/>
      <c r="G3" s="3"/>
      <c r="H3" s="3"/>
      <c r="I3" s="3"/>
      <c r="J3" s="3"/>
      <c r="K3" s="446"/>
      <c r="L3" s="3"/>
      <c r="M3" s="3"/>
      <c r="N3" s="3"/>
      <c r="O3" s="3"/>
      <c r="P3" s="3"/>
      <c r="Q3" s="3"/>
      <c r="R3" s="3"/>
      <c r="S3" s="3"/>
      <c r="T3" s="3"/>
    </row>
    <row r="4" spans="1:20" ht="16.5">
      <c r="C4" s="3"/>
      <c r="D4" s="3"/>
      <c r="E4" s="3"/>
      <c r="F4" s="3"/>
      <c r="G4" s="3"/>
      <c r="H4" s="3"/>
      <c r="I4" s="3"/>
      <c r="J4" s="3"/>
      <c r="K4" s="446"/>
      <c r="L4" s="3"/>
      <c r="M4" s="3"/>
      <c r="N4" s="3"/>
      <c r="O4" s="3"/>
      <c r="P4" s="3"/>
      <c r="Q4" s="3"/>
      <c r="R4" s="3"/>
      <c r="S4" s="3"/>
      <c r="T4" s="3"/>
    </row>
    <row r="5" spans="1:20" ht="16.5">
      <c r="A5" s="126"/>
      <c r="B5" s="126"/>
      <c r="C5" s="126"/>
      <c r="D5" s="3"/>
      <c r="G5" s="3"/>
      <c r="H5" s="3"/>
      <c r="I5" s="3"/>
      <c r="J5" s="3"/>
      <c r="K5" s="446"/>
      <c r="L5" s="3"/>
      <c r="M5" s="3"/>
      <c r="N5" s="3"/>
      <c r="O5" s="3"/>
      <c r="P5" s="3"/>
      <c r="Q5" s="3"/>
      <c r="R5" s="3"/>
      <c r="S5" s="3"/>
      <c r="T5" s="3"/>
    </row>
    <row r="6" spans="1:20" ht="18">
      <c r="A6" s="5" t="s">
        <v>0</v>
      </c>
      <c r="B6" s="5"/>
      <c r="C6" s="3"/>
      <c r="D6" s="3"/>
      <c r="E6" s="3"/>
      <c r="F6" s="3"/>
      <c r="G6" s="3"/>
      <c r="H6" s="3"/>
      <c r="I6" s="3"/>
      <c r="J6" s="3"/>
      <c r="K6" s="446"/>
      <c r="L6" s="3"/>
      <c r="M6" s="3"/>
      <c r="N6" s="3"/>
      <c r="O6" s="3"/>
      <c r="P6" s="3"/>
      <c r="Q6" s="3"/>
      <c r="R6" s="3"/>
      <c r="S6" s="3"/>
      <c r="T6" s="3"/>
    </row>
    <row r="7" spans="1:20" ht="18">
      <c r="A7" s="282" t="s">
        <v>1093</v>
      </c>
      <c r="B7" s="5"/>
      <c r="C7" s="3"/>
      <c r="D7" s="3"/>
      <c r="E7" s="3"/>
      <c r="F7" s="3"/>
      <c r="G7" s="3"/>
      <c r="H7" s="3"/>
      <c r="I7" s="3"/>
      <c r="J7" s="3"/>
      <c r="K7" s="446"/>
      <c r="L7" s="3"/>
      <c r="M7" s="3"/>
      <c r="N7" s="3"/>
      <c r="O7" s="3"/>
      <c r="P7" s="3"/>
      <c r="Q7" s="3"/>
      <c r="R7" s="3"/>
      <c r="S7" s="3"/>
      <c r="T7" s="3"/>
    </row>
    <row r="8" spans="1:20" ht="18">
      <c r="A8" s="5" t="s">
        <v>831</v>
      </c>
      <c r="B8" s="5"/>
      <c r="C8" s="3"/>
      <c r="D8" s="3"/>
      <c r="E8" s="3"/>
      <c r="F8" s="3"/>
      <c r="G8" s="3"/>
      <c r="H8" s="3"/>
      <c r="I8" s="3"/>
      <c r="J8" s="3"/>
      <c r="K8" s="446"/>
      <c r="L8" s="3"/>
      <c r="M8" s="3"/>
      <c r="N8" s="3"/>
      <c r="O8" s="3"/>
      <c r="P8" s="3"/>
      <c r="Q8" s="3"/>
      <c r="R8" s="3"/>
      <c r="S8" s="3"/>
      <c r="T8" s="3"/>
    </row>
    <row r="9" spans="1:20" ht="18">
      <c r="A9" s="272" t="s">
        <v>830</v>
      </c>
      <c r="B9" s="5"/>
      <c r="C9" s="3"/>
      <c r="D9" s="3"/>
      <c r="E9" s="3"/>
      <c r="F9" s="3"/>
      <c r="G9" s="3"/>
      <c r="H9" s="3"/>
      <c r="I9" s="3"/>
      <c r="J9" s="3"/>
      <c r="K9" s="446"/>
      <c r="L9" s="3"/>
      <c r="M9" s="3"/>
      <c r="N9" s="3"/>
      <c r="O9" s="3"/>
      <c r="P9" s="3"/>
      <c r="Q9" s="3"/>
      <c r="R9" s="3"/>
      <c r="S9" s="3"/>
      <c r="T9" s="3"/>
    </row>
    <row r="10" spans="1:20" ht="18">
      <c r="A10" s="5"/>
      <c r="B10" s="5"/>
      <c r="C10" s="3"/>
      <c r="D10" s="3"/>
      <c r="E10" s="3"/>
      <c r="F10" s="3"/>
      <c r="G10" s="3"/>
      <c r="H10" s="3"/>
      <c r="I10" s="3"/>
      <c r="J10" s="3"/>
      <c r="K10" s="446"/>
      <c r="L10" s="3"/>
      <c r="M10" s="3"/>
      <c r="N10" s="3"/>
      <c r="O10" s="3"/>
      <c r="P10" s="3"/>
      <c r="Q10" s="3"/>
      <c r="R10" s="3"/>
      <c r="S10" s="3"/>
      <c r="T10" s="3"/>
    </row>
    <row r="11" spans="1:20" ht="18">
      <c r="A11" s="418" t="s">
        <v>1092</v>
      </c>
      <c r="B11" s="356"/>
      <c r="C11" s="255"/>
      <c r="D11" s="349" t="s">
        <v>89</v>
      </c>
      <c r="E11" s="33" t="s">
        <v>86</v>
      </c>
      <c r="F11" s="80"/>
      <c r="G11" s="81"/>
      <c r="H11" s="82"/>
      <c r="I11" s="83"/>
      <c r="J11" s="84" t="s">
        <v>13</v>
      </c>
      <c r="K11" s="465">
        <f>Hilfsblatt!D26</f>
        <v>0</v>
      </c>
      <c r="L11" s="85" t="s">
        <v>14</v>
      </c>
      <c r="M11" s="85"/>
      <c r="N11" s="85"/>
      <c r="O11" s="86">
        <f>O26/L26</f>
        <v>0</v>
      </c>
      <c r="P11" s="3"/>
      <c r="Q11" s="3"/>
      <c r="R11" s="3"/>
      <c r="S11" s="3"/>
      <c r="T11" s="3"/>
    </row>
    <row r="12" spans="1:20" ht="18">
      <c r="A12" s="87"/>
      <c r="B12" s="256"/>
      <c r="C12" s="256"/>
      <c r="D12" s="256"/>
      <c r="E12" s="419"/>
      <c r="F12" s="90"/>
      <c r="G12" s="91"/>
      <c r="H12" s="92"/>
      <c r="I12" s="92"/>
      <c r="J12" s="93"/>
      <c r="K12" s="466"/>
      <c r="L12" s="85" t="s">
        <v>15</v>
      </c>
      <c r="M12" s="85"/>
      <c r="N12" s="85"/>
      <c r="O12" s="94">
        <f>COUNTA(I15:I25)</f>
        <v>10</v>
      </c>
      <c r="P12" s="3"/>
      <c r="Q12" s="3"/>
      <c r="R12" s="3"/>
      <c r="S12" s="3"/>
      <c r="T12" s="3"/>
    </row>
    <row r="13" spans="1:20" ht="32.25">
      <c r="A13" s="290" t="s">
        <v>16</v>
      </c>
      <c r="B13" s="96" t="s">
        <v>17</v>
      </c>
      <c r="C13" s="97" t="s">
        <v>18</v>
      </c>
      <c r="D13" s="98" t="s">
        <v>19</v>
      </c>
      <c r="E13" s="99" t="s">
        <v>20</v>
      </c>
      <c r="F13" s="99" t="s">
        <v>21</v>
      </c>
      <c r="G13" s="100" t="s">
        <v>22</v>
      </c>
      <c r="H13" s="96" t="s">
        <v>23</v>
      </c>
      <c r="I13" s="96" t="s">
        <v>24</v>
      </c>
      <c r="J13" s="101" t="s">
        <v>25</v>
      </c>
      <c r="K13" s="449" t="s">
        <v>1034</v>
      </c>
      <c r="L13" s="236" t="s">
        <v>1035</v>
      </c>
      <c r="M13" s="237" t="s">
        <v>26</v>
      </c>
      <c r="N13" s="236" t="s">
        <v>27</v>
      </c>
      <c r="O13" s="238" t="s">
        <v>28</v>
      </c>
      <c r="P13" s="3"/>
      <c r="Q13" s="3"/>
      <c r="R13" s="3"/>
      <c r="S13" s="3"/>
      <c r="T13" s="3"/>
    </row>
    <row r="14" spans="1:20" ht="8.1" customHeight="1">
      <c r="A14" s="406"/>
      <c r="B14" s="384"/>
      <c r="C14" s="385"/>
      <c r="D14" s="386"/>
      <c r="E14" s="387"/>
      <c r="F14" s="387"/>
      <c r="G14" s="388"/>
      <c r="H14" s="389"/>
      <c r="I14" s="389"/>
      <c r="J14" s="390"/>
      <c r="K14" s="471"/>
      <c r="L14" s="391"/>
      <c r="M14" s="387"/>
      <c r="N14" s="391"/>
      <c r="O14" s="393"/>
      <c r="P14" s="3"/>
      <c r="Q14" s="3"/>
      <c r="R14" s="3"/>
      <c r="S14" s="3"/>
      <c r="T14" s="3"/>
    </row>
    <row r="15" spans="1:20" ht="15" customHeight="1">
      <c r="A15" s="394">
        <v>1</v>
      </c>
      <c r="B15" s="240"/>
      <c r="C15" s="241" t="s">
        <v>29</v>
      </c>
      <c r="D15" s="243">
        <v>1</v>
      </c>
      <c r="E15" s="240" t="s">
        <v>854</v>
      </c>
      <c r="F15" s="241" t="s">
        <v>35</v>
      </c>
      <c r="G15" s="241" t="s">
        <v>1032</v>
      </c>
      <c r="H15" s="244">
        <v>48.32</v>
      </c>
      <c r="I15" s="241">
        <v>2</v>
      </c>
      <c r="J15" s="119">
        <f>IF(I15&lt;&gt;"",VLOOKUP(I15,Zusammenfassung!$I$11:$J$24,MATCH($E$11,{"V";"S";"SH"},0)+1,FALSE),)</f>
        <v>100.3</v>
      </c>
      <c r="K15" s="482">
        <f>IF(G15="A",Hilfsblatt!$D$9,IF(G15="B1",Hilfsblatt!$D$10,IF(G15="B2",Hilfsblatt!$D$11,IF(G15="C1",Hilfsblatt!$D$12,IF(G15="C2",Hilfsblatt!$D$13,IF(G15="D",Hilfsblatt!$D$14,IF(G15="E",Hilfsblatt!$D$15)))))))</f>
        <v>0</v>
      </c>
      <c r="L15" s="120">
        <f t="shared" ref="L15:L24" si="0">H15*J15</f>
        <v>4846.4960000000001</v>
      </c>
      <c r="M15" s="120">
        <f t="shared" ref="M15:M24" si="1">IFERROR(L15/K15,0)</f>
        <v>0</v>
      </c>
      <c r="N15" s="121">
        <f t="shared" ref="N15:N23" si="2">IF(O15&gt;0,O15/J15,0)</f>
        <v>0</v>
      </c>
      <c r="O15" s="120">
        <f>M15*$K$11</f>
        <v>0</v>
      </c>
      <c r="P15" s="3"/>
      <c r="Q15" s="3"/>
      <c r="R15" s="3"/>
      <c r="S15" s="3"/>
      <c r="T15" s="3"/>
    </row>
    <row r="16" spans="1:20" ht="15" customHeight="1">
      <c r="A16" s="394">
        <v>2</v>
      </c>
      <c r="B16" s="240"/>
      <c r="C16" s="241" t="s">
        <v>29</v>
      </c>
      <c r="D16" s="243">
        <v>2</v>
      </c>
      <c r="E16" s="240" t="s">
        <v>855</v>
      </c>
      <c r="F16" s="241" t="s">
        <v>880</v>
      </c>
      <c r="G16" s="241" t="s">
        <v>127</v>
      </c>
      <c r="H16" s="244">
        <v>23.8</v>
      </c>
      <c r="I16" s="241">
        <v>5</v>
      </c>
      <c r="J16" s="119">
        <f>IF(I16&lt;&gt;"",VLOOKUP(I16,Zusammenfassung!$I$11:$J$24,MATCH($E$11,{"V";"S";"SH"},0)+1,FALSE),)</f>
        <v>250.75</v>
      </c>
      <c r="K16" s="482">
        <f>IF(G16="A",Hilfsblatt!$D$9,IF(G16="B1",Hilfsblatt!$D$10,IF(G16="B2",Hilfsblatt!$D$11,IF(G16="C1",Hilfsblatt!$D$12,IF(G16="C2",Hilfsblatt!$D$13,IF(G16="D",Hilfsblatt!$D$14,IF(G16="E",Hilfsblatt!$D$15)))))))</f>
        <v>0</v>
      </c>
      <c r="L16" s="120">
        <f t="shared" si="0"/>
        <v>5967.85</v>
      </c>
      <c r="M16" s="120">
        <f t="shared" si="1"/>
        <v>0</v>
      </c>
      <c r="N16" s="121">
        <f t="shared" si="2"/>
        <v>0</v>
      </c>
      <c r="O16" s="120">
        <f t="shared" ref="O16:O23" si="3">M16*$K$11</f>
        <v>0</v>
      </c>
      <c r="P16" s="3"/>
      <c r="Q16" s="3"/>
      <c r="R16" s="3"/>
      <c r="S16" s="3"/>
      <c r="T16" s="3"/>
    </row>
    <row r="17" spans="1:20" ht="15" customHeight="1">
      <c r="A17" s="394">
        <v>3</v>
      </c>
      <c r="B17" s="240"/>
      <c r="C17" s="241" t="s">
        <v>29</v>
      </c>
      <c r="D17" s="243">
        <v>3</v>
      </c>
      <c r="E17" s="240" t="s">
        <v>856</v>
      </c>
      <c r="F17" s="241" t="s">
        <v>35</v>
      </c>
      <c r="G17" s="241" t="s">
        <v>94</v>
      </c>
      <c r="H17" s="244">
        <v>9.85</v>
      </c>
      <c r="I17" s="241">
        <v>0.23</v>
      </c>
      <c r="J17" s="119">
        <f>IF(I17&lt;&gt;"",VLOOKUP(I17,Zusammenfassung!$I$11:$J$24,MATCH($E$11,{"V";"S";"SH"},0)+1,FALSE),)</f>
        <v>12</v>
      </c>
      <c r="K17" s="482">
        <f>IF(G17="A",Hilfsblatt!$D$9,IF(G17="B1",Hilfsblatt!$D$10,IF(G17="B2",Hilfsblatt!$D$11,IF(G17="C1",Hilfsblatt!$D$12,IF(G17="C2",Hilfsblatt!$D$13,IF(G17="D",Hilfsblatt!$D$14,IF(G17="E",Hilfsblatt!$D$15)))))))</f>
        <v>0</v>
      </c>
      <c r="L17" s="120">
        <f t="shared" si="0"/>
        <v>118.19999999999999</v>
      </c>
      <c r="M17" s="120">
        <f t="shared" si="1"/>
        <v>0</v>
      </c>
      <c r="N17" s="121">
        <f t="shared" si="2"/>
        <v>0</v>
      </c>
      <c r="O17" s="120">
        <f t="shared" si="3"/>
        <v>0</v>
      </c>
      <c r="P17" s="3"/>
      <c r="Q17" s="3"/>
      <c r="R17" s="3"/>
      <c r="S17" s="3"/>
      <c r="T17" s="3"/>
    </row>
    <row r="18" spans="1:20" ht="15" customHeight="1">
      <c r="A18" s="394">
        <v>4</v>
      </c>
      <c r="B18" s="240"/>
      <c r="C18" s="241" t="s">
        <v>29</v>
      </c>
      <c r="D18" s="243">
        <v>4</v>
      </c>
      <c r="E18" s="240" t="s">
        <v>857</v>
      </c>
      <c r="F18" s="241" t="s">
        <v>35</v>
      </c>
      <c r="G18" s="241" t="s">
        <v>46</v>
      </c>
      <c r="H18" s="244">
        <v>3</v>
      </c>
      <c r="I18" s="241">
        <v>5</v>
      </c>
      <c r="J18" s="119">
        <f>IF(I18&lt;&gt;"",VLOOKUP(I18,Zusammenfassung!$I$11:$J$24,MATCH($E$11,{"V";"S";"SH"},0)+1,FALSE),)</f>
        <v>250.75</v>
      </c>
      <c r="K18" s="482">
        <f>IF(G18="A",Hilfsblatt!$D$9,IF(G18="B1",Hilfsblatt!$D$10,IF(G18="B2",Hilfsblatt!$D$11,IF(G18="C1",Hilfsblatt!$D$12,IF(G18="C2",Hilfsblatt!$D$13,IF(G18="D",Hilfsblatt!$D$14,IF(G18="E",Hilfsblatt!$D$15)))))))</f>
        <v>0</v>
      </c>
      <c r="L18" s="120">
        <f t="shared" si="0"/>
        <v>752.25</v>
      </c>
      <c r="M18" s="120">
        <f t="shared" si="1"/>
        <v>0</v>
      </c>
      <c r="N18" s="121">
        <f t="shared" si="2"/>
        <v>0</v>
      </c>
      <c r="O18" s="120">
        <f t="shared" si="3"/>
        <v>0</v>
      </c>
      <c r="P18" s="3"/>
      <c r="Q18" s="3"/>
      <c r="R18" s="3"/>
      <c r="S18" s="3"/>
      <c r="T18" s="3"/>
    </row>
    <row r="19" spans="1:20" ht="15" customHeight="1">
      <c r="A19" s="394">
        <v>5</v>
      </c>
      <c r="B19" s="240"/>
      <c r="C19" s="241" t="s">
        <v>29</v>
      </c>
      <c r="D19" s="243">
        <v>5</v>
      </c>
      <c r="E19" s="240" t="s">
        <v>376</v>
      </c>
      <c r="F19" s="241" t="s">
        <v>35</v>
      </c>
      <c r="G19" s="241" t="s">
        <v>46</v>
      </c>
      <c r="H19" s="244">
        <v>5</v>
      </c>
      <c r="I19" s="241">
        <v>5</v>
      </c>
      <c r="J19" s="119">
        <f>IF(I19&lt;&gt;"",VLOOKUP(I19,Zusammenfassung!$I$11:$J$24,MATCH($E$11,{"V";"S";"SH"},0)+1,FALSE),)</f>
        <v>250.75</v>
      </c>
      <c r="K19" s="482">
        <f>IF(G19="A",Hilfsblatt!$D$9,IF(G19="B1",Hilfsblatt!$D$10,IF(G19="B2",Hilfsblatt!$D$11,IF(G19="C1",Hilfsblatt!$D$12,IF(G19="C2",Hilfsblatt!$D$13,IF(G19="D",Hilfsblatt!$D$14,IF(G19="E",Hilfsblatt!$D$15)))))))</f>
        <v>0</v>
      </c>
      <c r="L19" s="120">
        <f t="shared" si="0"/>
        <v>1253.75</v>
      </c>
      <c r="M19" s="120">
        <f t="shared" si="1"/>
        <v>0</v>
      </c>
      <c r="N19" s="121">
        <f t="shared" si="2"/>
        <v>0</v>
      </c>
      <c r="O19" s="120">
        <f t="shared" si="3"/>
        <v>0</v>
      </c>
      <c r="P19" s="3"/>
      <c r="Q19" s="3"/>
      <c r="R19" s="3"/>
      <c r="S19" s="3"/>
      <c r="T19" s="3"/>
    </row>
    <row r="20" spans="1:20" ht="15" customHeight="1">
      <c r="A20" s="394">
        <v>6</v>
      </c>
      <c r="B20" s="240"/>
      <c r="C20" s="241" t="s">
        <v>29</v>
      </c>
      <c r="D20" s="243">
        <v>6</v>
      </c>
      <c r="E20" s="240" t="s">
        <v>225</v>
      </c>
      <c r="F20" s="241" t="s">
        <v>35</v>
      </c>
      <c r="G20" s="246" t="s">
        <v>126</v>
      </c>
      <c r="H20" s="244">
        <v>21</v>
      </c>
      <c r="I20" s="241">
        <v>1</v>
      </c>
      <c r="J20" s="119">
        <f>IF(I20&lt;&gt;"",VLOOKUP(I20,Zusammenfassung!$I$11:$J$24,MATCH($E$11,{"V";"S";"SH"},0)+1,FALSE),)</f>
        <v>52.178571428571431</v>
      </c>
      <c r="K20" s="482">
        <f>IF(G20="A",Hilfsblatt!$D$9,IF(G20="B1",Hilfsblatt!$D$10,IF(G20="B2",Hilfsblatt!$D$11,IF(G20="C1",Hilfsblatt!$D$12,IF(G20="C2",Hilfsblatt!$D$13,IF(G20="D",Hilfsblatt!$D$14,IF(G20="E",Hilfsblatt!$D$15)))))))</f>
        <v>0</v>
      </c>
      <c r="L20" s="120">
        <f t="shared" si="0"/>
        <v>1095.75</v>
      </c>
      <c r="M20" s="120">
        <f t="shared" si="1"/>
        <v>0</v>
      </c>
      <c r="N20" s="121">
        <f t="shared" si="2"/>
        <v>0</v>
      </c>
      <c r="O20" s="120">
        <f t="shared" si="3"/>
        <v>0</v>
      </c>
      <c r="P20" s="3"/>
      <c r="Q20" s="3"/>
      <c r="R20" s="3"/>
      <c r="S20" s="3"/>
      <c r="T20" s="3"/>
    </row>
    <row r="21" spans="1:20" ht="15" customHeight="1">
      <c r="A21" s="394">
        <v>7</v>
      </c>
      <c r="B21" s="240"/>
      <c r="C21" s="241" t="s">
        <v>29</v>
      </c>
      <c r="D21" s="243">
        <v>7</v>
      </c>
      <c r="E21" s="240" t="s">
        <v>224</v>
      </c>
      <c r="F21" s="241" t="s">
        <v>880</v>
      </c>
      <c r="G21" s="246" t="s">
        <v>126</v>
      </c>
      <c r="H21" s="244">
        <v>17.5</v>
      </c>
      <c r="I21" s="241">
        <v>1</v>
      </c>
      <c r="J21" s="119">
        <f>IF(I21&lt;&gt;"",VLOOKUP(I21,Zusammenfassung!$I$11:$J$24,MATCH($E$11,{"V";"S";"SH"},0)+1,FALSE),)</f>
        <v>52.178571428571431</v>
      </c>
      <c r="K21" s="482">
        <f>IF(G21="A",Hilfsblatt!$D$9,IF(G21="B1",Hilfsblatt!$D$10,IF(G21="B2",Hilfsblatt!$D$11,IF(G21="C1",Hilfsblatt!$D$12,IF(G21="C2",Hilfsblatt!$D$13,IF(G21="D",Hilfsblatt!$D$14,IF(G21="E",Hilfsblatt!$D$15)))))))</f>
        <v>0</v>
      </c>
      <c r="L21" s="120">
        <f t="shared" si="0"/>
        <v>913.125</v>
      </c>
      <c r="M21" s="120">
        <f t="shared" si="1"/>
        <v>0</v>
      </c>
      <c r="N21" s="121">
        <f t="shared" si="2"/>
        <v>0</v>
      </c>
      <c r="O21" s="120">
        <f t="shared" si="3"/>
        <v>0</v>
      </c>
      <c r="P21" s="3"/>
      <c r="Q21" s="3"/>
      <c r="R21" s="3"/>
      <c r="S21" s="3"/>
      <c r="T21" s="3"/>
    </row>
    <row r="22" spans="1:20" ht="15" customHeight="1">
      <c r="A22" s="394">
        <v>8</v>
      </c>
      <c r="B22" s="240"/>
      <c r="C22" s="241" t="s">
        <v>29</v>
      </c>
      <c r="D22" s="243">
        <v>8</v>
      </c>
      <c r="E22" s="240" t="s">
        <v>219</v>
      </c>
      <c r="F22" s="241" t="s">
        <v>880</v>
      </c>
      <c r="G22" s="246" t="s">
        <v>126</v>
      </c>
      <c r="H22" s="244">
        <v>15</v>
      </c>
      <c r="I22" s="241">
        <v>1</v>
      </c>
      <c r="J22" s="119">
        <f>IF(I22&lt;&gt;"",VLOOKUP(I22,Zusammenfassung!$I$11:$J$24,MATCH($E$11,{"V";"S";"SH"},0)+1,FALSE),)</f>
        <v>52.178571428571431</v>
      </c>
      <c r="K22" s="482">
        <f>IF(G22="A",Hilfsblatt!$D$9,IF(G22="B1",Hilfsblatt!$D$10,IF(G22="B2",Hilfsblatt!$D$11,IF(G22="C1",Hilfsblatt!$D$12,IF(G22="C2",Hilfsblatt!$D$13,IF(G22="D",Hilfsblatt!$D$14,IF(G22="E",Hilfsblatt!$D$15)))))))</f>
        <v>0</v>
      </c>
      <c r="L22" s="120">
        <f t="shared" si="0"/>
        <v>782.67857142857144</v>
      </c>
      <c r="M22" s="120">
        <f>IFERROR(L22/K22,0)</f>
        <v>0</v>
      </c>
      <c r="N22" s="121">
        <f t="shared" si="2"/>
        <v>0</v>
      </c>
      <c r="O22" s="120">
        <f t="shared" si="3"/>
        <v>0</v>
      </c>
      <c r="P22" s="3"/>
      <c r="Q22" s="3"/>
      <c r="R22" s="3"/>
      <c r="S22" s="3"/>
      <c r="T22" s="3"/>
    </row>
    <row r="23" spans="1:20" ht="15" customHeight="1">
      <c r="A23" s="394">
        <v>9</v>
      </c>
      <c r="B23" s="240"/>
      <c r="C23" s="241" t="s">
        <v>29</v>
      </c>
      <c r="D23" s="243">
        <v>9</v>
      </c>
      <c r="E23" s="240" t="s">
        <v>858</v>
      </c>
      <c r="F23" s="241" t="s">
        <v>35</v>
      </c>
      <c r="G23" s="241" t="s">
        <v>1032</v>
      </c>
      <c r="H23" s="244">
        <v>8.17</v>
      </c>
      <c r="I23" s="241">
        <v>2</v>
      </c>
      <c r="J23" s="119">
        <f>IF(I23&lt;&gt;"",VLOOKUP(I23,Zusammenfassung!$I$11:$J$24,MATCH($E$11,{"V";"S";"SH"},0)+1,FALSE),)</f>
        <v>100.3</v>
      </c>
      <c r="K23" s="482">
        <f>IF(G23="A",Hilfsblatt!$D$9,IF(G23="B1",Hilfsblatt!$D$10,IF(G23="B2",Hilfsblatt!$D$11,IF(G23="C1",Hilfsblatt!$D$12,IF(G23="C2",Hilfsblatt!$D$13,IF(G23="D",Hilfsblatt!$D$14,IF(G23="E",Hilfsblatt!$D$15)))))))</f>
        <v>0</v>
      </c>
      <c r="L23" s="120">
        <f t="shared" si="0"/>
        <v>819.45100000000002</v>
      </c>
      <c r="M23" s="120">
        <f>IFERROR(L23/K23,0)</f>
        <v>0</v>
      </c>
      <c r="N23" s="121">
        <f t="shared" si="2"/>
        <v>0</v>
      </c>
      <c r="O23" s="120">
        <f t="shared" si="3"/>
        <v>0</v>
      </c>
      <c r="P23" s="3"/>
      <c r="Q23" s="3"/>
      <c r="R23" s="3"/>
      <c r="S23" s="3"/>
      <c r="T23" s="3"/>
    </row>
    <row r="24" spans="1:20" ht="15" customHeight="1">
      <c r="A24" s="394">
        <v>10</v>
      </c>
      <c r="B24" s="240"/>
      <c r="C24" s="241" t="s">
        <v>29</v>
      </c>
      <c r="D24" s="243">
        <v>10</v>
      </c>
      <c r="E24" s="240" t="s">
        <v>859</v>
      </c>
      <c r="F24" s="241" t="s">
        <v>887</v>
      </c>
      <c r="G24" s="523" t="s">
        <v>88</v>
      </c>
      <c r="H24" s="244">
        <v>4</v>
      </c>
      <c r="I24" s="246">
        <v>0.23</v>
      </c>
      <c r="J24" s="119">
        <f>IF(I24&lt;&gt;"",VLOOKUP(I24,Zusammenfassung!$I$11:$J$24,MATCH($E$11,{"V";"S";"SH"},0)+1,FALSE),)</f>
        <v>12</v>
      </c>
      <c r="K24" s="522"/>
      <c r="L24" s="120">
        <f t="shared" si="0"/>
        <v>48</v>
      </c>
      <c r="M24" s="120">
        <f t="shared" si="1"/>
        <v>0</v>
      </c>
      <c r="N24" s="121">
        <f>IF(O24&gt;0,O24/J24,0)</f>
        <v>0</v>
      </c>
      <c r="O24" s="120">
        <f>M24*$K$11</f>
        <v>0</v>
      </c>
      <c r="P24" s="3"/>
      <c r="Q24" s="3"/>
      <c r="R24" s="3"/>
      <c r="S24" s="3"/>
      <c r="T24" s="3"/>
    </row>
    <row r="25" spans="1:20" ht="15" customHeight="1">
      <c r="A25" s="293">
        <v>11</v>
      </c>
      <c r="B25" s="257"/>
      <c r="C25" s="241" t="s">
        <v>29</v>
      </c>
      <c r="D25" s="258" t="s">
        <v>67</v>
      </c>
      <c r="E25" s="240" t="s">
        <v>864</v>
      </c>
      <c r="F25" s="161" t="s">
        <v>863</v>
      </c>
      <c r="G25" s="516" t="s">
        <v>88</v>
      </c>
      <c r="H25" s="198"/>
      <c r="I25" s="198"/>
      <c r="J25" s="198"/>
      <c r="K25" s="458"/>
      <c r="L25" s="198"/>
      <c r="M25" s="542"/>
      <c r="N25" s="198"/>
      <c r="O25" s="120">
        <f>M25*$K$11</f>
        <v>0</v>
      </c>
      <c r="P25" s="3"/>
      <c r="Q25" s="3"/>
      <c r="R25" s="3"/>
      <c r="S25" s="3"/>
      <c r="T25" s="3"/>
    </row>
    <row r="26" spans="1:20" ht="16.5">
      <c r="A26" s="417" t="s">
        <v>82</v>
      </c>
      <c r="B26" s="396" t="s">
        <v>83</v>
      </c>
      <c r="C26" s="397"/>
      <c r="D26" s="398"/>
      <c r="E26" s="399"/>
      <c r="F26" s="400"/>
      <c r="G26" s="401"/>
      <c r="H26" s="402">
        <f>SUM(H15:H25)</f>
        <v>155.63999999999999</v>
      </c>
      <c r="I26" s="403"/>
      <c r="J26" s="403"/>
      <c r="K26" s="473"/>
      <c r="L26" s="402">
        <f>SUM(L15:L24)</f>
        <v>16597.550571428572</v>
      </c>
      <c r="M26" s="402">
        <f>SUM(M15:M24)</f>
        <v>0</v>
      </c>
      <c r="N26" s="404"/>
      <c r="O26" s="402">
        <f>SUM(O15:O25)</f>
        <v>0</v>
      </c>
      <c r="P26" s="3"/>
      <c r="Q26" s="3"/>
      <c r="R26" s="3"/>
      <c r="S26" s="3"/>
      <c r="T26" s="3"/>
    </row>
    <row r="27" spans="1:20" ht="16.5">
      <c r="A27" s="3"/>
      <c r="B27" s="3"/>
      <c r="C27" s="3"/>
      <c r="D27" s="3"/>
      <c r="E27" s="3"/>
      <c r="F27" s="3"/>
      <c r="G27" s="3"/>
      <c r="H27" s="3"/>
      <c r="I27" s="3"/>
      <c r="J27" s="3"/>
      <c r="K27" s="446"/>
      <c r="L27" s="3"/>
      <c r="M27" s="3"/>
      <c r="N27" s="3"/>
      <c r="O27" s="3"/>
      <c r="P27" s="3"/>
      <c r="Q27" s="3"/>
      <c r="R27" s="3"/>
      <c r="S27" s="3"/>
      <c r="T27" s="3"/>
    </row>
    <row r="28" spans="1:20" ht="16.5">
      <c r="A28" s="565" t="s">
        <v>693</v>
      </c>
      <c r="B28" s="565"/>
      <c r="C28" s="565"/>
      <c r="D28" s="565"/>
      <c r="E28" s="3"/>
      <c r="F28" s="3"/>
      <c r="G28" s="3"/>
      <c r="H28" s="3"/>
      <c r="I28" s="3"/>
      <c r="J28" s="3"/>
      <c r="K28" s="446"/>
      <c r="L28" s="3"/>
      <c r="M28" s="3"/>
      <c r="N28" s="3"/>
      <c r="O28" s="3"/>
      <c r="P28" s="3"/>
      <c r="Q28" s="3"/>
      <c r="R28" s="3"/>
      <c r="S28" s="3"/>
      <c r="T28" s="3"/>
    </row>
    <row r="29" spans="1:20" ht="16.5">
      <c r="A29" s="558" t="s">
        <v>1094</v>
      </c>
      <c r="B29" s="558"/>
      <c r="C29" s="3" t="s">
        <v>1105</v>
      </c>
      <c r="D29" s="3"/>
      <c r="E29" s="3"/>
      <c r="F29" s="3"/>
      <c r="G29" s="3"/>
      <c r="H29" s="3"/>
      <c r="I29" s="3"/>
      <c r="J29" s="3"/>
      <c r="K29" s="446"/>
      <c r="L29" s="3"/>
      <c r="M29" s="3"/>
      <c r="N29" s="3"/>
      <c r="O29" s="3"/>
      <c r="P29" s="3"/>
      <c r="Q29" s="3"/>
      <c r="R29" s="3"/>
      <c r="S29" s="3"/>
      <c r="T29" s="3"/>
    </row>
    <row r="30" spans="1:20" ht="16.5">
      <c r="A30" s="558" t="s">
        <v>1095</v>
      </c>
      <c r="B30" s="558"/>
      <c r="C30" s="3" t="s">
        <v>1126</v>
      </c>
      <c r="D30" s="3"/>
      <c r="E30" s="3"/>
      <c r="F30" s="3"/>
      <c r="G30" s="3"/>
      <c r="H30" s="3"/>
      <c r="I30" s="3"/>
      <c r="J30" s="3"/>
      <c r="K30" s="446"/>
      <c r="L30" s="3"/>
      <c r="M30" s="3"/>
      <c r="N30" s="3"/>
      <c r="O30" s="3"/>
      <c r="P30" s="3"/>
      <c r="Q30" s="3"/>
      <c r="R30" s="3"/>
      <c r="S30" s="3"/>
      <c r="T30" s="3"/>
    </row>
    <row r="31" spans="1:20" ht="16.5">
      <c r="A31" s="3"/>
      <c r="B31" s="3"/>
      <c r="C31" s="3"/>
      <c r="D31" s="3"/>
      <c r="E31" s="3"/>
      <c r="F31" s="3"/>
      <c r="G31" s="3"/>
      <c r="H31" s="3"/>
      <c r="I31" s="3"/>
      <c r="J31" s="3"/>
      <c r="K31" s="446"/>
      <c r="L31" s="3"/>
      <c r="M31" s="3"/>
      <c r="N31" s="3"/>
      <c r="O31" s="3"/>
      <c r="P31" s="3"/>
      <c r="Q31" s="3"/>
      <c r="R31" s="3"/>
      <c r="S31" s="3"/>
      <c r="T31" s="3"/>
    </row>
    <row r="32" spans="1:20" ht="17.25">
      <c r="A32" s="281" t="s">
        <v>800</v>
      </c>
      <c r="B32" s="273"/>
      <c r="C32" s="274"/>
      <c r="D32" s="275"/>
      <c r="E32" s="275"/>
      <c r="F32" s="276"/>
      <c r="G32" s="3"/>
      <c r="H32" s="3"/>
      <c r="I32" s="3"/>
      <c r="J32" s="3"/>
      <c r="K32" s="446"/>
      <c r="L32" s="3"/>
      <c r="M32" s="3"/>
      <c r="N32" s="3"/>
      <c r="O32" s="3"/>
      <c r="P32" s="3"/>
      <c r="Q32" s="3"/>
      <c r="R32" s="3"/>
      <c r="S32" s="3"/>
      <c r="T32" s="3"/>
    </row>
    <row r="33" spans="1:20" ht="17.25">
      <c r="A33" s="277" t="s">
        <v>801</v>
      </c>
      <c r="B33" s="50" t="s">
        <v>802</v>
      </c>
      <c r="C33" s="278"/>
      <c r="D33" s="52" t="s">
        <v>803</v>
      </c>
      <c r="E33" s="53" t="s">
        <v>804</v>
      </c>
      <c r="F33" s="279"/>
      <c r="G33" s="3"/>
      <c r="H33" s="3"/>
      <c r="I33" s="3"/>
      <c r="J33" s="3"/>
      <c r="K33" s="446"/>
      <c r="L33" s="3"/>
      <c r="M33" s="3"/>
      <c r="N33" s="3"/>
      <c r="O33" s="3"/>
      <c r="P33" s="3"/>
      <c r="Q33" s="3"/>
      <c r="R33" s="3"/>
      <c r="S33" s="3"/>
      <c r="T33" s="3"/>
    </row>
    <row r="34" spans="1:20" ht="17.25">
      <c r="A34" s="277" t="s">
        <v>19</v>
      </c>
      <c r="B34" s="50" t="s">
        <v>805</v>
      </c>
      <c r="C34" s="278"/>
      <c r="D34" s="52" t="s">
        <v>806</v>
      </c>
      <c r="E34" s="53" t="s">
        <v>807</v>
      </c>
      <c r="F34" s="279"/>
      <c r="G34" s="3"/>
      <c r="H34" s="3"/>
      <c r="I34" s="3"/>
      <c r="J34" s="3"/>
      <c r="K34" s="446"/>
      <c r="L34" s="3"/>
      <c r="M34" s="3"/>
      <c r="N34" s="3"/>
      <c r="O34" s="3"/>
      <c r="P34" s="3"/>
      <c r="Q34" s="3"/>
      <c r="R34" s="3"/>
      <c r="S34" s="3"/>
      <c r="T34" s="3"/>
    </row>
    <row r="35" spans="1:20" ht="17.25">
      <c r="A35" s="277" t="s">
        <v>808</v>
      </c>
      <c r="B35" s="50" t="s">
        <v>809</v>
      </c>
      <c r="C35" s="278"/>
      <c r="D35" s="45" t="s">
        <v>810</v>
      </c>
      <c r="E35" s="54" t="s">
        <v>811</v>
      </c>
      <c r="F35" s="279"/>
      <c r="G35" s="3"/>
      <c r="H35" s="3"/>
      <c r="I35" s="3"/>
      <c r="J35" s="3"/>
      <c r="K35" s="446"/>
      <c r="L35" s="3"/>
      <c r="M35" s="3"/>
      <c r="N35" s="3"/>
      <c r="O35" s="3"/>
      <c r="P35" s="3"/>
      <c r="Q35" s="3"/>
      <c r="R35" s="3"/>
      <c r="S35" s="3"/>
      <c r="T35" s="3"/>
    </row>
    <row r="36" spans="1:20" ht="17.25">
      <c r="A36" s="324" t="s">
        <v>812</v>
      </c>
      <c r="B36" s="323" t="s">
        <v>1060</v>
      </c>
      <c r="C36" s="319"/>
      <c r="D36" s="321"/>
      <c r="E36" s="280" t="s">
        <v>1059</v>
      </c>
      <c r="F36" s="279"/>
      <c r="G36" s="3"/>
      <c r="H36" s="3"/>
      <c r="I36" s="3"/>
      <c r="J36" s="3"/>
      <c r="K36" s="446"/>
      <c r="L36" s="3"/>
      <c r="M36" s="3"/>
      <c r="N36" s="3"/>
      <c r="O36" s="3"/>
      <c r="P36" s="3"/>
      <c r="Q36" s="3"/>
      <c r="R36" s="3"/>
      <c r="S36" s="3"/>
      <c r="T36" s="3"/>
    </row>
    <row r="37" spans="1:20" ht="17.25">
      <c r="A37" s="525" t="s">
        <v>1041</v>
      </c>
      <c r="B37" s="325" t="s">
        <v>1042</v>
      </c>
      <c r="C37" s="326"/>
      <c r="D37" s="6"/>
      <c r="E37" s="6"/>
      <c r="F37" s="40"/>
      <c r="G37" s="3"/>
      <c r="H37" s="3"/>
      <c r="I37" s="3"/>
      <c r="J37" s="3"/>
      <c r="K37" s="446"/>
      <c r="L37" s="3"/>
      <c r="M37" s="3"/>
      <c r="N37" s="3"/>
      <c r="O37" s="3"/>
      <c r="P37" s="3"/>
      <c r="Q37" s="3"/>
      <c r="R37" s="3"/>
      <c r="S37" s="3"/>
      <c r="T37" s="3"/>
    </row>
  </sheetData>
  <sheetProtection algorithmName="SHA-512" hashValue="mcdOHq7EwQfZTWIt0+DLDGro1adYk9r1uYPMbrX4I7vJAwP2wjsAZYJGBCt45K6Dv7mJ+ABs7bKaPvFUUqwlvA==" saltValue="efUi+qONZ8OnPkaB1pwoAg==" spinCount="100000" sheet="1" objects="1" scenarios="1"/>
  <autoFilter ref="A13:O13" xr:uid="{00000000-0009-0000-0000-00000F000000}"/>
  <mergeCells count="3">
    <mergeCell ref="A28:D28"/>
    <mergeCell ref="A29:B29"/>
    <mergeCell ref="A30:B30"/>
  </mergeCells>
  <conditionalFormatting sqref="B11">
    <cfRule type="expression" dxfId="0" priority="1">
      <formula>B11&lt;&gt;""</formula>
    </cfRule>
  </conditionalFormatting>
  <pageMargins left="0.51181102362204722" right="0.51181102362204722" top="0.39370078740157483" bottom="0.39370078740157483" header="0.31496062992125984" footer="0.31496062992125984"/>
  <pageSetup paperSize="9" scale="83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6C5"/>
  </sheetPr>
  <dimension ref="A1:K216"/>
  <sheetViews>
    <sheetView tabSelected="1" view="pageLayout" zoomScaleNormal="100" workbookViewId="0">
      <selection activeCell="C9" sqref="C9"/>
    </sheetView>
  </sheetViews>
  <sheetFormatPr baseColWidth="10" defaultRowHeight="12.75"/>
  <cols>
    <col min="1" max="1" width="56.28515625" style="2" customWidth="1"/>
    <col min="2" max="2" width="17.85546875" style="2" customWidth="1"/>
    <col min="3" max="3" width="17.5703125" style="2" customWidth="1"/>
    <col min="4" max="4" width="7.28515625" style="2" customWidth="1"/>
    <col min="5" max="254" width="11.42578125" style="2"/>
    <col min="255" max="255" width="66.7109375" style="2" customWidth="1"/>
    <col min="256" max="256" width="33.7109375" style="2" customWidth="1"/>
    <col min="257" max="510" width="11.42578125" style="2"/>
    <col min="511" max="511" width="66.7109375" style="2" customWidth="1"/>
    <col min="512" max="512" width="33.7109375" style="2" customWidth="1"/>
    <col min="513" max="766" width="11.42578125" style="2"/>
    <col min="767" max="767" width="66.7109375" style="2" customWidth="1"/>
    <col min="768" max="768" width="33.7109375" style="2" customWidth="1"/>
    <col min="769" max="1022" width="11.42578125" style="2"/>
    <col min="1023" max="1023" width="66.7109375" style="2" customWidth="1"/>
    <col min="1024" max="1024" width="33.7109375" style="2" customWidth="1"/>
    <col min="1025" max="1278" width="11.42578125" style="2"/>
    <col min="1279" max="1279" width="66.7109375" style="2" customWidth="1"/>
    <col min="1280" max="1280" width="33.7109375" style="2" customWidth="1"/>
    <col min="1281" max="1534" width="11.42578125" style="2"/>
    <col min="1535" max="1535" width="66.7109375" style="2" customWidth="1"/>
    <col min="1536" max="1536" width="33.7109375" style="2" customWidth="1"/>
    <col min="1537" max="1790" width="11.42578125" style="2"/>
    <col min="1791" max="1791" width="66.7109375" style="2" customWidth="1"/>
    <col min="1792" max="1792" width="33.7109375" style="2" customWidth="1"/>
    <col min="1793" max="2046" width="11.42578125" style="2"/>
    <col min="2047" max="2047" width="66.7109375" style="2" customWidth="1"/>
    <col min="2048" max="2048" width="33.7109375" style="2" customWidth="1"/>
    <col min="2049" max="2302" width="11.42578125" style="2"/>
    <col min="2303" max="2303" width="66.7109375" style="2" customWidth="1"/>
    <col min="2304" max="2304" width="33.7109375" style="2" customWidth="1"/>
    <col min="2305" max="2558" width="11.42578125" style="2"/>
    <col min="2559" max="2559" width="66.7109375" style="2" customWidth="1"/>
    <col min="2560" max="2560" width="33.7109375" style="2" customWidth="1"/>
    <col min="2561" max="2814" width="11.42578125" style="2"/>
    <col min="2815" max="2815" width="66.7109375" style="2" customWidth="1"/>
    <col min="2816" max="2816" width="33.7109375" style="2" customWidth="1"/>
    <col min="2817" max="3070" width="11.42578125" style="2"/>
    <col min="3071" max="3071" width="66.7109375" style="2" customWidth="1"/>
    <col min="3072" max="3072" width="33.7109375" style="2" customWidth="1"/>
    <col min="3073" max="3326" width="11.42578125" style="2"/>
    <col min="3327" max="3327" width="66.7109375" style="2" customWidth="1"/>
    <col min="3328" max="3328" width="33.7109375" style="2" customWidth="1"/>
    <col min="3329" max="3582" width="11.42578125" style="2"/>
    <col min="3583" max="3583" width="66.7109375" style="2" customWidth="1"/>
    <col min="3584" max="3584" width="33.7109375" style="2" customWidth="1"/>
    <col min="3585" max="3838" width="11.42578125" style="2"/>
    <col min="3839" max="3839" width="66.7109375" style="2" customWidth="1"/>
    <col min="3840" max="3840" width="33.7109375" style="2" customWidth="1"/>
    <col min="3841" max="4094" width="11.42578125" style="2"/>
    <col min="4095" max="4095" width="66.7109375" style="2" customWidth="1"/>
    <col min="4096" max="4096" width="33.7109375" style="2" customWidth="1"/>
    <col min="4097" max="4350" width="11.42578125" style="2"/>
    <col min="4351" max="4351" width="66.7109375" style="2" customWidth="1"/>
    <col min="4352" max="4352" width="33.7109375" style="2" customWidth="1"/>
    <col min="4353" max="4606" width="11.42578125" style="2"/>
    <col min="4607" max="4607" width="66.7109375" style="2" customWidth="1"/>
    <col min="4608" max="4608" width="33.7109375" style="2" customWidth="1"/>
    <col min="4609" max="4862" width="11.42578125" style="2"/>
    <col min="4863" max="4863" width="66.7109375" style="2" customWidth="1"/>
    <col min="4864" max="4864" width="33.7109375" style="2" customWidth="1"/>
    <col min="4865" max="5118" width="11.42578125" style="2"/>
    <col min="5119" max="5119" width="66.7109375" style="2" customWidth="1"/>
    <col min="5120" max="5120" width="33.7109375" style="2" customWidth="1"/>
    <col min="5121" max="5374" width="11.42578125" style="2"/>
    <col min="5375" max="5375" width="66.7109375" style="2" customWidth="1"/>
    <col min="5376" max="5376" width="33.7109375" style="2" customWidth="1"/>
    <col min="5377" max="5630" width="11.42578125" style="2"/>
    <col min="5631" max="5631" width="66.7109375" style="2" customWidth="1"/>
    <col min="5632" max="5632" width="33.7109375" style="2" customWidth="1"/>
    <col min="5633" max="5886" width="11.42578125" style="2"/>
    <col min="5887" max="5887" width="66.7109375" style="2" customWidth="1"/>
    <col min="5888" max="5888" width="33.7109375" style="2" customWidth="1"/>
    <col min="5889" max="6142" width="11.42578125" style="2"/>
    <col min="6143" max="6143" width="66.7109375" style="2" customWidth="1"/>
    <col min="6144" max="6144" width="33.7109375" style="2" customWidth="1"/>
    <col min="6145" max="6398" width="11.42578125" style="2"/>
    <col min="6399" max="6399" width="66.7109375" style="2" customWidth="1"/>
    <col min="6400" max="6400" width="33.7109375" style="2" customWidth="1"/>
    <col min="6401" max="6654" width="11.42578125" style="2"/>
    <col min="6655" max="6655" width="66.7109375" style="2" customWidth="1"/>
    <col min="6656" max="6656" width="33.7109375" style="2" customWidth="1"/>
    <col min="6657" max="6910" width="11.42578125" style="2"/>
    <col min="6911" max="6911" width="66.7109375" style="2" customWidth="1"/>
    <col min="6912" max="6912" width="33.7109375" style="2" customWidth="1"/>
    <col min="6913" max="7166" width="11.42578125" style="2"/>
    <col min="7167" max="7167" width="66.7109375" style="2" customWidth="1"/>
    <col min="7168" max="7168" width="33.7109375" style="2" customWidth="1"/>
    <col min="7169" max="7422" width="11.42578125" style="2"/>
    <col min="7423" max="7423" width="66.7109375" style="2" customWidth="1"/>
    <col min="7424" max="7424" width="33.7109375" style="2" customWidth="1"/>
    <col min="7425" max="7678" width="11.42578125" style="2"/>
    <col min="7679" max="7679" width="66.7109375" style="2" customWidth="1"/>
    <col min="7680" max="7680" width="33.7109375" style="2" customWidth="1"/>
    <col min="7681" max="7934" width="11.42578125" style="2"/>
    <col min="7935" max="7935" width="66.7109375" style="2" customWidth="1"/>
    <col min="7936" max="7936" width="33.7109375" style="2" customWidth="1"/>
    <col min="7937" max="8190" width="11.42578125" style="2"/>
    <col min="8191" max="8191" width="66.7109375" style="2" customWidth="1"/>
    <col min="8192" max="8192" width="33.7109375" style="2" customWidth="1"/>
    <col min="8193" max="8446" width="11.42578125" style="2"/>
    <col min="8447" max="8447" width="66.7109375" style="2" customWidth="1"/>
    <col min="8448" max="8448" width="33.7109375" style="2" customWidth="1"/>
    <col min="8449" max="8702" width="11.42578125" style="2"/>
    <col min="8703" max="8703" width="66.7109375" style="2" customWidth="1"/>
    <col min="8704" max="8704" width="33.7109375" style="2" customWidth="1"/>
    <col min="8705" max="8958" width="11.42578125" style="2"/>
    <col min="8959" max="8959" width="66.7109375" style="2" customWidth="1"/>
    <col min="8960" max="8960" width="33.7109375" style="2" customWidth="1"/>
    <col min="8961" max="9214" width="11.42578125" style="2"/>
    <col min="9215" max="9215" width="66.7109375" style="2" customWidth="1"/>
    <col min="9216" max="9216" width="33.7109375" style="2" customWidth="1"/>
    <col min="9217" max="9470" width="11.42578125" style="2"/>
    <col min="9471" max="9471" width="66.7109375" style="2" customWidth="1"/>
    <col min="9472" max="9472" width="33.7109375" style="2" customWidth="1"/>
    <col min="9473" max="9726" width="11.42578125" style="2"/>
    <col min="9727" max="9727" width="66.7109375" style="2" customWidth="1"/>
    <col min="9728" max="9728" width="33.7109375" style="2" customWidth="1"/>
    <col min="9729" max="9982" width="11.42578125" style="2"/>
    <col min="9983" max="9983" width="66.7109375" style="2" customWidth="1"/>
    <col min="9984" max="9984" width="33.7109375" style="2" customWidth="1"/>
    <col min="9985" max="10238" width="11.42578125" style="2"/>
    <col min="10239" max="10239" width="66.7109375" style="2" customWidth="1"/>
    <col min="10240" max="10240" width="33.7109375" style="2" customWidth="1"/>
    <col min="10241" max="10494" width="11.42578125" style="2"/>
    <col min="10495" max="10495" width="66.7109375" style="2" customWidth="1"/>
    <col min="10496" max="10496" width="33.7109375" style="2" customWidth="1"/>
    <col min="10497" max="10750" width="11.42578125" style="2"/>
    <col min="10751" max="10751" width="66.7109375" style="2" customWidth="1"/>
    <col min="10752" max="10752" width="33.7109375" style="2" customWidth="1"/>
    <col min="10753" max="11006" width="11.42578125" style="2"/>
    <col min="11007" max="11007" width="66.7109375" style="2" customWidth="1"/>
    <col min="11008" max="11008" width="33.7109375" style="2" customWidth="1"/>
    <col min="11009" max="11262" width="11.42578125" style="2"/>
    <col min="11263" max="11263" width="66.7109375" style="2" customWidth="1"/>
    <col min="11264" max="11264" width="33.7109375" style="2" customWidth="1"/>
    <col min="11265" max="11518" width="11.42578125" style="2"/>
    <col min="11519" max="11519" width="66.7109375" style="2" customWidth="1"/>
    <col min="11520" max="11520" width="33.7109375" style="2" customWidth="1"/>
    <col min="11521" max="11774" width="11.42578125" style="2"/>
    <col min="11775" max="11775" width="66.7109375" style="2" customWidth="1"/>
    <col min="11776" max="11776" width="33.7109375" style="2" customWidth="1"/>
    <col min="11777" max="12030" width="11.42578125" style="2"/>
    <col min="12031" max="12031" width="66.7109375" style="2" customWidth="1"/>
    <col min="12032" max="12032" width="33.7109375" style="2" customWidth="1"/>
    <col min="12033" max="12286" width="11.42578125" style="2"/>
    <col min="12287" max="12287" width="66.7109375" style="2" customWidth="1"/>
    <col min="12288" max="12288" width="33.7109375" style="2" customWidth="1"/>
    <col min="12289" max="12542" width="11.42578125" style="2"/>
    <col min="12543" max="12543" width="66.7109375" style="2" customWidth="1"/>
    <col min="12544" max="12544" width="33.7109375" style="2" customWidth="1"/>
    <col min="12545" max="12798" width="11.42578125" style="2"/>
    <col min="12799" max="12799" width="66.7109375" style="2" customWidth="1"/>
    <col min="12800" max="12800" width="33.7109375" style="2" customWidth="1"/>
    <col min="12801" max="13054" width="11.42578125" style="2"/>
    <col min="13055" max="13055" width="66.7109375" style="2" customWidth="1"/>
    <col min="13056" max="13056" width="33.7109375" style="2" customWidth="1"/>
    <col min="13057" max="13310" width="11.42578125" style="2"/>
    <col min="13311" max="13311" width="66.7109375" style="2" customWidth="1"/>
    <col min="13312" max="13312" width="33.7109375" style="2" customWidth="1"/>
    <col min="13313" max="13566" width="11.42578125" style="2"/>
    <col min="13567" max="13567" width="66.7109375" style="2" customWidth="1"/>
    <col min="13568" max="13568" width="33.7109375" style="2" customWidth="1"/>
    <col min="13569" max="13822" width="11.42578125" style="2"/>
    <col min="13823" max="13823" width="66.7109375" style="2" customWidth="1"/>
    <col min="13824" max="13824" width="33.7109375" style="2" customWidth="1"/>
    <col min="13825" max="14078" width="11.42578125" style="2"/>
    <col min="14079" max="14079" width="66.7109375" style="2" customWidth="1"/>
    <col min="14080" max="14080" width="33.7109375" style="2" customWidth="1"/>
    <col min="14081" max="14334" width="11.42578125" style="2"/>
    <col min="14335" max="14335" width="66.7109375" style="2" customWidth="1"/>
    <col min="14336" max="14336" width="33.7109375" style="2" customWidth="1"/>
    <col min="14337" max="14590" width="11.42578125" style="2"/>
    <col min="14591" max="14591" width="66.7109375" style="2" customWidth="1"/>
    <col min="14592" max="14592" width="33.7109375" style="2" customWidth="1"/>
    <col min="14593" max="14846" width="11.42578125" style="2"/>
    <col min="14847" max="14847" width="66.7109375" style="2" customWidth="1"/>
    <col min="14848" max="14848" width="33.7109375" style="2" customWidth="1"/>
    <col min="14849" max="15102" width="11.42578125" style="2"/>
    <col min="15103" max="15103" width="66.7109375" style="2" customWidth="1"/>
    <col min="15104" max="15104" width="33.7109375" style="2" customWidth="1"/>
    <col min="15105" max="15358" width="11.42578125" style="2"/>
    <col min="15359" max="15359" width="66.7109375" style="2" customWidth="1"/>
    <col min="15360" max="15360" width="33.7109375" style="2" customWidth="1"/>
    <col min="15361" max="15614" width="11.42578125" style="2"/>
    <col min="15615" max="15615" width="66.7109375" style="2" customWidth="1"/>
    <col min="15616" max="15616" width="33.7109375" style="2" customWidth="1"/>
    <col min="15617" max="15870" width="11.42578125" style="2"/>
    <col min="15871" max="15871" width="66.7109375" style="2" customWidth="1"/>
    <col min="15872" max="15872" width="33.7109375" style="2" customWidth="1"/>
    <col min="15873" max="16126" width="11.42578125" style="2"/>
    <col min="16127" max="16127" width="66.7109375" style="2" customWidth="1"/>
    <col min="16128" max="16128" width="33.7109375" style="2" customWidth="1"/>
    <col min="16129" max="16384" width="11.42578125" style="2"/>
  </cols>
  <sheetData>
    <row r="1" spans="1:11" ht="15">
      <c r="A1" s="436"/>
      <c r="B1" s="436"/>
      <c r="C1" s="436"/>
      <c r="D1" s="436"/>
      <c r="E1" s="436"/>
      <c r="F1" s="436"/>
      <c r="G1" s="436"/>
      <c r="H1" s="436"/>
      <c r="I1" s="436"/>
      <c r="J1" s="436"/>
      <c r="K1" s="436"/>
    </row>
    <row r="2" spans="1:11" ht="15">
      <c r="A2" s="436"/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11" ht="15">
      <c r="A3" s="436"/>
      <c r="B3" s="436"/>
      <c r="C3" s="436"/>
      <c r="D3" s="436"/>
      <c r="E3" s="436"/>
      <c r="F3" s="436"/>
      <c r="G3" s="436"/>
      <c r="H3" s="436"/>
      <c r="I3" s="436"/>
      <c r="J3" s="436"/>
      <c r="K3" s="436"/>
    </row>
    <row r="4" spans="1:11" ht="15">
      <c r="A4" s="436"/>
      <c r="B4" s="436"/>
      <c r="C4" s="436"/>
      <c r="D4" s="436"/>
      <c r="E4" s="436"/>
      <c r="F4" s="436"/>
      <c r="G4" s="436"/>
      <c r="H4" s="436"/>
      <c r="I4" s="436"/>
      <c r="J4" s="436"/>
      <c r="K4" s="436"/>
    </row>
    <row r="5" spans="1:11" ht="15">
      <c r="A5" s="436"/>
      <c r="B5" s="436"/>
      <c r="C5" s="436"/>
      <c r="D5" s="436"/>
      <c r="E5" s="436"/>
      <c r="F5" s="436"/>
      <c r="G5" s="436"/>
      <c r="H5" s="436"/>
      <c r="I5" s="436"/>
      <c r="J5" s="436"/>
      <c r="K5" s="436"/>
    </row>
    <row r="6" spans="1:11" ht="18">
      <c r="A6" s="438" t="s">
        <v>865</v>
      </c>
      <c r="B6" s="434"/>
      <c r="C6" s="434"/>
      <c r="D6" s="434"/>
      <c r="E6" s="434"/>
      <c r="F6" s="436"/>
      <c r="G6" s="436"/>
      <c r="H6" s="436"/>
      <c r="I6" s="436"/>
      <c r="J6" s="436"/>
      <c r="K6" s="436"/>
    </row>
    <row r="7" spans="1:11" ht="16.5">
      <c r="A7" s="434" t="s">
        <v>876</v>
      </c>
      <c r="B7" s="434"/>
      <c r="C7" s="434"/>
      <c r="D7" s="434"/>
      <c r="E7" s="434"/>
      <c r="F7" s="436"/>
      <c r="G7" s="436"/>
      <c r="H7" s="436"/>
      <c r="I7" s="436"/>
      <c r="J7" s="436"/>
      <c r="K7" s="436"/>
    </row>
    <row r="8" spans="1:11" ht="16.5">
      <c r="A8" s="434"/>
      <c r="B8" s="434"/>
      <c r="C8" s="434"/>
      <c r="D8" s="434"/>
      <c r="E8" s="434"/>
      <c r="F8" s="436"/>
      <c r="G8" s="436"/>
      <c r="H8" s="436"/>
      <c r="I8" s="436"/>
      <c r="J8" s="436"/>
      <c r="K8" s="436"/>
    </row>
    <row r="9" spans="1:11" ht="16.5">
      <c r="A9" s="434"/>
      <c r="B9" s="434"/>
      <c r="C9" s="434"/>
      <c r="D9" s="434"/>
      <c r="E9" s="434"/>
      <c r="F9" s="436"/>
      <c r="G9" s="436"/>
      <c r="H9" s="436"/>
      <c r="I9" s="436"/>
      <c r="J9" s="436"/>
      <c r="K9" s="436"/>
    </row>
    <row r="10" spans="1:11" ht="15.95" customHeight="1">
      <c r="A10" s="437" t="s">
        <v>877</v>
      </c>
      <c r="B10" s="434"/>
      <c r="C10" s="434"/>
      <c r="D10" s="434"/>
      <c r="E10" s="434"/>
      <c r="F10" s="436"/>
      <c r="G10" s="436"/>
      <c r="H10" s="436"/>
      <c r="I10" s="436"/>
      <c r="J10" s="436"/>
      <c r="K10" s="436"/>
    </row>
    <row r="11" spans="1:11" ht="15.95" customHeight="1" thickBot="1">
      <c r="A11" s="434"/>
      <c r="B11" s="434"/>
      <c r="C11" s="434"/>
      <c r="D11" s="434"/>
      <c r="E11" s="434"/>
      <c r="F11" s="436"/>
      <c r="G11" s="436"/>
      <c r="H11" s="436"/>
      <c r="I11" s="436"/>
      <c r="J11" s="436"/>
      <c r="K11" s="436"/>
    </row>
    <row r="12" spans="1:11" ht="18.75" thickBot="1">
      <c r="A12" s="434" t="s">
        <v>1131</v>
      </c>
      <c r="B12" s="544"/>
      <c r="C12" s="434" t="s">
        <v>1106</v>
      </c>
      <c r="D12" s="434"/>
      <c r="E12" s="436"/>
      <c r="F12" s="436"/>
      <c r="G12" s="436"/>
      <c r="H12" s="436"/>
      <c r="I12" s="436"/>
      <c r="J12" s="436"/>
      <c r="K12" s="436"/>
    </row>
    <row r="13" spans="1:11" ht="15.95" customHeight="1" thickBot="1">
      <c r="A13" s="434"/>
      <c r="B13" s="438"/>
      <c r="C13" s="434"/>
      <c r="D13" s="434"/>
      <c r="E13" s="436"/>
      <c r="F13" s="436"/>
      <c r="G13" s="436"/>
      <c r="H13" s="436"/>
      <c r="I13" s="436"/>
      <c r="J13" s="436"/>
      <c r="K13" s="436"/>
    </row>
    <row r="14" spans="1:11" ht="18.75" thickBot="1">
      <c r="A14" s="435" t="s">
        <v>866</v>
      </c>
      <c r="B14" s="544"/>
      <c r="C14" s="434" t="s">
        <v>1106</v>
      </c>
      <c r="D14" s="434"/>
      <c r="E14" s="436"/>
      <c r="F14" s="436"/>
      <c r="G14" s="436"/>
      <c r="H14" s="436"/>
      <c r="I14" s="436"/>
      <c r="J14" s="436"/>
      <c r="K14" s="436"/>
    </row>
    <row r="15" spans="1:11" ht="15.95" customHeight="1" thickBot="1">
      <c r="A15" s="435"/>
      <c r="B15" s="439"/>
      <c r="C15" s="434"/>
      <c r="D15" s="434"/>
      <c r="E15" s="436"/>
      <c r="F15" s="436"/>
      <c r="G15" s="436"/>
      <c r="H15" s="436"/>
      <c r="I15" s="436"/>
      <c r="J15" s="436"/>
      <c r="K15" s="436"/>
    </row>
    <row r="16" spans="1:11" ht="18.75" thickBot="1">
      <c r="A16" s="435" t="s">
        <v>867</v>
      </c>
      <c r="B16" s="544"/>
      <c r="C16" s="434" t="s">
        <v>1106</v>
      </c>
      <c r="D16" s="434"/>
      <c r="E16" s="436"/>
      <c r="F16" s="436"/>
      <c r="G16" s="436"/>
      <c r="H16" s="436"/>
      <c r="I16" s="436"/>
      <c r="J16" s="436"/>
      <c r="K16" s="436"/>
    </row>
    <row r="17" spans="1:11" ht="15.95" customHeight="1" thickBot="1">
      <c r="A17" s="435"/>
      <c r="B17" s="439"/>
      <c r="C17" s="434"/>
      <c r="D17" s="434"/>
      <c r="E17" s="436"/>
      <c r="F17" s="436"/>
      <c r="G17" s="436"/>
      <c r="H17" s="436"/>
      <c r="I17" s="436"/>
      <c r="J17" s="436"/>
      <c r="K17" s="436"/>
    </row>
    <row r="18" spans="1:11" ht="18.75" thickBot="1">
      <c r="A18" s="435" t="s">
        <v>879</v>
      </c>
      <c r="B18" s="544"/>
      <c r="C18" s="434" t="s">
        <v>1106</v>
      </c>
      <c r="D18" s="434"/>
      <c r="E18" s="436"/>
      <c r="F18" s="436"/>
      <c r="G18" s="436"/>
      <c r="H18" s="436"/>
      <c r="I18" s="436"/>
      <c r="J18" s="436"/>
      <c r="K18" s="436"/>
    </row>
    <row r="19" spans="1:11" ht="15.95" customHeight="1" thickBot="1">
      <c r="A19" s="434"/>
      <c r="B19" s="438"/>
      <c r="C19" s="434"/>
      <c r="D19" s="434"/>
      <c r="E19" s="436"/>
      <c r="F19" s="436"/>
      <c r="G19" s="436"/>
      <c r="H19" s="436"/>
      <c r="I19" s="436"/>
      <c r="J19" s="436"/>
      <c r="K19" s="436"/>
    </row>
    <row r="20" spans="1:11" ht="18.75" thickBot="1">
      <c r="A20" s="434" t="s">
        <v>868</v>
      </c>
      <c r="B20" s="544"/>
      <c r="C20" s="434" t="s">
        <v>1106</v>
      </c>
      <c r="D20" s="434"/>
      <c r="E20" s="436"/>
      <c r="F20" s="436"/>
      <c r="G20" s="436"/>
      <c r="H20" s="436"/>
      <c r="I20" s="436"/>
      <c r="J20" s="436"/>
      <c r="K20" s="436"/>
    </row>
    <row r="21" spans="1:11" ht="15.95" customHeight="1" thickBot="1">
      <c r="A21" s="434"/>
      <c r="B21" s="438"/>
      <c r="C21" s="434"/>
      <c r="D21" s="434"/>
      <c r="E21" s="436"/>
      <c r="F21" s="436"/>
      <c r="G21" s="436"/>
      <c r="H21" s="436"/>
      <c r="I21" s="436"/>
      <c r="J21" s="436"/>
      <c r="K21" s="436"/>
    </row>
    <row r="22" spans="1:11" ht="18.75" thickBot="1">
      <c r="A22" s="434" t="s">
        <v>869</v>
      </c>
      <c r="B22" s="544"/>
      <c r="C22" s="434" t="s">
        <v>1106</v>
      </c>
      <c r="D22" s="434"/>
      <c r="E22" s="436"/>
      <c r="F22" s="436"/>
      <c r="G22" s="436"/>
      <c r="H22" s="436"/>
      <c r="I22" s="436"/>
      <c r="J22" s="436"/>
      <c r="K22" s="436"/>
    </row>
    <row r="23" spans="1:11" ht="15.95" customHeight="1" thickBot="1">
      <c r="A23" s="434"/>
      <c r="B23" s="438"/>
      <c r="C23" s="434"/>
      <c r="D23" s="434"/>
      <c r="E23" s="436"/>
      <c r="F23" s="436"/>
      <c r="G23" s="436"/>
      <c r="H23" s="436"/>
      <c r="I23" s="436"/>
      <c r="J23" s="436"/>
      <c r="K23" s="436"/>
    </row>
    <row r="24" spans="1:11" ht="18.75" thickBot="1">
      <c r="A24" s="434" t="s">
        <v>874</v>
      </c>
      <c r="B24" s="544"/>
      <c r="C24" s="434" t="s">
        <v>1106</v>
      </c>
      <c r="D24" s="434"/>
      <c r="E24" s="436"/>
      <c r="F24" s="436"/>
      <c r="G24" s="436"/>
      <c r="H24" s="436"/>
      <c r="I24" s="436"/>
      <c r="J24" s="436"/>
      <c r="K24" s="436"/>
    </row>
    <row r="25" spans="1:11" ht="15.95" customHeight="1" thickBot="1">
      <c r="A25" s="434"/>
      <c r="B25" s="438"/>
      <c r="C25" s="434"/>
      <c r="D25" s="434"/>
      <c r="E25" s="436"/>
      <c r="F25" s="436"/>
      <c r="G25" s="436"/>
      <c r="H25" s="436"/>
      <c r="I25" s="436"/>
      <c r="J25" s="436"/>
      <c r="K25" s="436"/>
    </row>
    <row r="26" spans="1:11" ht="15.95" customHeight="1" thickBot="1">
      <c r="A26" s="530" t="s">
        <v>1132</v>
      </c>
      <c r="B26" s="544"/>
      <c r="C26" s="434" t="s">
        <v>1106</v>
      </c>
      <c r="D26" s="434"/>
      <c r="E26" s="436"/>
      <c r="F26" s="436"/>
      <c r="G26" s="436"/>
      <c r="H26" s="436"/>
      <c r="I26" s="436"/>
      <c r="J26" s="436"/>
      <c r="K26" s="436"/>
    </row>
    <row r="27" spans="1:11" ht="15.95" customHeight="1" thickBot="1">
      <c r="A27" s="434"/>
      <c r="B27" s="438"/>
      <c r="C27" s="434"/>
      <c r="D27" s="434"/>
      <c r="E27" s="436"/>
      <c r="F27" s="436"/>
      <c r="G27" s="436"/>
      <c r="H27" s="436"/>
      <c r="I27" s="436"/>
      <c r="J27" s="436"/>
      <c r="K27" s="436"/>
    </row>
    <row r="28" spans="1:11" ht="18.75" thickBot="1">
      <c r="A28" s="434" t="s">
        <v>870</v>
      </c>
      <c r="B28" s="544"/>
      <c r="C28" s="434" t="s">
        <v>1106</v>
      </c>
      <c r="D28" s="434"/>
      <c r="E28" s="436"/>
      <c r="F28" s="436"/>
      <c r="G28" s="436"/>
      <c r="H28" s="436"/>
      <c r="I28" s="436"/>
      <c r="J28" s="436"/>
      <c r="K28" s="436"/>
    </row>
    <row r="29" spans="1:11" ht="15.95" customHeight="1">
      <c r="A29" s="434"/>
      <c r="B29" s="434"/>
      <c r="C29" s="434"/>
      <c r="D29" s="434"/>
      <c r="E29" s="436"/>
      <c r="F29" s="436"/>
      <c r="G29" s="436"/>
      <c r="H29" s="436"/>
      <c r="I29" s="436"/>
      <c r="J29" s="436"/>
      <c r="K29" s="436"/>
    </row>
    <row r="30" spans="1:11" ht="15.95" customHeight="1">
      <c r="A30" s="434"/>
      <c r="B30" s="434"/>
      <c r="C30" s="434"/>
      <c r="D30" s="434"/>
      <c r="E30" s="436"/>
      <c r="F30" s="436"/>
      <c r="G30" s="436"/>
      <c r="H30" s="436"/>
      <c r="I30" s="436"/>
      <c r="J30" s="436"/>
      <c r="K30" s="436"/>
    </row>
    <row r="31" spans="1:11" ht="15.95" customHeight="1">
      <c r="A31" s="437" t="s">
        <v>878</v>
      </c>
      <c r="B31" s="434"/>
      <c r="C31" s="434"/>
      <c r="D31" s="434"/>
      <c r="E31" s="434"/>
      <c r="F31" s="436"/>
      <c r="G31" s="436"/>
      <c r="H31" s="436"/>
      <c r="I31" s="436"/>
      <c r="J31" s="436"/>
      <c r="K31" s="436"/>
    </row>
    <row r="32" spans="1:11" ht="15.95" customHeight="1" thickBot="1">
      <c r="A32" s="434"/>
      <c r="B32" s="434"/>
      <c r="C32" s="434"/>
      <c r="D32" s="434"/>
      <c r="E32" s="436"/>
      <c r="F32" s="436"/>
      <c r="G32" s="436"/>
      <c r="H32" s="436"/>
      <c r="I32" s="436"/>
      <c r="J32" s="436"/>
      <c r="K32" s="436"/>
    </row>
    <row r="33" spans="1:11" ht="18.75" thickBot="1">
      <c r="A33" s="530" t="s">
        <v>1132</v>
      </c>
      <c r="B33" s="544"/>
      <c r="C33" s="434" t="s">
        <v>1130</v>
      </c>
      <c r="D33" s="434"/>
      <c r="E33" s="436"/>
      <c r="F33" s="436"/>
      <c r="G33" s="436"/>
      <c r="H33" s="436"/>
      <c r="I33" s="436"/>
      <c r="J33" s="436"/>
      <c r="K33" s="436"/>
    </row>
    <row r="34" spans="1:11" ht="15.95" customHeight="1" thickBot="1">
      <c r="A34" s="434"/>
      <c r="B34" s="434"/>
      <c r="C34" s="434"/>
      <c r="D34" s="434"/>
      <c r="E34" s="436"/>
      <c r="F34" s="436"/>
      <c r="G34" s="436"/>
      <c r="H34" s="436"/>
      <c r="I34" s="436"/>
      <c r="J34" s="436"/>
      <c r="K34" s="436"/>
    </row>
    <row r="35" spans="1:11" ht="18.75" thickBot="1">
      <c r="A35" s="434" t="s">
        <v>871</v>
      </c>
      <c r="B35" s="544"/>
      <c r="C35" s="434" t="s">
        <v>1130</v>
      </c>
      <c r="D35" s="434"/>
      <c r="E35" s="436"/>
      <c r="F35" s="436"/>
      <c r="G35" s="436"/>
      <c r="H35" s="436"/>
      <c r="I35" s="436"/>
      <c r="J35" s="436"/>
      <c r="K35" s="436"/>
    </row>
    <row r="36" spans="1:11" ht="15.95" customHeight="1" thickBot="1">
      <c r="A36" s="434"/>
      <c r="B36" s="545"/>
      <c r="C36" s="434"/>
      <c r="D36" s="434"/>
      <c r="E36" s="436"/>
      <c r="F36" s="436"/>
      <c r="G36" s="436"/>
      <c r="H36" s="436"/>
      <c r="I36" s="436"/>
      <c r="J36" s="436"/>
      <c r="K36" s="436"/>
    </row>
    <row r="37" spans="1:11" ht="18.75" thickBot="1">
      <c r="A37" s="434" t="s">
        <v>872</v>
      </c>
      <c r="B37" s="544"/>
      <c r="C37" s="434" t="s">
        <v>1130</v>
      </c>
      <c r="D37" s="434"/>
      <c r="E37" s="436"/>
      <c r="F37" s="436"/>
      <c r="G37" s="436"/>
      <c r="H37" s="436"/>
      <c r="I37" s="436"/>
      <c r="J37" s="436"/>
      <c r="K37" s="436"/>
    </row>
    <row r="38" spans="1:11" ht="17.25" thickBot="1">
      <c r="A38" s="434"/>
      <c r="B38" s="434"/>
      <c r="C38" s="434"/>
      <c r="D38" s="434"/>
      <c r="E38" s="436"/>
      <c r="F38" s="436"/>
      <c r="G38" s="436"/>
      <c r="H38" s="436"/>
      <c r="I38" s="436"/>
      <c r="J38" s="436"/>
      <c r="K38" s="436"/>
    </row>
    <row r="39" spans="1:11" ht="18.75" thickBot="1">
      <c r="A39" s="434" t="s">
        <v>873</v>
      </c>
      <c r="B39" s="544"/>
      <c r="C39" s="434" t="s">
        <v>1130</v>
      </c>
      <c r="D39" s="434"/>
      <c r="E39" s="436"/>
      <c r="F39" s="436"/>
      <c r="G39" s="436"/>
      <c r="H39" s="436"/>
      <c r="I39" s="436"/>
      <c r="J39" s="436"/>
      <c r="K39" s="436"/>
    </row>
    <row r="40" spans="1:11" ht="15.95" customHeight="1" thickBot="1">
      <c r="A40" s="434"/>
      <c r="B40" s="434"/>
      <c r="C40" s="434"/>
      <c r="D40" s="434"/>
      <c r="E40" s="436"/>
      <c r="F40" s="436"/>
      <c r="G40" s="436"/>
      <c r="H40" s="436"/>
      <c r="I40" s="436"/>
      <c r="J40" s="436"/>
      <c r="K40" s="436"/>
    </row>
    <row r="41" spans="1:11" ht="18.75" thickBot="1">
      <c r="A41" s="434" t="s">
        <v>874</v>
      </c>
      <c r="B41" s="544"/>
      <c r="C41" s="434" t="s">
        <v>1130</v>
      </c>
      <c r="D41" s="434"/>
      <c r="E41" s="436"/>
      <c r="F41" s="436"/>
      <c r="G41" s="436"/>
      <c r="H41" s="436"/>
      <c r="I41" s="436"/>
      <c r="J41" s="436"/>
      <c r="K41" s="436"/>
    </row>
    <row r="42" spans="1:11" ht="15.95" customHeight="1" thickBot="1">
      <c r="A42" s="434"/>
      <c r="B42" s="434"/>
      <c r="C42" s="434"/>
      <c r="D42" s="434"/>
      <c r="E42" s="436"/>
      <c r="F42" s="436"/>
      <c r="G42" s="436"/>
      <c r="H42" s="436"/>
      <c r="I42" s="436"/>
      <c r="J42" s="436"/>
      <c r="K42" s="436"/>
    </row>
    <row r="43" spans="1:11" ht="18.75" thickBot="1">
      <c r="A43" s="434" t="s">
        <v>875</v>
      </c>
      <c r="B43" s="544"/>
      <c r="C43" s="434" t="s">
        <v>1130</v>
      </c>
      <c r="D43" s="434"/>
      <c r="E43" s="436"/>
      <c r="F43" s="436"/>
      <c r="G43" s="436"/>
      <c r="H43" s="436"/>
      <c r="I43" s="436"/>
      <c r="J43" s="436"/>
      <c r="K43" s="436"/>
    </row>
    <row r="44" spans="1:11" ht="18">
      <c r="A44" s="434"/>
      <c r="B44" s="443"/>
      <c r="C44" s="434"/>
      <c r="D44" s="434"/>
      <c r="E44" s="436"/>
      <c r="F44" s="436"/>
      <c r="G44" s="436"/>
      <c r="H44" s="436"/>
      <c r="I44" s="436"/>
      <c r="J44" s="436"/>
      <c r="K44" s="436"/>
    </row>
    <row r="45" spans="1:11" ht="15.95" customHeight="1">
      <c r="A45" s="434"/>
      <c r="B45" s="434"/>
      <c r="C45" s="434"/>
      <c r="D45" s="434"/>
      <c r="E45" s="436"/>
      <c r="F45" s="436"/>
      <c r="G45" s="436"/>
      <c r="H45" s="436"/>
      <c r="I45" s="436"/>
      <c r="J45" s="436"/>
      <c r="K45" s="436"/>
    </row>
    <row r="46" spans="1:11" ht="16.5">
      <c r="A46" s="442" t="s">
        <v>1107</v>
      </c>
      <c r="B46" s="440"/>
      <c r="C46" s="440"/>
      <c r="D46" s="434"/>
      <c r="E46" s="434"/>
      <c r="F46" s="436"/>
      <c r="G46" s="436"/>
      <c r="H46" s="436"/>
      <c r="I46" s="436"/>
      <c r="J46" s="436"/>
      <c r="K46" s="436"/>
    </row>
    <row r="47" spans="1:11" ht="16.5">
      <c r="A47" s="436" t="s">
        <v>1108</v>
      </c>
      <c r="B47" s="434"/>
      <c r="C47" s="434"/>
      <c r="D47" s="434"/>
      <c r="E47" s="434"/>
      <c r="F47" s="436"/>
      <c r="G47" s="436"/>
      <c r="H47" s="436"/>
      <c r="I47" s="436"/>
      <c r="J47" s="436"/>
      <c r="K47" s="436"/>
    </row>
    <row r="48" spans="1:11" ht="16.5">
      <c r="A48" s="441"/>
      <c r="B48" s="441"/>
      <c r="C48" s="441"/>
      <c r="D48" s="434"/>
      <c r="E48" s="434"/>
      <c r="F48" s="436"/>
      <c r="G48" s="436"/>
      <c r="H48" s="436"/>
      <c r="I48" s="436"/>
      <c r="J48" s="436"/>
      <c r="K48" s="436"/>
    </row>
    <row r="49" spans="1:11" ht="15">
      <c r="A49" s="436"/>
      <c r="B49" s="436"/>
      <c r="C49" s="436"/>
      <c r="D49" s="436"/>
      <c r="E49" s="436"/>
      <c r="F49" s="436"/>
      <c r="G49" s="436"/>
      <c r="H49" s="436"/>
      <c r="I49" s="436"/>
      <c r="J49" s="436"/>
      <c r="K49" s="436"/>
    </row>
    <row r="50" spans="1:11" ht="15">
      <c r="A50" s="436"/>
      <c r="B50" s="436"/>
      <c r="C50" s="436"/>
      <c r="D50" s="436"/>
      <c r="E50" s="436"/>
      <c r="F50" s="436"/>
      <c r="G50" s="436"/>
      <c r="H50" s="436"/>
      <c r="I50" s="436"/>
      <c r="J50" s="436"/>
      <c r="K50" s="436"/>
    </row>
    <row r="51" spans="1:11" ht="15">
      <c r="A51" s="436"/>
      <c r="B51" s="436"/>
      <c r="C51" s="436"/>
      <c r="D51" s="436"/>
      <c r="E51" s="436"/>
      <c r="F51" s="436"/>
      <c r="G51" s="436"/>
      <c r="H51" s="436"/>
      <c r="I51" s="436"/>
      <c r="J51" s="436"/>
      <c r="K51" s="436"/>
    </row>
    <row r="52" spans="1:11" ht="15">
      <c r="A52" s="436"/>
      <c r="B52" s="436"/>
      <c r="C52" s="436"/>
      <c r="D52" s="436"/>
      <c r="E52" s="436"/>
      <c r="F52" s="436"/>
      <c r="G52" s="436"/>
      <c r="H52" s="436"/>
      <c r="I52" s="436"/>
      <c r="J52" s="436"/>
      <c r="K52" s="436"/>
    </row>
    <row r="53" spans="1:11" ht="15">
      <c r="A53" s="436"/>
      <c r="B53" s="436"/>
      <c r="C53" s="436"/>
      <c r="D53" s="436"/>
      <c r="E53" s="436"/>
      <c r="F53" s="436"/>
      <c r="G53" s="436"/>
      <c r="H53" s="436"/>
      <c r="I53" s="436"/>
      <c r="J53" s="436"/>
      <c r="K53" s="436"/>
    </row>
    <row r="54" spans="1:11" ht="15">
      <c r="A54" s="436"/>
      <c r="B54" s="436"/>
      <c r="C54" s="436"/>
      <c r="D54" s="436"/>
      <c r="E54" s="436"/>
      <c r="F54" s="436"/>
      <c r="G54" s="436"/>
      <c r="H54" s="436"/>
      <c r="I54" s="436"/>
      <c r="J54" s="436"/>
      <c r="K54" s="436"/>
    </row>
    <row r="55" spans="1:11" ht="15">
      <c r="A55" s="436"/>
      <c r="B55" s="436"/>
      <c r="C55" s="436"/>
      <c r="D55" s="436"/>
      <c r="E55" s="436"/>
      <c r="F55" s="436"/>
      <c r="G55" s="436"/>
      <c r="H55" s="436"/>
      <c r="I55" s="436"/>
      <c r="J55" s="436"/>
      <c r="K55" s="436"/>
    </row>
    <row r="56" spans="1:11" ht="15">
      <c r="A56" s="436"/>
      <c r="B56" s="436"/>
      <c r="C56" s="436"/>
      <c r="D56" s="436"/>
      <c r="E56" s="436"/>
      <c r="F56" s="436"/>
      <c r="G56" s="436"/>
      <c r="H56" s="436"/>
      <c r="I56" s="436"/>
      <c r="J56" s="436"/>
      <c r="K56" s="436"/>
    </row>
    <row r="57" spans="1:11" ht="15">
      <c r="A57" s="436"/>
      <c r="B57" s="436"/>
      <c r="C57" s="436"/>
      <c r="D57" s="436"/>
      <c r="E57" s="436"/>
      <c r="F57" s="436"/>
      <c r="G57" s="436"/>
      <c r="H57" s="436"/>
      <c r="I57" s="436"/>
      <c r="J57" s="436"/>
      <c r="K57" s="436"/>
    </row>
    <row r="58" spans="1:11" ht="15">
      <c r="A58" s="436"/>
      <c r="B58" s="436"/>
      <c r="C58" s="436"/>
      <c r="D58" s="436"/>
      <c r="E58" s="436"/>
      <c r="F58" s="436"/>
      <c r="G58" s="436"/>
      <c r="H58" s="436"/>
      <c r="I58" s="436"/>
      <c r="J58" s="436"/>
      <c r="K58" s="436"/>
    </row>
    <row r="59" spans="1:11" ht="15">
      <c r="A59" s="436"/>
      <c r="B59" s="436"/>
      <c r="C59" s="436"/>
      <c r="D59" s="436"/>
      <c r="E59" s="436"/>
      <c r="F59" s="436"/>
      <c r="G59" s="436"/>
      <c r="H59" s="436"/>
      <c r="I59" s="436"/>
      <c r="J59" s="436"/>
      <c r="K59" s="436"/>
    </row>
    <row r="60" spans="1:11" ht="15">
      <c r="A60" s="436"/>
      <c r="B60" s="436"/>
      <c r="C60" s="436"/>
      <c r="D60" s="436"/>
      <c r="E60" s="436"/>
      <c r="F60" s="436"/>
      <c r="G60" s="436"/>
      <c r="H60" s="436"/>
      <c r="I60" s="436"/>
      <c r="J60" s="436"/>
      <c r="K60" s="436"/>
    </row>
    <row r="61" spans="1:11" ht="15">
      <c r="A61" s="436"/>
      <c r="B61" s="436"/>
      <c r="C61" s="436"/>
      <c r="D61" s="436"/>
      <c r="E61" s="436"/>
      <c r="F61" s="436"/>
      <c r="G61" s="436"/>
      <c r="H61" s="436"/>
      <c r="I61" s="436"/>
      <c r="J61" s="436"/>
      <c r="K61" s="436"/>
    </row>
    <row r="62" spans="1:11" ht="15">
      <c r="A62" s="436"/>
      <c r="B62" s="436"/>
      <c r="C62" s="436"/>
      <c r="D62" s="436"/>
      <c r="E62" s="436"/>
      <c r="F62" s="436"/>
      <c r="G62" s="436"/>
      <c r="H62" s="436"/>
      <c r="I62" s="436"/>
      <c r="J62" s="436"/>
      <c r="K62" s="436"/>
    </row>
    <row r="63" spans="1:11" ht="15">
      <c r="A63" s="436"/>
      <c r="B63" s="436"/>
      <c r="C63" s="436"/>
      <c r="D63" s="436"/>
      <c r="E63" s="436"/>
      <c r="F63" s="436"/>
      <c r="G63" s="436"/>
      <c r="H63" s="436"/>
      <c r="I63" s="436"/>
      <c r="J63" s="436"/>
      <c r="K63" s="436"/>
    </row>
    <row r="64" spans="1:11" ht="15">
      <c r="A64" s="436"/>
      <c r="B64" s="436"/>
      <c r="C64" s="436"/>
      <c r="D64" s="436"/>
      <c r="E64" s="436"/>
      <c r="F64" s="436"/>
      <c r="G64" s="436"/>
      <c r="H64" s="436"/>
      <c r="I64" s="436"/>
      <c r="J64" s="436"/>
      <c r="K64" s="436"/>
    </row>
    <row r="65" spans="1:11" ht="15">
      <c r="A65" s="436"/>
      <c r="B65" s="436"/>
      <c r="C65" s="436"/>
      <c r="D65" s="436"/>
      <c r="E65" s="436"/>
      <c r="F65" s="436"/>
      <c r="G65" s="436"/>
      <c r="H65" s="436"/>
      <c r="I65" s="436"/>
      <c r="J65" s="436"/>
      <c r="K65" s="436"/>
    </row>
    <row r="66" spans="1:11" ht="15">
      <c r="A66" s="436"/>
      <c r="B66" s="436"/>
      <c r="C66" s="436"/>
      <c r="D66" s="436"/>
      <c r="E66" s="436"/>
      <c r="F66" s="436"/>
      <c r="G66" s="436"/>
      <c r="H66" s="436"/>
      <c r="I66" s="436"/>
      <c r="J66" s="436"/>
      <c r="K66" s="436"/>
    </row>
    <row r="67" spans="1:11" ht="15">
      <c r="A67" s="436"/>
      <c r="B67" s="436"/>
      <c r="C67" s="436"/>
      <c r="D67" s="436"/>
      <c r="E67" s="436"/>
      <c r="F67" s="436"/>
      <c r="G67" s="436"/>
      <c r="H67" s="436"/>
      <c r="I67" s="436"/>
      <c r="J67" s="436"/>
      <c r="K67" s="436"/>
    </row>
    <row r="68" spans="1:11" ht="15">
      <c r="A68" s="436"/>
      <c r="B68" s="436"/>
      <c r="C68" s="436"/>
      <c r="D68" s="436"/>
      <c r="E68" s="436"/>
      <c r="F68" s="436"/>
      <c r="G68" s="436"/>
      <c r="H68" s="436"/>
      <c r="I68" s="436"/>
      <c r="J68" s="436"/>
      <c r="K68" s="436"/>
    </row>
    <row r="69" spans="1:11" ht="15">
      <c r="A69" s="436"/>
      <c r="B69" s="436"/>
      <c r="C69" s="436"/>
      <c r="D69" s="436"/>
      <c r="E69" s="436"/>
      <c r="F69" s="436"/>
      <c r="G69" s="436"/>
      <c r="H69" s="436"/>
      <c r="I69" s="436"/>
      <c r="J69" s="436"/>
      <c r="K69" s="436"/>
    </row>
    <row r="70" spans="1:11" ht="15">
      <c r="A70" s="436"/>
      <c r="B70" s="436"/>
      <c r="C70" s="436"/>
      <c r="D70" s="436"/>
      <c r="E70" s="436"/>
      <c r="F70" s="436"/>
      <c r="G70" s="436"/>
      <c r="H70" s="436"/>
      <c r="I70" s="436"/>
      <c r="J70" s="436"/>
      <c r="K70" s="436"/>
    </row>
    <row r="71" spans="1:11" ht="15">
      <c r="A71" s="436"/>
      <c r="B71" s="436"/>
      <c r="C71" s="436"/>
      <c r="D71" s="436"/>
      <c r="E71" s="436"/>
      <c r="F71" s="436"/>
      <c r="G71" s="436"/>
      <c r="H71" s="436"/>
      <c r="I71" s="436"/>
      <c r="J71" s="436"/>
      <c r="K71" s="436"/>
    </row>
    <row r="72" spans="1:11" ht="15">
      <c r="A72" s="436"/>
      <c r="B72" s="436"/>
      <c r="C72" s="436"/>
      <c r="D72" s="436"/>
      <c r="E72" s="436"/>
      <c r="F72" s="436"/>
      <c r="G72" s="436"/>
      <c r="H72" s="436"/>
      <c r="I72" s="436"/>
      <c r="J72" s="436"/>
      <c r="K72" s="436"/>
    </row>
    <row r="73" spans="1:11" ht="15">
      <c r="A73" s="436"/>
      <c r="B73" s="436"/>
      <c r="C73" s="436"/>
      <c r="D73" s="436"/>
      <c r="E73" s="436"/>
      <c r="F73" s="436"/>
      <c r="G73" s="436"/>
      <c r="H73" s="436"/>
      <c r="I73" s="436"/>
      <c r="J73" s="436"/>
      <c r="K73" s="436"/>
    </row>
    <row r="74" spans="1:11" ht="15">
      <c r="A74" s="436"/>
      <c r="B74" s="436"/>
      <c r="C74" s="436"/>
      <c r="D74" s="436"/>
      <c r="E74" s="436"/>
      <c r="F74" s="436"/>
      <c r="G74" s="436"/>
      <c r="H74" s="436"/>
      <c r="I74" s="436"/>
      <c r="J74" s="436"/>
      <c r="K74" s="436"/>
    </row>
    <row r="75" spans="1:11" ht="15">
      <c r="A75" s="436"/>
      <c r="B75" s="436"/>
      <c r="C75" s="436"/>
      <c r="D75" s="436"/>
      <c r="E75" s="436"/>
      <c r="F75" s="436"/>
      <c r="G75" s="436"/>
      <c r="H75" s="436"/>
      <c r="I75" s="436"/>
      <c r="J75" s="436"/>
      <c r="K75" s="436"/>
    </row>
    <row r="76" spans="1:11" ht="15">
      <c r="A76" s="436"/>
      <c r="B76" s="436"/>
      <c r="C76" s="436"/>
      <c r="D76" s="436"/>
      <c r="E76" s="436"/>
      <c r="F76" s="436"/>
      <c r="G76" s="436"/>
      <c r="H76" s="436"/>
      <c r="I76" s="436"/>
      <c r="J76" s="436"/>
      <c r="K76" s="436"/>
    </row>
    <row r="77" spans="1:11" ht="15">
      <c r="A77" s="436"/>
      <c r="B77" s="436"/>
      <c r="C77" s="436"/>
      <c r="D77" s="436"/>
      <c r="E77" s="436"/>
      <c r="F77" s="436"/>
      <c r="G77" s="436"/>
      <c r="H77" s="436"/>
      <c r="I77" s="436"/>
      <c r="J77" s="436"/>
      <c r="K77" s="436"/>
    </row>
    <row r="78" spans="1:11" ht="15">
      <c r="A78" s="436"/>
      <c r="B78" s="436"/>
      <c r="C78" s="436"/>
      <c r="D78" s="436"/>
      <c r="E78" s="436"/>
      <c r="F78" s="436"/>
      <c r="G78" s="436"/>
      <c r="H78" s="436"/>
      <c r="I78" s="436"/>
      <c r="J78" s="436"/>
      <c r="K78" s="436"/>
    </row>
    <row r="79" spans="1:11" ht="15">
      <c r="A79" s="436"/>
      <c r="B79" s="436"/>
      <c r="C79" s="436"/>
      <c r="D79" s="436"/>
      <c r="E79" s="436"/>
      <c r="F79" s="436"/>
      <c r="G79" s="436"/>
      <c r="H79" s="436"/>
      <c r="I79" s="436"/>
      <c r="J79" s="436"/>
      <c r="K79" s="436"/>
    </row>
    <row r="80" spans="1:11" ht="15">
      <c r="A80" s="436"/>
      <c r="B80" s="436"/>
      <c r="C80" s="436"/>
      <c r="D80" s="436"/>
      <c r="E80" s="436"/>
      <c r="F80" s="436"/>
      <c r="G80" s="436"/>
      <c r="H80" s="436"/>
      <c r="I80" s="436"/>
      <c r="J80" s="436"/>
      <c r="K80" s="436"/>
    </row>
    <row r="81" spans="1:11" ht="15">
      <c r="A81" s="436"/>
      <c r="B81" s="436"/>
      <c r="C81" s="436"/>
      <c r="D81" s="436"/>
      <c r="E81" s="436"/>
      <c r="F81" s="436"/>
      <c r="G81" s="436"/>
      <c r="H81" s="436"/>
      <c r="I81" s="436"/>
      <c r="J81" s="436"/>
      <c r="K81" s="436"/>
    </row>
    <row r="82" spans="1:11" ht="15">
      <c r="A82" s="436"/>
      <c r="B82" s="436"/>
      <c r="C82" s="436"/>
      <c r="D82" s="436"/>
      <c r="E82" s="436"/>
      <c r="F82" s="436"/>
      <c r="G82" s="436"/>
      <c r="H82" s="436"/>
      <c r="I82" s="436"/>
      <c r="J82" s="436"/>
      <c r="K82" s="436"/>
    </row>
    <row r="83" spans="1:11" ht="15">
      <c r="A83" s="436"/>
      <c r="B83" s="436"/>
      <c r="C83" s="436"/>
      <c r="D83" s="436"/>
      <c r="E83" s="436"/>
      <c r="F83" s="436"/>
      <c r="G83" s="436"/>
      <c r="H83" s="436"/>
      <c r="I83" s="436"/>
      <c r="J83" s="436"/>
      <c r="K83" s="436"/>
    </row>
    <row r="84" spans="1:11" ht="15">
      <c r="A84" s="436"/>
      <c r="B84" s="436"/>
      <c r="C84" s="436"/>
      <c r="D84" s="436"/>
      <c r="E84" s="436"/>
      <c r="F84" s="436"/>
      <c r="G84" s="436"/>
      <c r="H84" s="436"/>
      <c r="I84" s="436"/>
      <c r="J84" s="436"/>
      <c r="K84" s="436"/>
    </row>
    <row r="85" spans="1:11" ht="15">
      <c r="A85" s="436"/>
      <c r="B85" s="436"/>
      <c r="C85" s="436"/>
      <c r="D85" s="436"/>
      <c r="E85" s="436"/>
      <c r="F85" s="436"/>
      <c r="G85" s="436"/>
      <c r="H85" s="436"/>
      <c r="I85" s="436"/>
      <c r="J85" s="436"/>
      <c r="K85" s="436"/>
    </row>
    <row r="86" spans="1:11" ht="15">
      <c r="A86" s="436"/>
      <c r="B86" s="436"/>
      <c r="C86" s="436"/>
      <c r="D86" s="436"/>
      <c r="E86" s="436"/>
      <c r="F86" s="436"/>
      <c r="G86" s="436"/>
      <c r="H86" s="436"/>
      <c r="I86" s="436"/>
      <c r="J86" s="436"/>
      <c r="K86" s="436"/>
    </row>
    <row r="87" spans="1:11" ht="15">
      <c r="A87" s="436"/>
      <c r="B87" s="436"/>
      <c r="C87" s="436"/>
      <c r="D87" s="436"/>
      <c r="E87" s="436"/>
      <c r="F87" s="436"/>
      <c r="G87" s="436"/>
      <c r="H87" s="436"/>
      <c r="I87" s="436"/>
      <c r="J87" s="436"/>
      <c r="K87" s="436"/>
    </row>
    <row r="88" spans="1:11" ht="15">
      <c r="A88" s="436"/>
      <c r="B88" s="436"/>
      <c r="C88" s="436"/>
      <c r="D88" s="436"/>
      <c r="E88" s="436"/>
      <c r="F88" s="436"/>
      <c r="G88" s="436"/>
      <c r="H88" s="436"/>
      <c r="I88" s="436"/>
      <c r="J88" s="436"/>
      <c r="K88" s="436"/>
    </row>
    <row r="89" spans="1:11" ht="15">
      <c r="A89" s="436"/>
      <c r="B89" s="436"/>
      <c r="C89" s="436"/>
      <c r="D89" s="436"/>
      <c r="E89" s="436"/>
      <c r="F89" s="436"/>
      <c r="G89" s="436"/>
      <c r="H89" s="436"/>
      <c r="I89" s="436"/>
      <c r="J89" s="436"/>
      <c r="K89" s="436"/>
    </row>
    <row r="90" spans="1:11" ht="15">
      <c r="A90" s="436"/>
      <c r="B90" s="436"/>
      <c r="C90" s="436"/>
      <c r="D90" s="436"/>
      <c r="E90" s="436"/>
      <c r="F90" s="436"/>
      <c r="G90" s="436"/>
      <c r="H90" s="436"/>
      <c r="I90" s="436"/>
      <c r="J90" s="436"/>
      <c r="K90" s="436"/>
    </row>
    <row r="91" spans="1:11" ht="15">
      <c r="A91" s="436"/>
      <c r="B91" s="436"/>
      <c r="C91" s="436"/>
      <c r="D91" s="436"/>
      <c r="E91" s="436"/>
      <c r="F91" s="436"/>
      <c r="G91" s="436"/>
      <c r="H91" s="436"/>
      <c r="I91" s="436"/>
      <c r="J91" s="436"/>
      <c r="K91" s="436"/>
    </row>
    <row r="92" spans="1:11" ht="15">
      <c r="A92" s="436"/>
      <c r="B92" s="436"/>
      <c r="C92" s="436"/>
      <c r="D92" s="436"/>
      <c r="E92" s="436"/>
      <c r="F92" s="436"/>
      <c r="G92" s="436"/>
      <c r="H92" s="436"/>
      <c r="I92" s="436"/>
      <c r="J92" s="436"/>
      <c r="K92" s="436"/>
    </row>
    <row r="93" spans="1:11" ht="15">
      <c r="A93" s="436"/>
      <c r="B93" s="436"/>
      <c r="C93" s="436"/>
      <c r="D93" s="436"/>
      <c r="E93" s="436"/>
      <c r="F93" s="436"/>
      <c r="G93" s="436"/>
      <c r="H93" s="436"/>
      <c r="I93" s="436"/>
      <c r="J93" s="436"/>
      <c r="K93" s="436"/>
    </row>
    <row r="94" spans="1:11" ht="15">
      <c r="A94" s="436"/>
      <c r="B94" s="436"/>
      <c r="C94" s="436"/>
      <c r="D94" s="436"/>
      <c r="E94" s="436"/>
      <c r="F94" s="436"/>
      <c r="G94" s="436"/>
      <c r="H94" s="436"/>
      <c r="I94" s="436"/>
      <c r="J94" s="436"/>
      <c r="K94" s="436"/>
    </row>
    <row r="95" spans="1:11" ht="15">
      <c r="A95" s="436"/>
      <c r="B95" s="436"/>
      <c r="C95" s="436"/>
      <c r="D95" s="436"/>
      <c r="E95" s="436"/>
      <c r="F95" s="436"/>
      <c r="G95" s="436"/>
      <c r="H95" s="436"/>
      <c r="I95" s="436"/>
      <c r="J95" s="436"/>
      <c r="K95" s="436"/>
    </row>
    <row r="96" spans="1:11" ht="15">
      <c r="A96" s="436"/>
      <c r="B96" s="436"/>
      <c r="C96" s="436"/>
      <c r="D96" s="436"/>
      <c r="E96" s="436"/>
      <c r="F96" s="436"/>
      <c r="G96" s="436"/>
      <c r="H96" s="436"/>
      <c r="I96" s="436"/>
      <c r="J96" s="436"/>
      <c r="K96" s="436"/>
    </row>
    <row r="97" spans="1:11" ht="15">
      <c r="A97" s="436"/>
      <c r="B97" s="436"/>
      <c r="C97" s="436"/>
      <c r="D97" s="436"/>
      <c r="E97" s="436"/>
      <c r="F97" s="436"/>
      <c r="G97" s="436"/>
      <c r="H97" s="436"/>
      <c r="I97" s="436"/>
      <c r="J97" s="436"/>
      <c r="K97" s="436"/>
    </row>
    <row r="98" spans="1:11" ht="15">
      <c r="A98" s="436"/>
      <c r="B98" s="436"/>
      <c r="C98" s="436"/>
      <c r="D98" s="436"/>
      <c r="E98" s="436"/>
      <c r="F98" s="436"/>
      <c r="G98" s="436"/>
      <c r="H98" s="436"/>
      <c r="I98" s="436"/>
      <c r="J98" s="436"/>
      <c r="K98" s="436"/>
    </row>
    <row r="99" spans="1:11" ht="15">
      <c r="A99" s="436"/>
      <c r="B99" s="436"/>
      <c r="C99" s="436"/>
      <c r="D99" s="436"/>
      <c r="E99" s="436"/>
      <c r="F99" s="436"/>
      <c r="G99" s="436"/>
      <c r="H99" s="436"/>
      <c r="I99" s="436"/>
      <c r="J99" s="436"/>
      <c r="K99" s="436"/>
    </row>
    <row r="100" spans="1:11" ht="15">
      <c r="A100" s="436"/>
      <c r="B100" s="436"/>
      <c r="C100" s="436"/>
      <c r="D100" s="436"/>
      <c r="E100" s="436"/>
      <c r="F100" s="436"/>
      <c r="G100" s="436"/>
      <c r="H100" s="436"/>
      <c r="I100" s="436"/>
      <c r="J100" s="436"/>
      <c r="K100" s="436"/>
    </row>
    <row r="101" spans="1:11" ht="15">
      <c r="A101" s="436"/>
      <c r="B101" s="436"/>
      <c r="C101" s="436"/>
      <c r="D101" s="436"/>
      <c r="E101" s="436"/>
      <c r="F101" s="436"/>
      <c r="G101" s="436"/>
      <c r="H101" s="436"/>
      <c r="I101" s="436"/>
      <c r="J101" s="436"/>
      <c r="K101" s="436"/>
    </row>
    <row r="102" spans="1:11" ht="15">
      <c r="A102" s="436"/>
      <c r="B102" s="436"/>
      <c r="C102" s="436"/>
      <c r="D102" s="436"/>
      <c r="E102" s="436"/>
      <c r="F102" s="436"/>
      <c r="G102" s="436"/>
      <c r="H102" s="436"/>
      <c r="I102" s="436"/>
      <c r="J102" s="436"/>
      <c r="K102" s="436"/>
    </row>
    <row r="103" spans="1:11" ht="15">
      <c r="A103" s="436"/>
      <c r="B103" s="436"/>
      <c r="C103" s="436"/>
      <c r="D103" s="436"/>
      <c r="E103" s="436"/>
      <c r="F103" s="436"/>
      <c r="G103" s="436"/>
      <c r="H103" s="436"/>
      <c r="I103" s="436"/>
      <c r="J103" s="436"/>
      <c r="K103" s="436"/>
    </row>
    <row r="104" spans="1:11" ht="15">
      <c r="A104" s="436"/>
      <c r="B104" s="436"/>
      <c r="C104" s="436"/>
      <c r="D104" s="436"/>
      <c r="E104" s="436"/>
      <c r="F104" s="436"/>
      <c r="G104" s="436"/>
      <c r="H104" s="436"/>
      <c r="I104" s="436"/>
      <c r="J104" s="436"/>
      <c r="K104" s="436"/>
    </row>
    <row r="105" spans="1:11" ht="15">
      <c r="A105" s="436"/>
      <c r="B105" s="436"/>
      <c r="C105" s="436"/>
      <c r="D105" s="436"/>
      <c r="E105" s="436"/>
      <c r="F105" s="436"/>
      <c r="G105" s="436"/>
      <c r="H105" s="436"/>
      <c r="I105" s="436"/>
      <c r="J105" s="436"/>
      <c r="K105" s="436"/>
    </row>
    <row r="106" spans="1:11" ht="15">
      <c r="A106" s="436"/>
      <c r="B106" s="436"/>
      <c r="C106" s="436"/>
      <c r="D106" s="436"/>
      <c r="E106" s="436"/>
      <c r="F106" s="436"/>
      <c r="G106" s="436"/>
      <c r="H106" s="436"/>
      <c r="I106" s="436"/>
      <c r="J106" s="436"/>
      <c r="K106" s="436"/>
    </row>
    <row r="107" spans="1:11" ht="15">
      <c r="A107" s="436"/>
      <c r="B107" s="436"/>
      <c r="C107" s="436"/>
      <c r="D107" s="436"/>
      <c r="E107" s="436"/>
      <c r="F107" s="436"/>
      <c r="G107" s="436"/>
      <c r="H107" s="436"/>
      <c r="I107" s="436"/>
      <c r="J107" s="436"/>
      <c r="K107" s="436"/>
    </row>
    <row r="108" spans="1:11" ht="15">
      <c r="A108" s="436"/>
      <c r="B108" s="436"/>
      <c r="C108" s="436"/>
      <c r="D108" s="436"/>
      <c r="E108" s="436"/>
      <c r="F108" s="436"/>
      <c r="G108" s="436"/>
      <c r="H108" s="436"/>
      <c r="I108" s="436"/>
      <c r="J108" s="436"/>
      <c r="K108" s="436"/>
    </row>
    <row r="109" spans="1:11" ht="15">
      <c r="A109" s="436"/>
      <c r="B109" s="436"/>
      <c r="C109" s="436"/>
      <c r="D109" s="436"/>
      <c r="E109" s="436"/>
      <c r="F109" s="436"/>
      <c r="G109" s="436"/>
      <c r="H109" s="436"/>
      <c r="I109" s="436"/>
      <c r="J109" s="436"/>
      <c r="K109" s="436"/>
    </row>
    <row r="110" spans="1:11" ht="15">
      <c r="A110" s="436"/>
      <c r="B110" s="436"/>
      <c r="C110" s="436"/>
      <c r="D110" s="436"/>
      <c r="E110" s="436"/>
      <c r="F110" s="436"/>
      <c r="G110" s="436"/>
      <c r="H110" s="436"/>
      <c r="I110" s="436"/>
      <c r="J110" s="436"/>
      <c r="K110" s="436"/>
    </row>
    <row r="111" spans="1:11" ht="15">
      <c r="A111" s="436"/>
      <c r="B111" s="436"/>
      <c r="C111" s="436"/>
      <c r="D111" s="436"/>
      <c r="E111" s="436"/>
      <c r="F111" s="436"/>
      <c r="G111" s="436"/>
      <c r="H111" s="436"/>
      <c r="I111" s="436"/>
      <c r="J111" s="436"/>
      <c r="K111" s="436"/>
    </row>
    <row r="112" spans="1:11" ht="15">
      <c r="A112" s="436"/>
      <c r="B112" s="436"/>
      <c r="C112" s="436"/>
      <c r="D112" s="436"/>
      <c r="E112" s="436"/>
      <c r="F112" s="436"/>
      <c r="G112" s="436"/>
      <c r="H112" s="436"/>
      <c r="I112" s="436"/>
      <c r="J112" s="436"/>
      <c r="K112" s="436"/>
    </row>
    <row r="113" spans="1:11" ht="15">
      <c r="A113" s="436"/>
      <c r="B113" s="436"/>
      <c r="C113" s="436"/>
      <c r="D113" s="436"/>
      <c r="E113" s="436"/>
      <c r="F113" s="436"/>
      <c r="G113" s="436"/>
      <c r="H113" s="436"/>
      <c r="I113" s="436"/>
      <c r="J113" s="436"/>
      <c r="K113" s="436"/>
    </row>
    <row r="114" spans="1:11" ht="15">
      <c r="A114" s="436"/>
      <c r="B114" s="436"/>
      <c r="C114" s="436"/>
      <c r="D114" s="436"/>
      <c r="E114" s="436"/>
      <c r="F114" s="436"/>
      <c r="G114" s="436"/>
      <c r="H114" s="436"/>
      <c r="I114" s="436"/>
      <c r="J114" s="436"/>
      <c r="K114" s="436"/>
    </row>
    <row r="115" spans="1:11" ht="15">
      <c r="A115" s="436"/>
      <c r="B115" s="436"/>
      <c r="C115" s="436"/>
      <c r="D115" s="436"/>
      <c r="E115" s="436"/>
      <c r="F115" s="436"/>
      <c r="G115" s="436"/>
      <c r="H115" s="436"/>
      <c r="I115" s="436"/>
      <c r="J115" s="436"/>
      <c r="K115" s="436"/>
    </row>
    <row r="116" spans="1:11" ht="15">
      <c r="A116" s="436"/>
      <c r="B116" s="436"/>
      <c r="C116" s="436"/>
      <c r="D116" s="436"/>
      <c r="E116" s="436"/>
      <c r="F116" s="436"/>
      <c r="G116" s="436"/>
      <c r="H116" s="436"/>
      <c r="I116" s="436"/>
      <c r="J116" s="436"/>
      <c r="K116" s="436"/>
    </row>
    <row r="117" spans="1:11" ht="15">
      <c r="A117" s="436"/>
      <c r="B117" s="436"/>
      <c r="C117" s="436"/>
      <c r="D117" s="436"/>
      <c r="E117" s="436"/>
      <c r="F117" s="436"/>
      <c r="G117" s="436"/>
      <c r="H117" s="436"/>
      <c r="I117" s="436"/>
      <c r="J117" s="436"/>
      <c r="K117" s="436"/>
    </row>
    <row r="118" spans="1:11" ht="15">
      <c r="A118" s="436"/>
      <c r="B118" s="436"/>
      <c r="C118" s="436"/>
      <c r="D118" s="436"/>
      <c r="E118" s="436"/>
      <c r="F118" s="436"/>
      <c r="G118" s="436"/>
      <c r="H118" s="436"/>
      <c r="I118" s="436"/>
      <c r="J118" s="436"/>
      <c r="K118" s="436"/>
    </row>
    <row r="119" spans="1:11" ht="15">
      <c r="A119" s="436"/>
      <c r="B119" s="436"/>
      <c r="C119" s="436"/>
      <c r="D119" s="436"/>
      <c r="E119" s="436"/>
      <c r="F119" s="436"/>
      <c r="G119" s="436"/>
      <c r="H119" s="436"/>
      <c r="I119" s="436"/>
      <c r="J119" s="436"/>
      <c r="K119" s="436"/>
    </row>
    <row r="120" spans="1:11" ht="15">
      <c r="A120" s="436"/>
      <c r="B120" s="436"/>
      <c r="C120" s="436"/>
      <c r="D120" s="436"/>
      <c r="E120" s="436"/>
      <c r="F120" s="436"/>
      <c r="G120" s="436"/>
      <c r="H120" s="436"/>
      <c r="I120" s="436"/>
      <c r="J120" s="436"/>
      <c r="K120" s="436"/>
    </row>
    <row r="121" spans="1:11" ht="15">
      <c r="A121" s="436"/>
      <c r="B121" s="436"/>
      <c r="C121" s="436"/>
      <c r="D121" s="436"/>
      <c r="E121" s="436"/>
      <c r="F121" s="436"/>
      <c r="G121" s="436"/>
      <c r="H121" s="436"/>
      <c r="I121" s="436"/>
      <c r="J121" s="436"/>
      <c r="K121" s="436"/>
    </row>
    <row r="122" spans="1:11" ht="15">
      <c r="A122" s="436"/>
      <c r="B122" s="436"/>
      <c r="C122" s="436"/>
      <c r="D122" s="436"/>
      <c r="E122" s="436"/>
      <c r="F122" s="436"/>
      <c r="G122" s="436"/>
      <c r="H122" s="436"/>
      <c r="I122" s="436"/>
      <c r="J122" s="436"/>
      <c r="K122" s="436"/>
    </row>
    <row r="123" spans="1:11" ht="15">
      <c r="A123" s="436"/>
      <c r="B123" s="436"/>
      <c r="C123" s="436"/>
      <c r="D123" s="436"/>
      <c r="E123" s="436"/>
      <c r="F123" s="436"/>
      <c r="G123" s="436"/>
      <c r="H123" s="436"/>
      <c r="I123" s="436"/>
      <c r="J123" s="436"/>
      <c r="K123" s="436"/>
    </row>
    <row r="124" spans="1:11" ht="15">
      <c r="A124" s="436"/>
      <c r="B124" s="436"/>
      <c r="C124" s="436"/>
      <c r="D124" s="436"/>
      <c r="E124" s="436"/>
      <c r="F124" s="436"/>
      <c r="G124" s="436"/>
      <c r="H124" s="436"/>
      <c r="I124" s="436"/>
      <c r="J124" s="436"/>
      <c r="K124" s="436"/>
    </row>
    <row r="125" spans="1:11" ht="15">
      <c r="A125" s="436"/>
      <c r="B125" s="436"/>
      <c r="C125" s="436"/>
      <c r="D125" s="436"/>
      <c r="E125" s="436"/>
      <c r="F125" s="436"/>
      <c r="G125" s="436"/>
      <c r="H125" s="436"/>
      <c r="I125" s="436"/>
      <c r="J125" s="436"/>
      <c r="K125" s="436"/>
    </row>
    <row r="126" spans="1:11" ht="15">
      <c r="A126" s="436"/>
      <c r="B126" s="436"/>
      <c r="C126" s="436"/>
      <c r="D126" s="436"/>
      <c r="E126" s="436"/>
      <c r="F126" s="436"/>
      <c r="G126" s="436"/>
      <c r="H126" s="436"/>
      <c r="I126" s="436"/>
      <c r="J126" s="436"/>
      <c r="K126" s="436"/>
    </row>
    <row r="127" spans="1:11" ht="15">
      <c r="A127" s="436"/>
      <c r="B127" s="436"/>
      <c r="C127" s="436"/>
      <c r="D127" s="436"/>
      <c r="E127" s="436"/>
      <c r="F127" s="436"/>
      <c r="G127" s="436"/>
      <c r="H127" s="436"/>
      <c r="I127" s="436"/>
      <c r="J127" s="436"/>
      <c r="K127" s="436"/>
    </row>
    <row r="128" spans="1:11" ht="15">
      <c r="A128" s="436"/>
      <c r="B128" s="436"/>
      <c r="C128" s="436"/>
      <c r="D128" s="436"/>
      <c r="E128" s="436"/>
      <c r="F128" s="436"/>
      <c r="G128" s="436"/>
      <c r="H128" s="436"/>
      <c r="I128" s="436"/>
      <c r="J128" s="436"/>
      <c r="K128" s="436"/>
    </row>
    <row r="129" spans="1:11" ht="15">
      <c r="A129" s="436"/>
      <c r="B129" s="436"/>
      <c r="C129" s="436"/>
      <c r="D129" s="436"/>
      <c r="E129" s="436"/>
      <c r="F129" s="436"/>
      <c r="G129" s="436"/>
      <c r="H129" s="436"/>
      <c r="I129" s="436"/>
      <c r="J129" s="436"/>
      <c r="K129" s="436"/>
    </row>
    <row r="130" spans="1:11" ht="15">
      <c r="A130" s="436"/>
      <c r="B130" s="436"/>
      <c r="C130" s="436"/>
      <c r="D130" s="436"/>
      <c r="E130" s="436"/>
      <c r="F130" s="436"/>
      <c r="G130" s="436"/>
      <c r="H130" s="436"/>
      <c r="I130" s="436"/>
      <c r="J130" s="436"/>
      <c r="K130" s="436"/>
    </row>
    <row r="131" spans="1:11" ht="15">
      <c r="A131" s="436"/>
      <c r="B131" s="436"/>
      <c r="C131" s="436"/>
      <c r="D131" s="436"/>
      <c r="E131" s="436"/>
      <c r="F131" s="436"/>
      <c r="G131" s="436"/>
      <c r="H131" s="436"/>
      <c r="I131" s="436"/>
      <c r="J131" s="436"/>
      <c r="K131" s="436"/>
    </row>
    <row r="132" spans="1:11" ht="15">
      <c r="A132" s="436"/>
      <c r="B132" s="436"/>
      <c r="C132" s="436"/>
      <c r="D132" s="436"/>
      <c r="E132" s="436"/>
      <c r="F132" s="436"/>
      <c r="G132" s="436"/>
      <c r="H132" s="436"/>
      <c r="I132" s="436"/>
      <c r="J132" s="436"/>
      <c r="K132" s="436"/>
    </row>
    <row r="133" spans="1:11" ht="15">
      <c r="A133" s="436"/>
      <c r="B133" s="436"/>
      <c r="C133" s="436"/>
      <c r="D133" s="436"/>
      <c r="E133" s="436"/>
      <c r="F133" s="436"/>
      <c r="G133" s="436"/>
      <c r="H133" s="436"/>
      <c r="I133" s="436"/>
      <c r="J133" s="436"/>
      <c r="K133" s="436"/>
    </row>
    <row r="134" spans="1:11" ht="15">
      <c r="A134" s="436"/>
      <c r="B134" s="436"/>
      <c r="C134" s="436"/>
      <c r="D134" s="436"/>
      <c r="E134" s="436"/>
      <c r="F134" s="436"/>
      <c r="G134" s="436"/>
      <c r="H134" s="436"/>
      <c r="I134" s="436"/>
      <c r="J134" s="436"/>
      <c r="K134" s="436"/>
    </row>
    <row r="135" spans="1:11" ht="15">
      <c r="A135" s="436"/>
      <c r="B135" s="436"/>
      <c r="C135" s="436"/>
      <c r="D135" s="436"/>
      <c r="E135" s="436"/>
      <c r="F135" s="436"/>
      <c r="G135" s="436"/>
      <c r="H135" s="436"/>
      <c r="I135" s="436"/>
      <c r="J135" s="436"/>
      <c r="K135" s="436"/>
    </row>
    <row r="136" spans="1:11" ht="15">
      <c r="A136" s="436"/>
      <c r="B136" s="436"/>
      <c r="C136" s="436"/>
      <c r="D136" s="436"/>
      <c r="E136" s="436"/>
      <c r="F136" s="436"/>
      <c r="G136" s="436"/>
      <c r="H136" s="436"/>
      <c r="I136" s="436"/>
      <c r="J136" s="436"/>
      <c r="K136" s="436"/>
    </row>
    <row r="137" spans="1:11" ht="15">
      <c r="A137" s="436"/>
      <c r="B137" s="436"/>
      <c r="C137" s="436"/>
      <c r="D137" s="436"/>
      <c r="E137" s="436"/>
      <c r="F137" s="436"/>
      <c r="G137" s="436"/>
      <c r="H137" s="436"/>
      <c r="I137" s="436"/>
      <c r="J137" s="436"/>
      <c r="K137" s="436"/>
    </row>
    <row r="138" spans="1:11" ht="15">
      <c r="A138" s="436"/>
      <c r="B138" s="436"/>
      <c r="C138" s="436"/>
      <c r="D138" s="436"/>
      <c r="E138" s="436"/>
      <c r="F138" s="436"/>
      <c r="G138" s="436"/>
      <c r="H138" s="436"/>
      <c r="I138" s="436"/>
      <c r="J138" s="436"/>
      <c r="K138" s="436"/>
    </row>
    <row r="139" spans="1:11" ht="15">
      <c r="A139" s="436"/>
      <c r="B139" s="436"/>
      <c r="C139" s="436"/>
      <c r="D139" s="436"/>
      <c r="E139" s="436"/>
      <c r="F139" s="436"/>
      <c r="G139" s="436"/>
      <c r="H139" s="436"/>
      <c r="I139" s="436"/>
      <c r="J139" s="436"/>
      <c r="K139" s="436"/>
    </row>
    <row r="140" spans="1:11" ht="15">
      <c r="A140" s="436"/>
      <c r="B140" s="436"/>
      <c r="C140" s="436"/>
      <c r="D140" s="436"/>
      <c r="E140" s="436"/>
      <c r="F140" s="436"/>
      <c r="G140" s="436"/>
      <c r="H140" s="436"/>
      <c r="I140" s="436"/>
      <c r="J140" s="436"/>
      <c r="K140" s="436"/>
    </row>
    <row r="141" spans="1:11" ht="15">
      <c r="A141" s="436"/>
      <c r="B141" s="436"/>
      <c r="C141" s="436"/>
      <c r="D141" s="436"/>
      <c r="E141" s="436"/>
      <c r="F141" s="436"/>
      <c r="G141" s="436"/>
      <c r="H141" s="436"/>
      <c r="I141" s="436"/>
      <c r="J141" s="436"/>
      <c r="K141" s="436"/>
    </row>
    <row r="142" spans="1:11" ht="15">
      <c r="A142" s="436"/>
      <c r="B142" s="436"/>
      <c r="C142" s="436"/>
      <c r="D142" s="436"/>
      <c r="E142" s="436"/>
      <c r="F142" s="436"/>
      <c r="G142" s="436"/>
      <c r="H142" s="436"/>
      <c r="I142" s="436"/>
      <c r="J142" s="436"/>
      <c r="K142" s="436"/>
    </row>
    <row r="143" spans="1:11" ht="15">
      <c r="A143" s="436"/>
      <c r="B143" s="436"/>
      <c r="C143" s="436"/>
      <c r="D143" s="436"/>
      <c r="E143" s="436"/>
      <c r="F143" s="436"/>
      <c r="G143" s="436"/>
      <c r="H143" s="436"/>
      <c r="I143" s="436"/>
      <c r="J143" s="436"/>
      <c r="K143" s="436"/>
    </row>
    <row r="144" spans="1:11" ht="15">
      <c r="A144" s="436"/>
      <c r="B144" s="436"/>
      <c r="C144" s="436"/>
      <c r="D144" s="436"/>
      <c r="E144" s="436"/>
      <c r="F144" s="436"/>
      <c r="G144" s="436"/>
      <c r="H144" s="436"/>
      <c r="I144" s="436"/>
      <c r="J144" s="436"/>
      <c r="K144" s="436"/>
    </row>
    <row r="145" spans="1:11" ht="15">
      <c r="A145" s="436"/>
      <c r="B145" s="436"/>
      <c r="C145" s="436"/>
      <c r="D145" s="436"/>
      <c r="E145" s="436"/>
      <c r="F145" s="436"/>
      <c r="G145" s="436"/>
      <c r="H145" s="436"/>
      <c r="I145" s="436"/>
      <c r="J145" s="436"/>
      <c r="K145" s="436"/>
    </row>
    <row r="146" spans="1:11" ht="15">
      <c r="A146" s="436"/>
      <c r="B146" s="436"/>
      <c r="C146" s="436"/>
      <c r="D146" s="436"/>
      <c r="E146" s="436"/>
      <c r="F146" s="436"/>
      <c r="G146" s="436"/>
      <c r="H146" s="436"/>
      <c r="I146" s="436"/>
      <c r="J146" s="436"/>
      <c r="K146" s="436"/>
    </row>
    <row r="147" spans="1:11" ht="15">
      <c r="A147" s="436"/>
      <c r="B147" s="436"/>
      <c r="C147" s="436"/>
      <c r="D147" s="436"/>
      <c r="E147" s="436"/>
      <c r="F147" s="436"/>
      <c r="G147" s="436"/>
      <c r="H147" s="436"/>
      <c r="I147" s="436"/>
      <c r="J147" s="436"/>
      <c r="K147" s="436"/>
    </row>
    <row r="148" spans="1:11" ht="15">
      <c r="A148" s="436"/>
      <c r="B148" s="436"/>
      <c r="C148" s="436"/>
      <c r="D148" s="436"/>
      <c r="E148" s="436"/>
      <c r="F148" s="436"/>
      <c r="G148" s="436"/>
      <c r="H148" s="436"/>
      <c r="I148" s="436"/>
      <c r="J148" s="436"/>
      <c r="K148" s="436"/>
    </row>
    <row r="149" spans="1:11" ht="15">
      <c r="A149" s="436"/>
      <c r="B149" s="436"/>
      <c r="C149" s="436"/>
      <c r="D149" s="436"/>
      <c r="E149" s="436"/>
      <c r="F149" s="436"/>
      <c r="G149" s="436"/>
      <c r="H149" s="436"/>
      <c r="I149" s="436"/>
      <c r="J149" s="436"/>
      <c r="K149" s="436"/>
    </row>
    <row r="150" spans="1:11" ht="15">
      <c r="A150" s="436"/>
      <c r="B150" s="436"/>
      <c r="C150" s="436"/>
      <c r="D150" s="436"/>
      <c r="E150" s="436"/>
      <c r="F150" s="436"/>
      <c r="G150" s="436"/>
      <c r="H150" s="436"/>
      <c r="I150" s="436"/>
      <c r="J150" s="436"/>
      <c r="K150" s="436"/>
    </row>
    <row r="151" spans="1:11" ht="15">
      <c r="A151" s="436"/>
      <c r="B151" s="436"/>
      <c r="C151" s="436"/>
      <c r="D151" s="436"/>
      <c r="E151" s="436"/>
      <c r="F151" s="436"/>
      <c r="G151" s="436"/>
      <c r="H151" s="436"/>
      <c r="I151" s="436"/>
      <c r="J151" s="436"/>
      <c r="K151" s="436"/>
    </row>
    <row r="152" spans="1:11" ht="15">
      <c r="A152" s="436"/>
      <c r="B152" s="436"/>
      <c r="C152" s="436"/>
      <c r="D152" s="436"/>
      <c r="E152" s="436"/>
      <c r="F152" s="436"/>
      <c r="G152" s="436"/>
      <c r="H152" s="436"/>
      <c r="I152" s="436"/>
      <c r="J152" s="436"/>
      <c r="K152" s="436"/>
    </row>
    <row r="153" spans="1:11" ht="15">
      <c r="A153" s="436"/>
      <c r="B153" s="436"/>
      <c r="C153" s="436"/>
      <c r="D153" s="436"/>
      <c r="E153" s="436"/>
      <c r="F153" s="436"/>
      <c r="G153" s="436"/>
      <c r="H153" s="436"/>
      <c r="I153" s="436"/>
      <c r="J153" s="436"/>
      <c r="K153" s="436"/>
    </row>
    <row r="154" spans="1:11" ht="15">
      <c r="A154" s="436"/>
      <c r="B154" s="436"/>
      <c r="C154" s="436"/>
      <c r="D154" s="436"/>
      <c r="E154" s="436"/>
      <c r="F154" s="436"/>
      <c r="G154" s="436"/>
      <c r="H154" s="436"/>
      <c r="I154" s="436"/>
      <c r="J154" s="436"/>
      <c r="K154" s="436"/>
    </row>
    <row r="155" spans="1:11" ht="15">
      <c r="A155" s="436"/>
      <c r="B155" s="436"/>
      <c r="C155" s="436"/>
      <c r="D155" s="436"/>
      <c r="E155" s="436"/>
      <c r="F155" s="436"/>
      <c r="G155" s="436"/>
      <c r="H155" s="436"/>
      <c r="I155" s="436"/>
      <c r="J155" s="436"/>
      <c r="K155" s="436"/>
    </row>
    <row r="156" spans="1:11" ht="15">
      <c r="A156" s="436"/>
      <c r="B156" s="436"/>
      <c r="C156" s="436"/>
      <c r="D156" s="436"/>
      <c r="E156" s="436"/>
      <c r="F156" s="436"/>
      <c r="G156" s="436"/>
      <c r="H156" s="436"/>
      <c r="I156" s="436"/>
      <c r="J156" s="436"/>
      <c r="K156" s="436"/>
    </row>
    <row r="157" spans="1:11" ht="15">
      <c r="A157" s="436"/>
      <c r="B157" s="436"/>
      <c r="C157" s="436"/>
      <c r="D157" s="436"/>
      <c r="E157" s="436"/>
      <c r="F157" s="436"/>
      <c r="G157" s="436"/>
      <c r="H157" s="436"/>
      <c r="I157" s="436"/>
      <c r="J157" s="436"/>
      <c r="K157" s="436"/>
    </row>
    <row r="158" spans="1:11" ht="15">
      <c r="A158" s="436"/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1" ht="15">
      <c r="A159" s="436"/>
      <c r="B159" s="436"/>
      <c r="C159" s="436"/>
      <c r="D159" s="436"/>
      <c r="E159" s="436"/>
      <c r="F159" s="436"/>
      <c r="G159" s="436"/>
      <c r="H159" s="436"/>
      <c r="I159" s="436"/>
      <c r="J159" s="436"/>
      <c r="K159" s="436"/>
    </row>
    <row r="160" spans="1:11" ht="15">
      <c r="A160" s="436"/>
      <c r="B160" s="436"/>
      <c r="C160" s="436"/>
      <c r="D160" s="436"/>
      <c r="E160" s="436"/>
      <c r="F160" s="436"/>
      <c r="G160" s="436"/>
      <c r="H160" s="436"/>
      <c r="I160" s="436"/>
      <c r="J160" s="436"/>
      <c r="K160" s="436"/>
    </row>
    <row r="161" spans="1:11" ht="15">
      <c r="A161" s="436"/>
      <c r="B161" s="436"/>
      <c r="C161" s="436"/>
      <c r="D161" s="436"/>
      <c r="E161" s="436"/>
      <c r="F161" s="436"/>
      <c r="G161" s="436"/>
      <c r="H161" s="436"/>
      <c r="I161" s="436"/>
      <c r="J161" s="436"/>
      <c r="K161" s="436"/>
    </row>
    <row r="162" spans="1:11" ht="15">
      <c r="A162" s="436"/>
      <c r="B162" s="436"/>
      <c r="C162" s="436"/>
      <c r="D162" s="436"/>
      <c r="E162" s="436"/>
      <c r="F162" s="436"/>
      <c r="G162" s="436"/>
      <c r="H162" s="436"/>
      <c r="I162" s="436"/>
      <c r="J162" s="436"/>
      <c r="K162" s="436"/>
    </row>
    <row r="163" spans="1:11" ht="15">
      <c r="A163" s="436"/>
      <c r="B163" s="436"/>
      <c r="C163" s="436"/>
      <c r="D163" s="436"/>
      <c r="E163" s="436"/>
      <c r="F163" s="436"/>
      <c r="G163" s="436"/>
      <c r="H163" s="436"/>
      <c r="I163" s="436"/>
      <c r="J163" s="436"/>
      <c r="K163" s="436"/>
    </row>
    <row r="164" spans="1:11" ht="15">
      <c r="A164" s="436"/>
      <c r="B164" s="436"/>
      <c r="C164" s="436"/>
      <c r="D164" s="436"/>
      <c r="E164" s="436"/>
      <c r="F164" s="436"/>
      <c r="G164" s="436"/>
      <c r="H164" s="436"/>
      <c r="I164" s="436"/>
      <c r="J164" s="436"/>
      <c r="K164" s="436"/>
    </row>
    <row r="165" spans="1:11" ht="15">
      <c r="A165" s="436"/>
      <c r="B165" s="436"/>
      <c r="C165" s="436"/>
      <c r="D165" s="436"/>
      <c r="E165" s="436"/>
      <c r="F165" s="436"/>
      <c r="G165" s="436"/>
      <c r="H165" s="436"/>
      <c r="I165" s="436"/>
      <c r="J165" s="436"/>
      <c r="K165" s="436"/>
    </row>
    <row r="166" spans="1:11" ht="15">
      <c r="A166" s="436"/>
      <c r="B166" s="436"/>
      <c r="C166" s="436"/>
      <c r="D166" s="436"/>
      <c r="E166" s="436"/>
      <c r="F166" s="436"/>
      <c r="G166" s="436"/>
      <c r="H166" s="436"/>
      <c r="I166" s="436"/>
      <c r="J166" s="436"/>
      <c r="K166" s="436"/>
    </row>
    <row r="167" spans="1:11" ht="15">
      <c r="A167" s="436"/>
      <c r="B167" s="436"/>
      <c r="C167" s="436"/>
      <c r="D167" s="436"/>
      <c r="E167" s="436"/>
      <c r="F167" s="436"/>
      <c r="G167" s="436"/>
      <c r="H167" s="436"/>
      <c r="I167" s="436"/>
      <c r="J167" s="436"/>
      <c r="K167" s="436"/>
    </row>
    <row r="168" spans="1:11" ht="15">
      <c r="A168" s="436"/>
      <c r="B168" s="436"/>
      <c r="C168" s="436"/>
      <c r="D168" s="436"/>
      <c r="E168" s="436"/>
      <c r="F168" s="436"/>
      <c r="G168" s="436"/>
      <c r="H168" s="436"/>
      <c r="I168" s="436"/>
      <c r="J168" s="436"/>
      <c r="K168" s="436"/>
    </row>
    <row r="169" spans="1:11" ht="15">
      <c r="A169" s="436"/>
      <c r="B169" s="436"/>
      <c r="C169" s="436"/>
      <c r="D169" s="436"/>
      <c r="E169" s="436"/>
      <c r="F169" s="436"/>
      <c r="G169" s="436"/>
      <c r="H169" s="436"/>
      <c r="I169" s="436"/>
      <c r="J169" s="436"/>
      <c r="K169" s="436"/>
    </row>
    <row r="170" spans="1:11" ht="15">
      <c r="A170" s="436"/>
      <c r="B170" s="436"/>
      <c r="C170" s="436"/>
      <c r="D170" s="436"/>
      <c r="E170" s="436"/>
      <c r="F170" s="436"/>
      <c r="G170" s="436"/>
      <c r="H170" s="436"/>
      <c r="I170" s="436"/>
      <c r="J170" s="436"/>
      <c r="K170" s="436"/>
    </row>
    <row r="171" spans="1:11" ht="15">
      <c r="A171" s="436"/>
      <c r="B171" s="436"/>
      <c r="C171" s="436"/>
      <c r="D171" s="436"/>
      <c r="E171" s="436"/>
      <c r="F171" s="436"/>
      <c r="G171" s="436"/>
      <c r="H171" s="436"/>
      <c r="I171" s="436"/>
      <c r="J171" s="436"/>
      <c r="K171" s="436"/>
    </row>
    <row r="172" spans="1:11" ht="15">
      <c r="A172" s="436"/>
      <c r="B172" s="436"/>
      <c r="C172" s="436"/>
      <c r="D172" s="436"/>
      <c r="E172" s="436"/>
      <c r="F172" s="436"/>
      <c r="G172" s="436"/>
      <c r="H172" s="436"/>
      <c r="I172" s="436"/>
      <c r="J172" s="436"/>
      <c r="K172" s="436"/>
    </row>
    <row r="173" spans="1:11" ht="15">
      <c r="A173" s="436"/>
      <c r="B173" s="436"/>
      <c r="C173" s="436"/>
      <c r="D173" s="436"/>
      <c r="E173" s="436"/>
      <c r="F173" s="436"/>
      <c r="G173" s="436"/>
      <c r="H173" s="436"/>
      <c r="I173" s="436"/>
      <c r="J173" s="436"/>
      <c r="K173" s="436"/>
    </row>
    <row r="174" spans="1:11" ht="15">
      <c r="A174" s="436"/>
      <c r="B174" s="436"/>
      <c r="C174" s="436"/>
      <c r="D174" s="436"/>
      <c r="E174" s="436"/>
      <c r="F174" s="436"/>
      <c r="G174" s="436"/>
      <c r="H174" s="436"/>
      <c r="I174" s="436"/>
      <c r="J174" s="436"/>
      <c r="K174" s="436"/>
    </row>
    <row r="175" spans="1:11" ht="15">
      <c r="A175" s="436"/>
      <c r="B175" s="436"/>
      <c r="C175" s="436"/>
      <c r="D175" s="436"/>
      <c r="E175" s="436"/>
      <c r="F175" s="436"/>
      <c r="G175" s="436"/>
      <c r="H175" s="436"/>
      <c r="I175" s="436"/>
      <c r="J175" s="436"/>
      <c r="K175" s="436"/>
    </row>
    <row r="176" spans="1:11" ht="15">
      <c r="A176" s="436"/>
      <c r="B176" s="436"/>
      <c r="C176" s="436"/>
      <c r="D176" s="436"/>
      <c r="E176" s="436"/>
      <c r="F176" s="436"/>
      <c r="G176" s="436"/>
      <c r="H176" s="436"/>
      <c r="I176" s="436"/>
      <c r="J176" s="436"/>
      <c r="K176" s="436"/>
    </row>
    <row r="177" spans="1:11" ht="15">
      <c r="A177" s="436"/>
      <c r="B177" s="436"/>
      <c r="C177" s="436"/>
      <c r="D177" s="436"/>
      <c r="E177" s="436"/>
      <c r="F177" s="436"/>
      <c r="G177" s="436"/>
      <c r="H177" s="436"/>
      <c r="I177" s="436"/>
      <c r="J177" s="436"/>
      <c r="K177" s="436"/>
    </row>
    <row r="178" spans="1:11" ht="15">
      <c r="A178" s="436"/>
      <c r="B178" s="436"/>
      <c r="C178" s="436"/>
      <c r="D178" s="436"/>
      <c r="E178" s="436"/>
      <c r="F178" s="436"/>
      <c r="G178" s="436"/>
      <c r="H178" s="436"/>
      <c r="I178" s="436"/>
      <c r="J178" s="436"/>
      <c r="K178" s="436"/>
    </row>
    <row r="179" spans="1:11" ht="15">
      <c r="A179" s="436"/>
      <c r="B179" s="436"/>
      <c r="C179" s="436"/>
      <c r="D179" s="436"/>
      <c r="E179" s="436"/>
      <c r="F179" s="436"/>
      <c r="G179" s="436"/>
      <c r="H179" s="436"/>
      <c r="I179" s="436"/>
      <c r="J179" s="436"/>
      <c r="K179" s="436"/>
    </row>
    <row r="180" spans="1:11" ht="15">
      <c r="A180" s="436"/>
      <c r="B180" s="436"/>
      <c r="C180" s="436"/>
      <c r="D180" s="436"/>
      <c r="E180" s="436"/>
      <c r="F180" s="436"/>
      <c r="G180" s="436"/>
      <c r="H180" s="436"/>
      <c r="I180" s="436"/>
      <c r="J180" s="436"/>
      <c r="K180" s="436"/>
    </row>
    <row r="181" spans="1:11" ht="15">
      <c r="A181" s="436"/>
      <c r="B181" s="436"/>
      <c r="C181" s="436"/>
      <c r="D181" s="436"/>
      <c r="E181" s="436"/>
      <c r="F181" s="436"/>
      <c r="G181" s="436"/>
      <c r="H181" s="436"/>
      <c r="I181" s="436"/>
      <c r="J181" s="436"/>
      <c r="K181" s="436"/>
    </row>
    <row r="182" spans="1:11" ht="15">
      <c r="A182" s="436"/>
      <c r="B182" s="436"/>
      <c r="C182" s="436"/>
      <c r="D182" s="436"/>
      <c r="E182" s="436"/>
      <c r="F182" s="436"/>
      <c r="G182" s="436"/>
      <c r="H182" s="436"/>
      <c r="I182" s="436"/>
      <c r="J182" s="436"/>
      <c r="K182" s="436"/>
    </row>
    <row r="183" spans="1:11" ht="15">
      <c r="A183" s="436"/>
      <c r="B183" s="436"/>
      <c r="C183" s="436"/>
      <c r="D183" s="436"/>
      <c r="E183" s="436"/>
      <c r="F183" s="436"/>
      <c r="G183" s="436"/>
      <c r="H183" s="436"/>
      <c r="I183" s="436"/>
      <c r="J183" s="436"/>
      <c r="K183" s="436"/>
    </row>
    <row r="184" spans="1:11" ht="15">
      <c r="A184" s="436"/>
      <c r="B184" s="436"/>
      <c r="C184" s="436"/>
      <c r="D184" s="436"/>
      <c r="E184" s="436"/>
      <c r="F184" s="436"/>
      <c r="G184" s="436"/>
      <c r="H184" s="436"/>
      <c r="I184" s="436"/>
      <c r="J184" s="436"/>
      <c r="K184" s="436"/>
    </row>
    <row r="185" spans="1:11" ht="15">
      <c r="A185" s="436"/>
      <c r="B185" s="436"/>
      <c r="C185" s="436"/>
      <c r="D185" s="436"/>
      <c r="E185" s="436"/>
      <c r="F185" s="436"/>
      <c r="G185" s="436"/>
      <c r="H185" s="436"/>
      <c r="I185" s="436"/>
      <c r="J185" s="436"/>
      <c r="K185" s="436"/>
    </row>
    <row r="186" spans="1:11" ht="15">
      <c r="A186" s="436"/>
      <c r="B186" s="436"/>
      <c r="C186" s="436"/>
      <c r="D186" s="436"/>
      <c r="E186" s="436"/>
      <c r="F186" s="436"/>
      <c r="G186" s="436"/>
      <c r="H186" s="436"/>
      <c r="I186" s="436"/>
      <c r="J186" s="436"/>
      <c r="K186" s="436"/>
    </row>
    <row r="187" spans="1:11" ht="15">
      <c r="A187" s="436"/>
      <c r="B187" s="436"/>
      <c r="C187" s="436"/>
      <c r="D187" s="436"/>
      <c r="E187" s="436"/>
      <c r="F187" s="436"/>
      <c r="G187" s="436"/>
      <c r="H187" s="436"/>
      <c r="I187" s="436"/>
      <c r="J187" s="436"/>
      <c r="K187" s="436"/>
    </row>
    <row r="188" spans="1:11" ht="15">
      <c r="A188" s="436"/>
      <c r="B188" s="436"/>
      <c r="C188" s="436"/>
      <c r="D188" s="436"/>
      <c r="E188" s="436"/>
      <c r="F188" s="436"/>
      <c r="G188" s="436"/>
      <c r="H188" s="436"/>
      <c r="I188" s="436"/>
      <c r="J188" s="436"/>
      <c r="K188" s="436"/>
    </row>
    <row r="189" spans="1:11" ht="15">
      <c r="A189" s="436"/>
      <c r="B189" s="436"/>
      <c r="C189" s="436"/>
      <c r="D189" s="436"/>
      <c r="E189" s="436"/>
      <c r="F189" s="436"/>
      <c r="G189" s="436"/>
      <c r="H189" s="436"/>
      <c r="I189" s="436"/>
      <c r="J189" s="436"/>
      <c r="K189" s="436"/>
    </row>
    <row r="190" spans="1:11" ht="15">
      <c r="A190" s="436"/>
      <c r="B190" s="436"/>
      <c r="C190" s="436"/>
      <c r="D190" s="436"/>
      <c r="E190" s="436"/>
      <c r="F190" s="436"/>
      <c r="G190" s="436"/>
      <c r="H190" s="436"/>
      <c r="I190" s="436"/>
      <c r="J190" s="436"/>
      <c r="K190" s="436"/>
    </row>
    <row r="191" spans="1:11" ht="15">
      <c r="A191" s="436"/>
      <c r="B191" s="436"/>
      <c r="C191" s="436"/>
      <c r="D191" s="436"/>
      <c r="E191" s="436"/>
      <c r="F191" s="436"/>
      <c r="G191" s="436"/>
      <c r="H191" s="436"/>
      <c r="I191" s="436"/>
      <c r="J191" s="436"/>
      <c r="K191" s="436"/>
    </row>
    <row r="192" spans="1:11" ht="15">
      <c r="A192" s="436"/>
      <c r="B192" s="436"/>
      <c r="C192" s="436"/>
      <c r="D192" s="436"/>
      <c r="E192" s="436"/>
      <c r="F192" s="436"/>
      <c r="G192" s="436"/>
      <c r="H192" s="436"/>
      <c r="I192" s="436"/>
      <c r="J192" s="436"/>
      <c r="K192" s="436"/>
    </row>
    <row r="193" spans="1:11" ht="15">
      <c r="A193" s="436"/>
      <c r="B193" s="436"/>
      <c r="C193" s="436"/>
      <c r="D193" s="436"/>
      <c r="E193" s="436"/>
      <c r="F193" s="436"/>
      <c r="G193" s="436"/>
      <c r="H193" s="436"/>
      <c r="I193" s="436"/>
      <c r="J193" s="436"/>
      <c r="K193" s="436"/>
    </row>
    <row r="194" spans="1:11" ht="15">
      <c r="A194" s="436"/>
      <c r="B194" s="436"/>
      <c r="C194" s="436"/>
      <c r="D194" s="436"/>
      <c r="E194" s="436"/>
      <c r="F194" s="436"/>
      <c r="G194" s="436"/>
      <c r="H194" s="436"/>
      <c r="I194" s="436"/>
      <c r="J194" s="436"/>
      <c r="K194" s="436"/>
    </row>
    <row r="195" spans="1:11" ht="15">
      <c r="A195" s="436"/>
      <c r="B195" s="436"/>
      <c r="C195" s="436"/>
      <c r="D195" s="436"/>
      <c r="E195" s="436"/>
      <c r="F195" s="436"/>
      <c r="G195" s="436"/>
      <c r="H195" s="436"/>
      <c r="I195" s="436"/>
      <c r="J195" s="436"/>
      <c r="K195" s="436"/>
    </row>
    <row r="196" spans="1:11" ht="15">
      <c r="A196" s="436"/>
      <c r="B196" s="436"/>
      <c r="C196" s="436"/>
      <c r="D196" s="436"/>
      <c r="E196" s="436"/>
      <c r="F196" s="436"/>
      <c r="G196" s="436"/>
      <c r="H196" s="436"/>
      <c r="I196" s="436"/>
      <c r="J196" s="436"/>
      <c r="K196" s="436"/>
    </row>
    <row r="197" spans="1:11" ht="15">
      <c r="A197" s="436"/>
      <c r="B197" s="436"/>
      <c r="C197" s="436"/>
      <c r="D197" s="436"/>
      <c r="E197" s="436"/>
      <c r="F197" s="436"/>
      <c r="G197" s="436"/>
      <c r="H197" s="436"/>
      <c r="I197" s="436"/>
      <c r="J197" s="436"/>
      <c r="K197" s="436"/>
    </row>
    <row r="198" spans="1:11" ht="15">
      <c r="A198" s="436"/>
      <c r="B198" s="436"/>
      <c r="C198" s="436"/>
      <c r="D198" s="436"/>
      <c r="E198" s="436"/>
      <c r="F198" s="436"/>
      <c r="G198" s="436"/>
      <c r="H198" s="436"/>
      <c r="I198" s="436"/>
      <c r="J198" s="436"/>
      <c r="K198" s="436"/>
    </row>
    <row r="199" spans="1:11" ht="15">
      <c r="A199" s="436"/>
      <c r="B199" s="436"/>
      <c r="C199" s="436"/>
      <c r="D199" s="436"/>
      <c r="E199" s="436"/>
      <c r="F199" s="436"/>
      <c r="G199" s="436"/>
      <c r="H199" s="436"/>
      <c r="I199" s="436"/>
      <c r="J199" s="436"/>
      <c r="K199" s="436"/>
    </row>
    <row r="200" spans="1:11" ht="15">
      <c r="A200" s="436"/>
      <c r="B200" s="436"/>
      <c r="C200" s="436"/>
      <c r="D200" s="436"/>
      <c r="E200" s="436"/>
      <c r="F200" s="436"/>
      <c r="G200" s="436"/>
      <c r="H200" s="436"/>
      <c r="I200" s="436"/>
      <c r="J200" s="436"/>
      <c r="K200" s="436"/>
    </row>
    <row r="201" spans="1:11" ht="15">
      <c r="A201" s="436"/>
      <c r="B201" s="436"/>
      <c r="C201" s="436"/>
      <c r="D201" s="436"/>
      <c r="E201" s="436"/>
      <c r="F201" s="436"/>
      <c r="G201" s="436"/>
      <c r="H201" s="436"/>
      <c r="I201" s="436"/>
      <c r="J201" s="436"/>
      <c r="K201" s="436"/>
    </row>
    <row r="202" spans="1:11" ht="15">
      <c r="A202" s="436"/>
      <c r="B202" s="436"/>
      <c r="C202" s="436"/>
      <c r="D202" s="436"/>
      <c r="E202" s="436"/>
      <c r="F202" s="436"/>
      <c r="G202" s="436"/>
      <c r="H202" s="436"/>
      <c r="I202" s="436"/>
      <c r="J202" s="436"/>
      <c r="K202" s="436"/>
    </row>
    <row r="203" spans="1:11" ht="15">
      <c r="A203" s="436"/>
      <c r="B203" s="436"/>
      <c r="C203" s="436"/>
      <c r="D203" s="436"/>
      <c r="E203" s="436"/>
      <c r="F203" s="436"/>
      <c r="G203" s="436"/>
      <c r="H203" s="436"/>
      <c r="I203" s="436"/>
      <c r="J203" s="436"/>
      <c r="K203" s="436"/>
    </row>
    <row r="204" spans="1:11" ht="15">
      <c r="A204" s="436"/>
      <c r="B204" s="436"/>
      <c r="C204" s="436"/>
      <c r="D204" s="436"/>
      <c r="E204" s="436"/>
      <c r="F204" s="436"/>
      <c r="G204" s="436"/>
      <c r="H204" s="436"/>
      <c r="I204" s="436"/>
      <c r="J204" s="436"/>
      <c r="K204" s="436"/>
    </row>
    <row r="205" spans="1:11" ht="15">
      <c r="A205" s="436"/>
      <c r="B205" s="436"/>
      <c r="C205" s="436"/>
      <c r="D205" s="436"/>
      <c r="E205" s="436"/>
      <c r="F205" s="436"/>
      <c r="G205" s="436"/>
      <c r="H205" s="436"/>
      <c r="I205" s="436"/>
      <c r="J205" s="436"/>
      <c r="K205" s="436"/>
    </row>
    <row r="206" spans="1:11" ht="15">
      <c r="A206" s="436"/>
      <c r="B206" s="436"/>
      <c r="C206" s="436"/>
      <c r="D206" s="436"/>
      <c r="E206" s="436"/>
      <c r="F206" s="436"/>
      <c r="G206" s="436"/>
      <c r="H206" s="436"/>
      <c r="I206" s="436"/>
      <c r="J206" s="436"/>
      <c r="K206" s="436"/>
    </row>
    <row r="207" spans="1:11" ht="15">
      <c r="A207" s="436"/>
      <c r="B207" s="436"/>
      <c r="C207" s="436"/>
      <c r="D207" s="436"/>
      <c r="E207" s="436"/>
      <c r="F207" s="436"/>
      <c r="G207" s="436"/>
      <c r="H207" s="436"/>
      <c r="I207" s="436"/>
      <c r="J207" s="436"/>
      <c r="K207" s="436"/>
    </row>
    <row r="208" spans="1:11" ht="15">
      <c r="A208" s="436"/>
      <c r="B208" s="436"/>
      <c r="C208" s="436"/>
      <c r="D208" s="436"/>
      <c r="E208" s="436"/>
      <c r="F208" s="436"/>
      <c r="G208" s="436"/>
      <c r="H208" s="436"/>
      <c r="I208" s="436"/>
      <c r="J208" s="436"/>
      <c r="K208" s="436"/>
    </row>
    <row r="209" spans="1:11" ht="15">
      <c r="A209" s="436"/>
      <c r="B209" s="436"/>
      <c r="C209" s="436"/>
      <c r="D209" s="436"/>
      <c r="E209" s="436"/>
      <c r="F209" s="436"/>
      <c r="G209" s="436"/>
      <c r="H209" s="436"/>
      <c r="I209" s="436"/>
      <c r="J209" s="436"/>
      <c r="K209" s="436"/>
    </row>
    <row r="210" spans="1:11" ht="15">
      <c r="A210" s="436"/>
      <c r="B210" s="436"/>
      <c r="C210" s="436"/>
      <c r="D210" s="436"/>
      <c r="E210" s="436"/>
      <c r="F210" s="436"/>
      <c r="G210" s="436"/>
      <c r="H210" s="436"/>
      <c r="I210" s="436"/>
      <c r="J210" s="436"/>
      <c r="K210" s="436"/>
    </row>
    <row r="211" spans="1:11" ht="15">
      <c r="A211" s="436"/>
      <c r="B211" s="436"/>
      <c r="C211" s="436"/>
      <c r="D211" s="436"/>
      <c r="E211" s="436"/>
      <c r="F211" s="436"/>
      <c r="G211" s="436"/>
      <c r="H211" s="436"/>
      <c r="I211" s="436"/>
      <c r="J211" s="436"/>
      <c r="K211" s="436"/>
    </row>
    <row r="212" spans="1:11" ht="15">
      <c r="A212" s="436"/>
      <c r="B212" s="436"/>
      <c r="C212" s="436"/>
      <c r="D212" s="436"/>
      <c r="E212" s="436"/>
      <c r="F212" s="436"/>
      <c r="G212" s="436"/>
      <c r="H212" s="436"/>
      <c r="I212" s="436"/>
      <c r="J212" s="436"/>
      <c r="K212" s="436"/>
    </row>
    <row r="213" spans="1:11" ht="15">
      <c r="A213" s="436"/>
      <c r="B213" s="436"/>
      <c r="C213" s="436"/>
      <c r="D213" s="436"/>
      <c r="E213" s="436"/>
      <c r="F213" s="436"/>
      <c r="G213" s="436"/>
      <c r="H213" s="436"/>
      <c r="I213" s="436"/>
      <c r="J213" s="436"/>
      <c r="K213" s="436"/>
    </row>
    <row r="214" spans="1:11" ht="15">
      <c r="A214" s="436"/>
      <c r="B214" s="436"/>
      <c r="C214" s="436"/>
      <c r="D214" s="436"/>
      <c r="E214" s="436"/>
      <c r="F214" s="436"/>
      <c r="G214" s="436"/>
      <c r="H214" s="436"/>
      <c r="I214" s="436"/>
      <c r="J214" s="436"/>
      <c r="K214" s="436"/>
    </row>
    <row r="215" spans="1:11" ht="15">
      <c r="A215" s="436"/>
      <c r="B215" s="436"/>
      <c r="C215" s="436"/>
      <c r="D215" s="436"/>
      <c r="E215" s="436"/>
      <c r="F215" s="436"/>
      <c r="G215" s="436"/>
      <c r="H215" s="436"/>
      <c r="I215" s="436"/>
      <c r="J215" s="436"/>
      <c r="K215" s="436"/>
    </row>
    <row r="216" spans="1:11" ht="15">
      <c r="A216" s="436"/>
      <c r="B216" s="436"/>
      <c r="C216" s="436"/>
      <c r="D216" s="436"/>
      <c r="E216" s="436"/>
      <c r="F216" s="436"/>
      <c r="G216" s="436"/>
      <c r="H216" s="436"/>
      <c r="I216" s="436"/>
      <c r="J216" s="436"/>
      <c r="K216" s="436"/>
    </row>
  </sheetData>
  <sheetProtection algorithmName="SHA-512" hashValue="YFyRPRltvvGoyrn6qy/fFcO4o9WJG3d+gg+Lj/O7kvR3yWnK/BXVKXHGCJ283AD1xSX1zdfq+QkuUtumlk3IJg==" saltValue="/EES4OOFutmmTXa0dvVKnA==" spinCount="100000" sheet="1" objects="1" scenarios="1"/>
  <pageMargins left="0.51181102362204722" right="0.51181102362204722" top="0.39370078740157483" bottom="0.39370078740157483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8"/>
  <sheetViews>
    <sheetView view="pageLayout" topLeftCell="A16" zoomScaleNormal="100" workbookViewId="0">
      <selection activeCell="B18" sqref="B18"/>
    </sheetView>
  </sheetViews>
  <sheetFormatPr baseColWidth="10" defaultRowHeight="15"/>
  <cols>
    <col min="1" max="1" width="9.85546875" customWidth="1"/>
    <col min="2" max="2" width="29.28515625" bestFit="1" customWidth="1"/>
    <col min="3" max="3" width="10.28515625" customWidth="1"/>
    <col min="4" max="4" width="17.7109375" style="1" customWidth="1"/>
    <col min="5" max="5" width="16.28515625" customWidth="1"/>
    <col min="6" max="6" width="18.140625" customWidth="1"/>
    <col min="7" max="7" width="20.140625" bestFit="1" customWidth="1"/>
    <col min="8" max="8" width="9.140625" customWidth="1"/>
    <col min="9" max="9" width="13.7109375" bestFit="1" customWidth="1"/>
    <col min="10" max="10" width="17.140625" bestFit="1" customWidth="1"/>
    <col min="13" max="13" width="14.28515625" customWidth="1"/>
    <col min="14" max="14" width="14.5703125" customWidth="1"/>
  </cols>
  <sheetData>
    <row r="1" spans="1:14" ht="16.5">
      <c r="A1" s="3"/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6.5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6.5">
      <c r="A3" s="3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6.5">
      <c r="C4" s="3"/>
      <c r="G4" s="3"/>
      <c r="H4" s="3"/>
      <c r="I4" s="3"/>
      <c r="J4" s="3"/>
      <c r="K4" s="3"/>
      <c r="L4" s="3"/>
      <c r="M4" s="3"/>
      <c r="N4" s="3"/>
    </row>
    <row r="5" spans="1:14" ht="18">
      <c r="A5" s="552" t="s">
        <v>0</v>
      </c>
      <c r="B5" s="552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8">
      <c r="A6" s="5" t="s">
        <v>10</v>
      </c>
      <c r="B6" s="5"/>
      <c r="C6" s="3"/>
      <c r="D6" s="4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8">
      <c r="A7" s="5"/>
      <c r="B7" s="5"/>
      <c r="C7" s="3"/>
      <c r="D7" s="4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6.5">
      <c r="A8" s="6"/>
      <c r="B8" s="6"/>
      <c r="C8" s="6"/>
      <c r="D8" s="6"/>
      <c r="E8" s="3"/>
      <c r="F8" s="3"/>
      <c r="G8" s="6"/>
      <c r="H8" s="3"/>
      <c r="I8" s="3"/>
      <c r="J8" s="3"/>
      <c r="K8" s="3"/>
      <c r="L8" s="3"/>
      <c r="M8" s="3"/>
      <c r="N8" s="3"/>
    </row>
    <row r="9" spans="1:14" ht="16.5">
      <c r="A9" s="546" t="s">
        <v>1</v>
      </c>
      <c r="B9" s="548" t="s">
        <v>1096</v>
      </c>
      <c r="C9" s="556" t="s">
        <v>6</v>
      </c>
      <c r="D9" s="4"/>
      <c r="E9" s="7"/>
      <c r="F9" s="8" t="s">
        <v>8</v>
      </c>
      <c r="G9" s="9"/>
      <c r="H9" s="3"/>
      <c r="I9" s="3"/>
      <c r="J9" s="3"/>
      <c r="K9" s="3"/>
      <c r="L9" s="3"/>
      <c r="M9" s="3"/>
      <c r="N9" s="3"/>
    </row>
    <row r="10" spans="1:14" ht="18.75">
      <c r="A10" s="10"/>
      <c r="B10" s="10" t="s">
        <v>2</v>
      </c>
      <c r="C10" s="557"/>
      <c r="D10" s="11" t="s">
        <v>1135</v>
      </c>
      <c r="E10" s="12" t="s">
        <v>11</v>
      </c>
      <c r="F10" s="11" t="s">
        <v>7</v>
      </c>
      <c r="G10" s="12" t="s">
        <v>9</v>
      </c>
      <c r="H10" s="3"/>
      <c r="I10" s="13" t="s">
        <v>84</v>
      </c>
      <c r="J10" s="14" t="s">
        <v>87</v>
      </c>
      <c r="K10" s="3"/>
      <c r="L10" s="3"/>
      <c r="M10" s="3"/>
      <c r="N10" s="3"/>
    </row>
    <row r="11" spans="1:14" ht="18.75">
      <c r="A11" s="15" t="s">
        <v>5</v>
      </c>
      <c r="B11" s="16" t="s">
        <v>1098</v>
      </c>
      <c r="C11" s="17">
        <f>'1.1 STVA BS'!K11</f>
        <v>0</v>
      </c>
      <c r="D11" s="18">
        <f>'1.1 STVA BS'!H41</f>
        <v>488.6699999999999</v>
      </c>
      <c r="E11" s="57">
        <f>'1.1 STVA BS'!L41</f>
        <v>76156.736214285716</v>
      </c>
      <c r="F11" s="62">
        <f>'1.1 STVA BS'!M41</f>
        <v>0</v>
      </c>
      <c r="G11" s="63">
        <f>'1.1 STVA BS'!O41</f>
        <v>0</v>
      </c>
      <c r="H11" s="3"/>
      <c r="I11" s="19" t="s">
        <v>85</v>
      </c>
      <c r="J11" s="20" t="s">
        <v>86</v>
      </c>
      <c r="K11" s="20" t="s">
        <v>88</v>
      </c>
      <c r="L11" s="3"/>
      <c r="M11" s="3"/>
      <c r="N11" s="3"/>
    </row>
    <row r="12" spans="1:14" ht="16.5">
      <c r="A12" s="15" t="s">
        <v>12</v>
      </c>
      <c r="B12" s="16" t="s">
        <v>1137</v>
      </c>
      <c r="C12" s="17">
        <f>'1.2 EZB Lage'!K11</f>
        <v>0</v>
      </c>
      <c r="D12" s="18">
        <f>'1.2 EZB Lage'!H28</f>
        <v>174.48</v>
      </c>
      <c r="E12" s="57">
        <f>'1.2 EZB Lage'!L28</f>
        <v>23028.963214285715</v>
      </c>
      <c r="F12" s="62">
        <f>'1.2 EZB Lage'!M28</f>
        <v>0</v>
      </c>
      <c r="G12" s="63">
        <f>'1.2 EZB Lage'!O28</f>
        <v>0</v>
      </c>
      <c r="H12" s="3"/>
      <c r="I12" s="21">
        <v>6</v>
      </c>
      <c r="J12" s="22">
        <v>302.75</v>
      </c>
      <c r="K12" s="22"/>
      <c r="L12" s="3"/>
      <c r="M12" s="3"/>
      <c r="N12" s="3"/>
    </row>
    <row r="13" spans="1:14" ht="16.5">
      <c r="A13" s="15" t="s">
        <v>120</v>
      </c>
      <c r="B13" s="16" t="s">
        <v>128</v>
      </c>
      <c r="C13" s="17">
        <f>'1.3 RB Oerl'!K11</f>
        <v>0</v>
      </c>
      <c r="D13" s="18">
        <f>'1.3 RB Oerl'!H63</f>
        <v>701.75000000000011</v>
      </c>
      <c r="E13" s="57">
        <f>'1.3 RB Oerl'!L63</f>
        <v>49646.202214285702</v>
      </c>
      <c r="F13" s="62">
        <f>'1.3 RB Oerl'!M63</f>
        <v>0</v>
      </c>
      <c r="G13" s="63">
        <f>'1.3 RB Oerl'!O63</f>
        <v>0</v>
      </c>
      <c r="H13" s="3"/>
      <c r="I13" s="21">
        <v>5</v>
      </c>
      <c r="J13" s="22">
        <v>250.75</v>
      </c>
      <c r="K13" s="22">
        <v>189.5</v>
      </c>
      <c r="L13" s="3"/>
      <c r="M13" s="3"/>
      <c r="N13" s="3"/>
    </row>
    <row r="14" spans="1:14" ht="16.5">
      <c r="A14" s="23" t="s">
        <v>121</v>
      </c>
      <c r="B14" s="24" t="s">
        <v>129</v>
      </c>
      <c r="C14" s="25">
        <f>'1.4 GesZ Oerl'!K11</f>
        <v>0</v>
      </c>
      <c r="D14" s="26">
        <f>'1.4 GesZ Oerl'!H35</f>
        <v>506.38000000000005</v>
      </c>
      <c r="E14" s="64">
        <f>'1.4 GesZ Oerl'!L35</f>
        <v>61862.52350000001</v>
      </c>
      <c r="F14" s="65">
        <f>'1.4 GesZ Oerl'!M35</f>
        <v>0</v>
      </c>
      <c r="G14" s="66">
        <f>'1.4 GesZ Oerl'!O35</f>
        <v>0</v>
      </c>
      <c r="H14" s="3"/>
      <c r="I14" s="21">
        <v>4</v>
      </c>
      <c r="J14" s="22">
        <v>200.6</v>
      </c>
      <c r="K14" s="22">
        <v>151.6</v>
      </c>
      <c r="L14" s="3"/>
      <c r="M14" s="3"/>
      <c r="N14" s="3"/>
    </row>
    <row r="15" spans="1:14" ht="16.5">
      <c r="A15" s="27"/>
      <c r="B15" s="6"/>
      <c r="C15" s="28" t="s">
        <v>123</v>
      </c>
      <c r="D15" s="26">
        <f>SUM(D11:D14)</f>
        <v>1871.2800000000002</v>
      </c>
      <c r="E15" s="64">
        <f>SUM(E11:E14)</f>
        <v>210694.42514285713</v>
      </c>
      <c r="F15" s="65">
        <f>SUM(F11:F14)</f>
        <v>0</v>
      </c>
      <c r="G15" s="78">
        <f>SUM(G11:G14)</f>
        <v>0</v>
      </c>
      <c r="H15" s="3"/>
      <c r="I15" s="21">
        <v>3</v>
      </c>
      <c r="J15" s="22">
        <v>150.44999999999999</v>
      </c>
      <c r="K15" s="22">
        <v>113.7</v>
      </c>
      <c r="L15" s="3"/>
      <c r="M15" s="3"/>
      <c r="N15" s="3"/>
    </row>
    <row r="16" spans="1:14" ht="16.5">
      <c r="A16" s="29"/>
      <c r="B16" s="3"/>
      <c r="C16" s="3"/>
      <c r="D16" s="4"/>
      <c r="E16" s="67"/>
      <c r="F16" s="67"/>
      <c r="G16" s="67"/>
      <c r="H16" s="3"/>
      <c r="I16" s="21">
        <v>2.5</v>
      </c>
      <c r="J16" s="22">
        <v>125.38</v>
      </c>
      <c r="K16" s="22">
        <v>94.75</v>
      </c>
      <c r="L16" s="3"/>
      <c r="M16" s="3"/>
      <c r="N16" s="3"/>
    </row>
    <row r="17" spans="1:15" ht="16.5">
      <c r="A17" s="29"/>
      <c r="B17" s="3"/>
      <c r="C17" s="3"/>
      <c r="D17" s="30"/>
      <c r="E17" s="68"/>
      <c r="F17" s="68"/>
      <c r="G17" s="67"/>
      <c r="H17" s="3"/>
      <c r="I17" s="21">
        <v>2</v>
      </c>
      <c r="J17" s="22">
        <v>100.3</v>
      </c>
      <c r="K17" s="22">
        <v>75.8</v>
      </c>
      <c r="L17" s="3"/>
      <c r="M17" s="3"/>
      <c r="N17" s="3"/>
    </row>
    <row r="18" spans="1:15" ht="16.5">
      <c r="A18" s="547" t="s">
        <v>124</v>
      </c>
      <c r="B18" s="549" t="s">
        <v>232</v>
      </c>
      <c r="C18" s="31"/>
      <c r="D18" s="31"/>
      <c r="E18" s="554" t="s">
        <v>8</v>
      </c>
      <c r="F18" s="554"/>
      <c r="G18" s="555"/>
      <c r="H18" s="3"/>
      <c r="I18" s="21">
        <v>1</v>
      </c>
      <c r="J18" s="22">
        <v>52.178571428571431</v>
      </c>
      <c r="K18" s="22">
        <v>40.178571428571431</v>
      </c>
      <c r="L18" s="3"/>
      <c r="M18" s="3"/>
      <c r="N18" s="3"/>
    </row>
    <row r="19" spans="1:15" ht="16.5">
      <c r="A19" s="32"/>
      <c r="B19" s="4" t="s">
        <v>2</v>
      </c>
      <c r="C19" s="12" t="s">
        <v>6</v>
      </c>
      <c r="D19" s="12" t="s">
        <v>1135</v>
      </c>
      <c r="E19" s="69" t="s">
        <v>11</v>
      </c>
      <c r="F19" s="70" t="s">
        <v>7</v>
      </c>
      <c r="G19" s="70" t="s">
        <v>9</v>
      </c>
      <c r="H19" s="3"/>
      <c r="I19" s="21">
        <v>0.5</v>
      </c>
      <c r="J19" s="22">
        <f>J18/2</f>
        <v>26.089285714285715</v>
      </c>
      <c r="K19" s="22">
        <f>K18/2</f>
        <v>20.089285714285715</v>
      </c>
      <c r="L19" s="3"/>
      <c r="M19" s="3"/>
      <c r="N19" s="3"/>
    </row>
    <row r="20" spans="1:15" ht="16.5">
      <c r="A20" s="34" t="s">
        <v>130</v>
      </c>
      <c r="B20" s="35" t="s">
        <v>1136</v>
      </c>
      <c r="C20" s="17">
        <f>'2.1 EZB DT'!K11</f>
        <v>0</v>
      </c>
      <c r="D20" s="36">
        <f>'2.1 EZB DT'!H43</f>
        <v>410.55000000000007</v>
      </c>
      <c r="E20" s="57">
        <f>'2.1 EZB DT'!L43</f>
        <v>43987.567071428581</v>
      </c>
      <c r="F20" s="71">
        <f>'2.1 EZB DT'!M43</f>
        <v>0</v>
      </c>
      <c r="G20" s="57">
        <f>'2.1 EZB DT'!O43</f>
        <v>0</v>
      </c>
      <c r="H20" s="3"/>
      <c r="I20" s="21">
        <v>0.46</v>
      </c>
      <c r="J20" s="22">
        <v>24</v>
      </c>
      <c r="K20" s="22">
        <v>24</v>
      </c>
      <c r="L20" s="3"/>
      <c r="M20" s="3"/>
      <c r="N20" s="3"/>
    </row>
    <row r="21" spans="1:15" ht="16.5">
      <c r="A21" s="34" t="s">
        <v>131</v>
      </c>
      <c r="B21" s="37" t="s">
        <v>132</v>
      </c>
      <c r="C21" s="17">
        <f>'2.2 WALK DT'!K11</f>
        <v>0</v>
      </c>
      <c r="D21" s="36">
        <f>'2.2 WALK DT'!H50</f>
        <v>725.30000000000018</v>
      </c>
      <c r="E21" s="57">
        <f>'2.2 WALK DT'!L50</f>
        <v>69816.979071428577</v>
      </c>
      <c r="F21" s="71">
        <f>'2.2 WALK DT'!M50</f>
        <v>0</v>
      </c>
      <c r="G21" s="57">
        <f>'2.2 WALK DT'!O50</f>
        <v>0</v>
      </c>
      <c r="H21" s="3"/>
      <c r="I21" s="21">
        <v>0.23</v>
      </c>
      <c r="J21" s="22">
        <v>12</v>
      </c>
      <c r="K21" s="22">
        <v>12</v>
      </c>
      <c r="L21" s="3"/>
      <c r="M21" s="3"/>
      <c r="N21" s="3"/>
    </row>
    <row r="22" spans="1:15" ht="16.5">
      <c r="A22" s="32" t="s">
        <v>133</v>
      </c>
      <c r="B22" s="38" t="s">
        <v>134</v>
      </c>
      <c r="C22" s="25">
        <f>'2.3 BBW 18'!K11</f>
        <v>0</v>
      </c>
      <c r="D22" s="39">
        <f>'2.3 BBW 18'!H176</f>
        <v>3898.0217000000021</v>
      </c>
      <c r="E22" s="64">
        <f>'2.3 BBW 18'!L176</f>
        <v>265131.19206071435</v>
      </c>
      <c r="F22" s="65">
        <f>'2.3 BBW 18'!M176</f>
        <v>0</v>
      </c>
      <c r="G22" s="64">
        <f>'2.3 BBW 18'!O176</f>
        <v>0</v>
      </c>
      <c r="H22" s="3"/>
      <c r="I22" s="21">
        <v>0.08</v>
      </c>
      <c r="J22" s="22">
        <v>4</v>
      </c>
      <c r="K22" s="22">
        <v>4</v>
      </c>
      <c r="L22" s="3"/>
      <c r="M22" s="3"/>
      <c r="N22" s="3"/>
    </row>
    <row r="23" spans="1:15" ht="16.5">
      <c r="A23" s="27"/>
      <c r="B23" s="40"/>
      <c r="C23" s="12" t="s">
        <v>123</v>
      </c>
      <c r="D23" s="39">
        <f>SUM(D20:D22)</f>
        <v>5033.8717000000024</v>
      </c>
      <c r="E23" s="72">
        <f>SUM(E20:E22)</f>
        <v>378935.73820357153</v>
      </c>
      <c r="F23" s="72">
        <f>SUM(F20:F22)</f>
        <v>0</v>
      </c>
      <c r="G23" s="79">
        <f>SUM(G20:G22)</f>
        <v>0</v>
      </c>
      <c r="H23" s="3"/>
      <c r="I23" s="21">
        <v>0.04</v>
      </c>
      <c r="J23" s="22">
        <v>2</v>
      </c>
      <c r="K23" s="22">
        <v>2</v>
      </c>
      <c r="L23" s="3"/>
      <c r="M23" s="3"/>
      <c r="N23" s="3"/>
    </row>
    <row r="24" spans="1:15" ht="16.5">
      <c r="A24" s="29"/>
      <c r="B24" s="3"/>
      <c r="C24" s="3"/>
      <c r="D24" s="4"/>
      <c r="E24" s="67"/>
      <c r="F24" s="67"/>
      <c r="G24" s="67"/>
      <c r="H24" s="3"/>
      <c r="I24" s="21">
        <v>0.02</v>
      </c>
      <c r="J24" s="22">
        <v>1</v>
      </c>
      <c r="K24" s="22">
        <v>1</v>
      </c>
      <c r="L24" s="3"/>
      <c r="M24" s="3"/>
      <c r="N24" s="3"/>
    </row>
    <row r="25" spans="1:15" s="534" customFormat="1" ht="16.5" customHeight="1">
      <c r="A25" s="532"/>
      <c r="B25" s="531"/>
      <c r="C25" s="531"/>
      <c r="D25" s="531"/>
      <c r="E25" s="533"/>
      <c r="F25" s="533"/>
      <c r="G25" s="533"/>
      <c r="H25" s="531"/>
      <c r="I25" s="535" t="s">
        <v>1133</v>
      </c>
      <c r="J25" s="536"/>
      <c r="K25" s="536"/>
      <c r="L25" s="531"/>
      <c r="M25" s="531"/>
      <c r="N25" s="531"/>
    </row>
    <row r="26" spans="1:15" ht="16.5">
      <c r="A26" s="547" t="s">
        <v>486</v>
      </c>
      <c r="B26" s="550" t="s">
        <v>487</v>
      </c>
      <c r="C26" s="31"/>
      <c r="D26" s="31"/>
      <c r="E26" s="554" t="s">
        <v>8</v>
      </c>
      <c r="F26" s="554"/>
      <c r="G26" s="555"/>
      <c r="H26" s="3"/>
      <c r="I26" s="3" t="s">
        <v>1134</v>
      </c>
      <c r="J26" s="3"/>
      <c r="K26" s="3"/>
      <c r="L26" s="3"/>
      <c r="M26" s="3"/>
      <c r="N26" s="3"/>
    </row>
    <row r="27" spans="1:15" ht="17.25">
      <c r="A27" s="34"/>
      <c r="B27" s="4" t="s">
        <v>2</v>
      </c>
      <c r="C27" s="41" t="s">
        <v>6</v>
      </c>
      <c r="D27" s="41" t="s">
        <v>1135</v>
      </c>
      <c r="E27" s="73" t="s">
        <v>11</v>
      </c>
      <c r="F27" s="74" t="s">
        <v>7</v>
      </c>
      <c r="G27" s="74" t="s">
        <v>9</v>
      </c>
      <c r="H27" s="3"/>
      <c r="I27" s="42"/>
      <c r="J27" s="43"/>
      <c r="K27" s="44"/>
      <c r="L27" s="3"/>
      <c r="M27" s="45"/>
      <c r="N27" s="58"/>
      <c r="O27" s="319"/>
    </row>
    <row r="28" spans="1:15" ht="17.25">
      <c r="A28" s="46" t="s">
        <v>489</v>
      </c>
      <c r="B28" s="47" t="s">
        <v>488</v>
      </c>
      <c r="C28" s="48">
        <f>'3.1 EZB Lemgo'!K11</f>
        <v>0</v>
      </c>
      <c r="D28" s="49">
        <f>'3.1 EZB Lemgo'!H56</f>
        <v>689.55</v>
      </c>
      <c r="E28" s="75">
        <f>'3.1 EZB Lemgo'!L56</f>
        <v>56237.816999999995</v>
      </c>
      <c r="F28" s="76">
        <f>'3.1 EZB Lemgo'!M56</f>
        <v>0</v>
      </c>
      <c r="G28" s="75">
        <f>'3.1 EZB Lemgo'!O56</f>
        <v>0</v>
      </c>
      <c r="H28" s="3"/>
      <c r="L28" s="3"/>
      <c r="M28" s="45"/>
      <c r="N28" s="58"/>
      <c r="O28" s="319"/>
    </row>
    <row r="29" spans="1:15" ht="17.25">
      <c r="A29" s="34" t="s">
        <v>490</v>
      </c>
      <c r="B29" s="16" t="s">
        <v>555</v>
      </c>
      <c r="C29" s="17">
        <f>'3.2 GA Lemgo Medicum'!K10</f>
        <v>0</v>
      </c>
      <c r="D29" s="36">
        <f>'3.2 GA Lemgo Medicum'!H71</f>
        <v>1107.6000000000004</v>
      </c>
      <c r="E29" s="57">
        <f>'3.3 GA Lemgo KLL'!L91</f>
        <v>98726.357499999896</v>
      </c>
      <c r="F29" s="71">
        <f>'3.2 GA Lemgo Medicum'!M71</f>
        <v>0</v>
      </c>
      <c r="G29" s="57">
        <f>'3.2 GA Lemgo Medicum'!O71</f>
        <v>0</v>
      </c>
      <c r="H29" s="3"/>
      <c r="I29" s="281" t="s">
        <v>800</v>
      </c>
      <c r="J29" s="273"/>
      <c r="K29" s="423"/>
      <c r="L29" s="3"/>
      <c r="M29" s="58"/>
      <c r="N29" s="319"/>
      <c r="O29" s="319"/>
    </row>
    <row r="30" spans="1:15" ht="17.25">
      <c r="A30" s="32" t="s">
        <v>554</v>
      </c>
      <c r="B30" s="24" t="s">
        <v>553</v>
      </c>
      <c r="C30" s="25">
        <f>'3.3 GA Lemgo KLL'!K11</f>
        <v>0</v>
      </c>
      <c r="D30" s="39">
        <f>'3.3 GA Lemgo KLL'!H91</f>
        <v>1354.6800000000003</v>
      </c>
      <c r="E30" s="64">
        <f>'3.3 GA Lemgo KLL'!L91</f>
        <v>98726.357499999896</v>
      </c>
      <c r="F30" s="65">
        <f>'3.3 GA Lemgo KLL'!M91</f>
        <v>0</v>
      </c>
      <c r="G30" s="64">
        <f>'3.3 GA Lemgo KLL'!O91</f>
        <v>0</v>
      </c>
      <c r="H30" s="3"/>
      <c r="I30" s="426" t="s">
        <v>801</v>
      </c>
      <c r="J30" s="50" t="s">
        <v>802</v>
      </c>
      <c r="K30" s="424"/>
      <c r="L30" s="3"/>
      <c r="M30" s="58"/>
      <c r="N30" s="319"/>
      <c r="O30" s="319"/>
    </row>
    <row r="31" spans="1:15" ht="17.25">
      <c r="A31" s="27"/>
      <c r="B31" s="40"/>
      <c r="C31" s="12" t="s">
        <v>123</v>
      </c>
      <c r="D31" s="39">
        <f>SUM(D28:D30)</f>
        <v>3151.8300000000008</v>
      </c>
      <c r="E31" s="72">
        <f>SUM(E28:E30)</f>
        <v>253690.5319999998</v>
      </c>
      <c r="F31" s="72">
        <f>SUM(F28:F30)</f>
        <v>0</v>
      </c>
      <c r="G31" s="79">
        <f>SUM(G28:G30)</f>
        <v>0</v>
      </c>
      <c r="H31" s="3"/>
      <c r="I31" s="426" t="s">
        <v>19</v>
      </c>
      <c r="J31" s="50" t="s">
        <v>805</v>
      </c>
      <c r="K31" s="424"/>
      <c r="L31" s="3"/>
      <c r="M31" s="58"/>
      <c r="N31" s="319"/>
      <c r="O31" s="319"/>
    </row>
    <row r="32" spans="1:15" ht="17.25">
      <c r="A32" s="3"/>
      <c r="B32" s="3"/>
      <c r="C32" s="3"/>
      <c r="D32" s="4"/>
      <c r="E32" s="67"/>
      <c r="F32" s="67"/>
      <c r="G32" s="67"/>
      <c r="H32" s="3"/>
      <c r="I32" s="426" t="s">
        <v>808</v>
      </c>
      <c r="J32" s="50" t="s">
        <v>809</v>
      </c>
      <c r="K32" s="425"/>
      <c r="L32" s="3"/>
      <c r="M32" s="58"/>
      <c r="N32" s="319"/>
      <c r="O32" s="319"/>
    </row>
    <row r="33" spans="1:15" ht="17.25">
      <c r="A33" s="29"/>
      <c r="B33" s="3"/>
      <c r="C33" s="3"/>
      <c r="D33" s="30"/>
      <c r="E33" s="67"/>
      <c r="F33" s="67"/>
      <c r="G33" s="67"/>
      <c r="H33" s="3"/>
      <c r="I33" s="430" t="s">
        <v>812</v>
      </c>
      <c r="J33" s="323" t="s">
        <v>1060</v>
      </c>
      <c r="K33" s="429"/>
      <c r="L33" s="3"/>
      <c r="M33" s="58"/>
      <c r="N33" s="58"/>
      <c r="O33" s="319"/>
    </row>
    <row r="34" spans="1:15" ht="17.25">
      <c r="A34" s="547" t="s">
        <v>682</v>
      </c>
      <c r="B34" s="551" t="s">
        <v>1097</v>
      </c>
      <c r="C34" s="31"/>
      <c r="D34" s="31"/>
      <c r="E34" s="554" t="s">
        <v>8</v>
      </c>
      <c r="F34" s="554"/>
      <c r="G34" s="555"/>
      <c r="H34" s="3"/>
      <c r="I34" s="528" t="s">
        <v>1041</v>
      </c>
      <c r="J34" s="323" t="s">
        <v>1042</v>
      </c>
      <c r="K34" s="279"/>
      <c r="L34" s="3"/>
      <c r="M34" s="3"/>
      <c r="N34" s="58"/>
      <c r="O34" s="319"/>
    </row>
    <row r="35" spans="1:15" ht="17.25">
      <c r="A35" s="32"/>
      <c r="B35" s="33" t="s">
        <v>2</v>
      </c>
      <c r="C35" s="12" t="s">
        <v>6</v>
      </c>
      <c r="D35" s="12" t="s">
        <v>1135</v>
      </c>
      <c r="E35" s="69" t="s">
        <v>11</v>
      </c>
      <c r="F35" s="70" t="s">
        <v>7</v>
      </c>
      <c r="G35" s="70" t="s">
        <v>9</v>
      </c>
      <c r="H35" s="3"/>
      <c r="I35" s="426" t="s">
        <v>803</v>
      </c>
      <c r="J35" s="53" t="s">
        <v>804</v>
      </c>
      <c r="K35" s="279"/>
      <c r="L35" s="45"/>
      <c r="M35" s="3"/>
      <c r="N35" s="58"/>
      <c r="O35" s="319"/>
    </row>
    <row r="36" spans="1:15" ht="17.25">
      <c r="A36" s="34" t="s">
        <v>683</v>
      </c>
      <c r="B36" s="16" t="s">
        <v>686</v>
      </c>
      <c r="C36" s="17">
        <f>'4.1 DLZ Blomberg'!L11</f>
        <v>0</v>
      </c>
      <c r="D36" s="56">
        <f>'4.1 DLZ Blomberg'!I159</f>
        <v>2307.6000000000008</v>
      </c>
      <c r="E36" s="57">
        <f>'4.1 DLZ Blomberg'!M159</f>
        <v>191430.98742857136</v>
      </c>
      <c r="F36" s="71">
        <f>'4.1 DLZ Blomberg'!N159</f>
        <v>0</v>
      </c>
      <c r="G36" s="57">
        <f>'4.1 DLZ Blomberg'!P159</f>
        <v>0</v>
      </c>
      <c r="H36" s="3"/>
      <c r="I36" s="426" t="s">
        <v>806</v>
      </c>
      <c r="J36" s="53" t="s">
        <v>807</v>
      </c>
      <c r="K36" s="279"/>
      <c r="L36" s="45"/>
      <c r="M36" s="3"/>
      <c r="N36" s="3"/>
    </row>
    <row r="37" spans="1:15" ht="17.25">
      <c r="A37" s="34" t="s">
        <v>684</v>
      </c>
      <c r="B37" s="16" t="s">
        <v>687</v>
      </c>
      <c r="C37" s="17">
        <f>'4.2 InnoZ'!K11</f>
        <v>0</v>
      </c>
      <c r="D37" s="56">
        <f>'4.2 InnoZ'!H33</f>
        <v>520.24</v>
      </c>
      <c r="E37" s="57">
        <f>'4.2 InnoZ'!L33</f>
        <v>31531.053928571433</v>
      </c>
      <c r="F37" s="71">
        <f>'4.2 InnoZ'!M33</f>
        <v>0</v>
      </c>
      <c r="G37" s="57">
        <f>'4.2 InnoZ'!O33</f>
        <v>0</v>
      </c>
      <c r="H37" s="3"/>
      <c r="I37" s="427" t="s">
        <v>810</v>
      </c>
      <c r="J37" s="54" t="s">
        <v>811</v>
      </c>
      <c r="K37" s="279"/>
      <c r="L37" s="58"/>
      <c r="M37" s="3"/>
      <c r="N37" s="3"/>
    </row>
    <row r="38" spans="1:15" ht="17.25">
      <c r="A38" s="34" t="s">
        <v>685</v>
      </c>
      <c r="B38" s="58" t="s">
        <v>688</v>
      </c>
      <c r="C38" s="17">
        <f>'4.3 Regio HBM'!K11</f>
        <v>0</v>
      </c>
      <c r="D38" s="56">
        <f>'4.3 Regio HBM'!H20</f>
        <v>68.38000000000001</v>
      </c>
      <c r="E38" s="57">
        <f>'4.3 Regio HBM'!L20</f>
        <v>3567.9707142857146</v>
      </c>
      <c r="F38" s="71">
        <f>'4.3 Regio HBM'!M20</f>
        <v>0</v>
      </c>
      <c r="G38" s="57">
        <f>'4.3 Regio HBM'!O20</f>
        <v>0</v>
      </c>
      <c r="H38" s="3"/>
      <c r="I38" s="321"/>
      <c r="J38" s="428" t="s">
        <v>1059</v>
      </c>
      <c r="K38" s="40"/>
      <c r="L38" s="58"/>
      <c r="M38" s="3"/>
      <c r="N38" s="3"/>
    </row>
    <row r="39" spans="1:15" ht="16.5">
      <c r="A39" s="34" t="s">
        <v>689</v>
      </c>
      <c r="B39" s="58" t="s">
        <v>691</v>
      </c>
      <c r="C39" s="17">
        <f>'4.4 STVA Barntrup'!K11</f>
        <v>0</v>
      </c>
      <c r="D39" s="56">
        <f>'4.4 STVA Barntrup'!H33</f>
        <v>364.60000000000008</v>
      </c>
      <c r="E39" s="57">
        <f>'4.4 STVA Barntrup'!L33</f>
        <v>63883.118642857153</v>
      </c>
      <c r="F39" s="71">
        <f>'4.4 STVA Barntrup'!M33</f>
        <v>0</v>
      </c>
      <c r="G39" s="57">
        <f>'4.4 STVA Barntrup'!O33</f>
        <v>0</v>
      </c>
      <c r="H39" s="3"/>
      <c r="I39" s="3"/>
      <c r="J39" s="3"/>
      <c r="K39" s="3"/>
      <c r="L39" s="58"/>
      <c r="M39" s="3"/>
      <c r="N39" s="3"/>
    </row>
    <row r="40" spans="1:15" ht="16.5">
      <c r="A40" s="34" t="s">
        <v>690</v>
      </c>
      <c r="B40" s="58" t="s">
        <v>692</v>
      </c>
      <c r="C40" s="17">
        <f>'4.5 GesZ Lügde'!K11</f>
        <v>0</v>
      </c>
      <c r="D40" s="56">
        <f>'4.5 GesZ Lügde'!H26</f>
        <v>155.63999999999999</v>
      </c>
      <c r="E40" s="57">
        <f>'4.5 GesZ Lügde'!L26</f>
        <v>16597.550571428572</v>
      </c>
      <c r="F40" s="71">
        <f>'4.5 GesZ Lügde'!M26</f>
        <v>0</v>
      </c>
      <c r="G40" s="57">
        <f>'4.5 GesZ Lügde'!O26</f>
        <v>0</v>
      </c>
      <c r="H40" s="3"/>
      <c r="I40" s="3"/>
      <c r="J40" s="3"/>
      <c r="K40" s="3"/>
      <c r="L40" s="58"/>
      <c r="M40" s="3"/>
      <c r="N40" s="3"/>
    </row>
    <row r="41" spans="1:15" ht="16.5">
      <c r="A41" s="59"/>
      <c r="B41" s="60"/>
      <c r="C41" s="33" t="s">
        <v>123</v>
      </c>
      <c r="D41" s="61">
        <f>SUM(D36:D40)</f>
        <v>3416.4600000000009</v>
      </c>
      <c r="E41" s="77">
        <f>SUM(E36:E40)</f>
        <v>307010.68128571421</v>
      </c>
      <c r="F41" s="77">
        <f>SUM(F36:F40)</f>
        <v>0</v>
      </c>
      <c r="G41" s="79">
        <f>SUM(G36:G40)</f>
        <v>0</v>
      </c>
      <c r="H41" s="3"/>
      <c r="I41" s="3"/>
      <c r="J41" s="3"/>
      <c r="K41" s="3"/>
      <c r="L41" s="58"/>
      <c r="M41" s="3"/>
      <c r="N41" s="3"/>
    </row>
    <row r="42" spans="1:15" ht="16.5">
      <c r="A42" s="3"/>
      <c r="B42" s="3"/>
      <c r="C42" s="3"/>
      <c r="D42" s="4"/>
      <c r="E42" s="3"/>
      <c r="F42" s="3"/>
      <c r="G42" s="3"/>
      <c r="H42" s="3"/>
      <c r="I42" s="3"/>
      <c r="L42" s="3"/>
      <c r="M42" s="3"/>
      <c r="N42" s="3"/>
    </row>
    <row r="43" spans="1:15" ht="16.5">
      <c r="A43" s="67"/>
      <c r="B43" s="67"/>
      <c r="C43" s="3"/>
      <c r="D43" s="4"/>
      <c r="E43" s="3"/>
      <c r="F43" s="3"/>
      <c r="G43" s="3"/>
      <c r="H43" s="3"/>
      <c r="I43" s="3"/>
      <c r="L43" s="3"/>
      <c r="M43" s="3"/>
      <c r="N43" s="3"/>
    </row>
    <row r="44" spans="1:15" ht="16.5">
      <c r="A44" s="433"/>
      <c r="B44" s="433"/>
      <c r="C44" s="3"/>
      <c r="D44" s="4"/>
      <c r="E44" s="3"/>
      <c r="F44" s="3"/>
      <c r="G44" s="3"/>
      <c r="H44" s="3"/>
      <c r="I44" s="3"/>
      <c r="L44" s="3"/>
      <c r="M44" s="3"/>
      <c r="N44" s="3"/>
    </row>
    <row r="45" spans="1:15" ht="16.5">
      <c r="A45" s="67"/>
      <c r="B45" s="67"/>
      <c r="C45" s="3"/>
      <c r="D45" s="3"/>
      <c r="E45" s="3"/>
      <c r="F45" s="3"/>
      <c r="G45" s="3"/>
      <c r="H45" s="3"/>
      <c r="I45" s="3"/>
      <c r="L45" s="3"/>
      <c r="M45" s="3"/>
      <c r="N45" s="3"/>
    </row>
    <row r="46" spans="1:15" ht="16.5">
      <c r="A46" s="67"/>
      <c r="B46" s="67"/>
      <c r="C46" s="3"/>
      <c r="D46" s="3"/>
      <c r="E46" s="4"/>
      <c r="F46" s="3"/>
      <c r="G46" s="3"/>
      <c r="H46" s="3"/>
      <c r="I46" s="3"/>
      <c r="L46" s="3"/>
      <c r="M46" s="3"/>
      <c r="N46" s="3"/>
    </row>
    <row r="47" spans="1:15" ht="16.5">
      <c r="A47" s="67"/>
      <c r="B47" s="67"/>
      <c r="C47" s="3"/>
      <c r="D47" s="3"/>
      <c r="E47" s="4"/>
      <c r="F47" s="3"/>
      <c r="G47" s="3"/>
      <c r="H47" s="3"/>
      <c r="I47" s="3"/>
      <c r="J47" s="3"/>
      <c r="K47" s="3"/>
      <c r="L47" s="3"/>
      <c r="M47" s="3"/>
      <c r="N47" s="3"/>
    </row>
    <row r="48" spans="1:15" ht="16.5">
      <c r="A48" s="67"/>
      <c r="B48" s="6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6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6.5">
      <c r="A51" s="3"/>
      <c r="B51" s="3"/>
      <c r="C51" s="3"/>
      <c r="D51" s="4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6.5">
      <c r="A52" s="3"/>
      <c r="B52" s="3"/>
      <c r="C52" s="3"/>
      <c r="D52" s="4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6.5">
      <c r="A53" s="3"/>
      <c r="B53" s="3"/>
      <c r="C53" s="3"/>
      <c r="D53" s="4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6.5">
      <c r="A54" s="3"/>
      <c r="B54" s="3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6.5">
      <c r="A55" s="3"/>
      <c r="B55" s="3"/>
      <c r="C55" s="3"/>
      <c r="D55" s="4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6.5">
      <c r="A56" s="3"/>
      <c r="B56" s="3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6.5">
      <c r="A57" s="3"/>
      <c r="B57" s="3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6.5">
      <c r="A58" s="3"/>
      <c r="B58" s="3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6.5">
      <c r="A59" s="3"/>
      <c r="B59" s="3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6.5">
      <c r="A60" s="3"/>
      <c r="B60" s="3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6.5">
      <c r="A61" s="3"/>
      <c r="B61" s="3"/>
      <c r="C61" s="3"/>
      <c r="D61" s="4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6.5">
      <c r="A62" s="3"/>
      <c r="B62" s="3"/>
      <c r="C62" s="3"/>
      <c r="D62" s="4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6.5">
      <c r="A63" s="3"/>
      <c r="B63" s="3"/>
      <c r="C63" s="3"/>
      <c r="D63" s="4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6.5">
      <c r="A64" s="3"/>
      <c r="B64" s="3"/>
      <c r="C64" s="3"/>
      <c r="D64" s="4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6.5">
      <c r="A65" s="3"/>
      <c r="B65" s="3"/>
      <c r="C65" s="3"/>
      <c r="D65" s="4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6.5">
      <c r="A66" s="3"/>
      <c r="B66" s="3"/>
      <c r="C66" s="3"/>
      <c r="D66" s="4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6.5">
      <c r="A67" s="3"/>
      <c r="B67" s="3"/>
      <c r="C67" s="3"/>
      <c r="D67" s="4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6.5">
      <c r="A68" s="3"/>
      <c r="B68" s="3"/>
      <c r="C68" s="3"/>
      <c r="D68" s="4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6.5">
      <c r="A69" s="3"/>
      <c r="B69" s="3"/>
      <c r="C69" s="3"/>
      <c r="D69" s="4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6.5">
      <c r="A70" s="3"/>
      <c r="B70" s="3"/>
      <c r="C70" s="3"/>
      <c r="D70" s="4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6.5">
      <c r="A71" s="3"/>
      <c r="B71" s="3"/>
      <c r="C71" s="3"/>
      <c r="D71" s="4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16.5">
      <c r="A72" s="3"/>
      <c r="B72" s="3"/>
      <c r="C72" s="3"/>
      <c r="D72" s="4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t="16.5">
      <c r="A73" s="3"/>
      <c r="B73" s="3"/>
      <c r="C73" s="3"/>
      <c r="D73" s="4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t="16.5">
      <c r="A74" s="3"/>
      <c r="B74" s="3"/>
      <c r="C74" s="3"/>
      <c r="D74" s="4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16.5">
      <c r="A75" s="3"/>
      <c r="B75" s="3"/>
      <c r="C75" s="3"/>
      <c r="D75" s="4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t="16.5">
      <c r="A76" s="3"/>
      <c r="B76" s="3"/>
      <c r="C76" s="3"/>
      <c r="D76" s="4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ht="16.5">
      <c r="A77" s="3"/>
      <c r="B77" s="3"/>
      <c r="C77" s="3"/>
      <c r="D77" s="4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t="16.5">
      <c r="A78" s="3"/>
      <c r="B78" s="3"/>
      <c r="C78" s="3"/>
      <c r="D78" s="4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6.5">
      <c r="A79" s="3"/>
      <c r="B79" s="3"/>
      <c r="C79" s="3"/>
      <c r="D79" s="4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6.5">
      <c r="A80" s="3"/>
      <c r="B80" s="3"/>
      <c r="C80" s="3"/>
      <c r="D80" s="4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6.5">
      <c r="A81" s="3"/>
      <c r="B81" s="3"/>
      <c r="C81" s="3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6.5">
      <c r="A82" s="3"/>
      <c r="B82" s="3"/>
      <c r="C82" s="3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t="16.5">
      <c r="A83" s="3"/>
      <c r="B83" s="3"/>
      <c r="C83" s="3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6.5">
      <c r="A84" s="3"/>
      <c r="B84" s="3"/>
      <c r="C84" s="3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16.5">
      <c r="A85" s="3"/>
      <c r="B85" s="3"/>
      <c r="C85" s="3"/>
      <c r="D85" s="4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16.5">
      <c r="A86" s="3"/>
      <c r="B86" s="3"/>
      <c r="C86" s="3"/>
      <c r="D86" s="4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t="16.5">
      <c r="A87" s="3"/>
      <c r="B87" s="3"/>
      <c r="C87" s="3"/>
      <c r="D87" s="4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6.5">
      <c r="A88" s="3"/>
      <c r="B88" s="3"/>
      <c r="C88" s="3"/>
      <c r="D88" s="4"/>
      <c r="E88" s="3"/>
      <c r="F88" s="3"/>
      <c r="G88" s="3"/>
      <c r="H88" s="3"/>
      <c r="I88" s="3"/>
      <c r="J88" s="3"/>
      <c r="K88" s="3"/>
      <c r="L88" s="3"/>
      <c r="M88" s="3"/>
      <c r="N88" s="3"/>
    </row>
  </sheetData>
  <sheetProtection algorithmName="SHA-512" hashValue="KduhPoAvZq6kjypelklNJxgz/Pl7s+R8dquEx3AYKcPpE+s6HdMxF1+0cSNWUGD4Adl542h6T4ENYbV5A+huuA==" saltValue="R14v0HcshtLftHAHX5fK0w==" spinCount="100000" sheet="1" objects="1" scenarios="1"/>
  <mergeCells count="5">
    <mergeCell ref="E34:G34"/>
    <mergeCell ref="A5:B5"/>
    <mergeCell ref="E18:G18"/>
    <mergeCell ref="C9:C10"/>
    <mergeCell ref="E26:G26"/>
  </mergeCells>
  <pageMargins left="0.51181102362204722" right="0.51181102362204722" top="0.39370078740157483" bottom="0.39370078740157483" header="0.31496062992125984" footer="0.31496062992125984"/>
  <pageSetup paperSize="9" scale="7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Q58"/>
  <sheetViews>
    <sheetView view="pageLayout" topLeftCell="A7" zoomScaleNormal="120" workbookViewId="0">
      <selection activeCell="K7" sqref="K7"/>
    </sheetView>
  </sheetViews>
  <sheetFormatPr baseColWidth="10" defaultRowHeight="15"/>
  <cols>
    <col min="1" max="1" width="6.5703125" customWidth="1"/>
    <col min="2" max="2" width="7.42578125" customWidth="1"/>
    <col min="3" max="3" width="10.140625" customWidth="1"/>
    <col min="4" max="4" width="11.42578125" customWidth="1"/>
    <col min="5" max="5" width="15" customWidth="1"/>
    <col min="6" max="6" width="12.140625" customWidth="1"/>
    <col min="7" max="7" width="8.42578125" customWidth="1"/>
    <col min="8" max="8" width="10.5703125" customWidth="1"/>
    <col min="11" max="11" width="14" style="445" customWidth="1"/>
    <col min="13" max="14" width="11.42578125" customWidth="1"/>
  </cols>
  <sheetData>
    <row r="1" spans="1:17" ht="16.5">
      <c r="A1" s="3"/>
      <c r="B1" s="3"/>
      <c r="C1" s="3"/>
      <c r="D1" s="3"/>
      <c r="E1" s="3"/>
      <c r="F1" s="3"/>
      <c r="G1" s="3"/>
      <c r="H1" s="3"/>
      <c r="I1" s="3"/>
      <c r="J1" s="3"/>
      <c r="P1" s="3"/>
      <c r="Q1" s="3"/>
    </row>
    <row r="2" spans="1:17" ht="16.5">
      <c r="A2" s="127"/>
      <c r="B2" s="3"/>
      <c r="C2" s="3"/>
      <c r="D2" s="3"/>
      <c r="E2" s="3"/>
      <c r="F2" s="3"/>
      <c r="G2" s="3"/>
      <c r="H2" s="3"/>
      <c r="I2" s="3"/>
      <c r="J2" s="3"/>
      <c r="P2" s="3"/>
      <c r="Q2" s="3"/>
    </row>
    <row r="3" spans="1:17" ht="16.5">
      <c r="A3" s="3"/>
      <c r="B3" s="3"/>
      <c r="C3" s="126"/>
      <c r="D3" s="3"/>
      <c r="E3" s="3"/>
      <c r="F3" s="3"/>
      <c r="G3" s="3"/>
      <c r="H3" s="3"/>
      <c r="I3" s="3"/>
      <c r="J3" s="3"/>
      <c r="P3" s="3"/>
      <c r="Q3" s="3"/>
    </row>
    <row r="4" spans="1:17" ht="16.5">
      <c r="A4" s="3"/>
      <c r="B4" s="3"/>
      <c r="C4" s="3"/>
      <c r="D4" s="3"/>
      <c r="E4" s="3"/>
      <c r="F4" s="3"/>
      <c r="G4" s="3"/>
      <c r="H4" s="3"/>
      <c r="I4" s="3"/>
      <c r="J4" s="3"/>
      <c r="P4" s="3"/>
      <c r="Q4" s="3"/>
    </row>
    <row r="5" spans="1:17" ht="18">
      <c r="A5" s="3"/>
      <c r="B5" s="3"/>
      <c r="C5" s="126"/>
      <c r="D5" s="3"/>
      <c r="G5" s="5"/>
      <c r="H5" s="3"/>
      <c r="I5" s="3"/>
      <c r="J5" s="3"/>
      <c r="P5" s="3"/>
      <c r="Q5" s="3"/>
    </row>
    <row r="6" spans="1:17" ht="18">
      <c r="A6" s="5" t="s">
        <v>0</v>
      </c>
      <c r="B6" s="3"/>
      <c r="C6" s="3"/>
      <c r="D6" s="3"/>
      <c r="E6" s="3"/>
      <c r="F6" s="3"/>
      <c r="G6" s="3"/>
      <c r="H6" s="3"/>
      <c r="I6" s="3"/>
      <c r="J6" s="3"/>
      <c r="K6" s="446"/>
      <c r="L6" s="3"/>
      <c r="M6" s="3"/>
      <c r="N6" s="3"/>
      <c r="O6" s="3"/>
      <c r="P6" s="3"/>
      <c r="Q6" s="3"/>
    </row>
    <row r="7" spans="1:17" ht="18">
      <c r="A7" s="269" t="s">
        <v>1050</v>
      </c>
      <c r="B7" s="272"/>
      <c r="C7" s="3"/>
      <c r="D7" s="3"/>
      <c r="E7" s="3"/>
      <c r="F7" s="3"/>
      <c r="G7" s="3"/>
      <c r="H7" s="3"/>
      <c r="I7" s="3"/>
      <c r="J7" s="3"/>
      <c r="K7" s="446"/>
      <c r="L7" s="3"/>
      <c r="M7" s="3"/>
      <c r="N7" s="3"/>
      <c r="O7" s="3"/>
      <c r="P7" s="3"/>
      <c r="Q7" s="3"/>
    </row>
    <row r="8" spans="1:17" ht="18">
      <c r="A8" s="272" t="s">
        <v>4</v>
      </c>
      <c r="C8" s="3"/>
      <c r="D8" s="3"/>
      <c r="E8" s="3"/>
      <c r="F8" s="3"/>
      <c r="G8" s="3"/>
      <c r="H8" s="3"/>
      <c r="I8" s="3"/>
      <c r="J8" s="3"/>
      <c r="K8" s="446"/>
      <c r="L8" s="3"/>
      <c r="M8" s="3"/>
      <c r="N8" s="3"/>
      <c r="O8" s="3"/>
      <c r="P8" s="3"/>
      <c r="Q8" s="3"/>
    </row>
    <row r="9" spans="1:17" ht="18">
      <c r="A9" s="272" t="s">
        <v>3</v>
      </c>
      <c r="B9" s="5"/>
      <c r="C9" s="3"/>
      <c r="D9" s="3"/>
      <c r="E9" s="3"/>
      <c r="F9" s="3"/>
      <c r="G9" s="3"/>
      <c r="H9" s="3"/>
      <c r="I9" s="3"/>
      <c r="J9" s="3"/>
      <c r="K9" s="446"/>
      <c r="L9" s="3"/>
      <c r="M9" s="3"/>
      <c r="N9" s="3"/>
      <c r="O9" s="3"/>
      <c r="P9" s="3"/>
      <c r="Q9" s="3"/>
    </row>
    <row r="10" spans="1:17" ht="16.5">
      <c r="A10" s="3"/>
      <c r="B10" s="3"/>
      <c r="C10" s="3"/>
      <c r="D10" s="3"/>
      <c r="E10" s="3"/>
      <c r="F10" s="3"/>
      <c r="G10" s="3"/>
      <c r="H10" s="3"/>
      <c r="I10" s="3"/>
      <c r="J10" s="3"/>
      <c r="K10" s="446"/>
      <c r="L10" s="3"/>
      <c r="M10" s="3"/>
      <c r="N10" s="3"/>
      <c r="O10" s="3"/>
      <c r="P10" s="3"/>
      <c r="Q10" s="3"/>
    </row>
    <row r="11" spans="1:17" ht="18">
      <c r="A11" s="552" t="s">
        <v>1045</v>
      </c>
      <c r="B11" s="552"/>
      <c r="C11" s="130"/>
      <c r="D11" s="128" t="s">
        <v>89</v>
      </c>
      <c r="E11" s="128" t="s">
        <v>86</v>
      </c>
      <c r="F11" s="559" t="s">
        <v>13</v>
      </c>
      <c r="G11" s="560"/>
      <c r="H11" s="560"/>
      <c r="I11" s="560"/>
      <c r="J11" s="561"/>
      <c r="K11" s="447">
        <f>Hilfsblatt!D20</f>
        <v>0</v>
      </c>
      <c r="L11" s="137" t="s">
        <v>14</v>
      </c>
      <c r="M11" s="137"/>
      <c r="N11" s="137"/>
      <c r="O11" s="138">
        <f>O41/L41</f>
        <v>0</v>
      </c>
      <c r="P11" s="3"/>
      <c r="Q11" s="3"/>
    </row>
    <row r="12" spans="1:17" ht="18">
      <c r="A12" s="87"/>
      <c r="B12" s="87"/>
      <c r="C12" s="88"/>
      <c r="D12" s="89"/>
      <c r="E12" s="271"/>
      <c r="F12" s="132"/>
      <c r="G12" s="133"/>
      <c r="H12" s="135"/>
      <c r="I12" s="135"/>
      <c r="J12" s="136"/>
      <c r="K12" s="448"/>
      <c r="L12" s="137" t="s">
        <v>15</v>
      </c>
      <c r="M12" s="137"/>
      <c r="N12" s="137"/>
      <c r="O12" s="139">
        <f>COUNTA(I15:I40)</f>
        <v>25</v>
      </c>
      <c r="P12" s="3"/>
      <c r="Q12" s="3"/>
    </row>
    <row r="13" spans="1:17" ht="32.25">
      <c r="A13" s="290" t="s">
        <v>16</v>
      </c>
      <c r="B13" s="96" t="s">
        <v>17</v>
      </c>
      <c r="C13" s="97" t="s">
        <v>18</v>
      </c>
      <c r="D13" s="98" t="s">
        <v>19</v>
      </c>
      <c r="E13" s="99" t="s">
        <v>20</v>
      </c>
      <c r="F13" s="99" t="s">
        <v>21</v>
      </c>
      <c r="G13" s="100" t="s">
        <v>22</v>
      </c>
      <c r="H13" s="96" t="s">
        <v>23</v>
      </c>
      <c r="I13" s="96" t="s">
        <v>24</v>
      </c>
      <c r="J13" s="101" t="s">
        <v>25</v>
      </c>
      <c r="K13" s="449" t="s">
        <v>1034</v>
      </c>
      <c r="L13" s="102" t="s">
        <v>1035</v>
      </c>
      <c r="M13" s="103" t="s">
        <v>26</v>
      </c>
      <c r="N13" s="102" t="s">
        <v>27</v>
      </c>
      <c r="O13" s="104" t="s">
        <v>28</v>
      </c>
      <c r="P13" s="3"/>
      <c r="Q13" s="3"/>
    </row>
    <row r="14" spans="1:17" ht="8.1" customHeight="1">
      <c r="A14" s="307"/>
      <c r="B14" s="308"/>
      <c r="C14" s="309"/>
      <c r="D14" s="310"/>
      <c r="E14" s="311"/>
      <c r="F14" s="311"/>
      <c r="G14" s="312"/>
      <c r="H14" s="313"/>
      <c r="I14" s="313"/>
      <c r="J14" s="314"/>
      <c r="K14" s="450"/>
      <c r="L14" s="315"/>
      <c r="M14" s="311"/>
      <c r="N14" s="315"/>
      <c r="O14" s="316"/>
      <c r="P14" s="3"/>
      <c r="Q14" s="3"/>
    </row>
    <row r="15" spans="1:17" ht="16.5">
      <c r="A15" s="295">
        <v>1</v>
      </c>
      <c r="B15" s="150"/>
      <c r="C15" s="151" t="s">
        <v>29</v>
      </c>
      <c r="D15" s="152" t="s">
        <v>30</v>
      </c>
      <c r="E15" s="150" t="s">
        <v>31</v>
      </c>
      <c r="F15" s="151" t="s">
        <v>32</v>
      </c>
      <c r="G15" s="153" t="s">
        <v>127</v>
      </c>
      <c r="H15" s="154">
        <v>135.22</v>
      </c>
      <c r="I15" s="155">
        <v>5</v>
      </c>
      <c r="J15" s="119">
        <f>IF(I15&lt;&gt;"",VLOOKUP(I15,Zusammenfassung!$I$11:$J$24,MATCH($E$11,{"V";"S";"SH"},0)+1,FALSE),)</f>
        <v>250.75</v>
      </c>
      <c r="K15" s="477">
        <f>IF(G15="A",Hilfsblatt!$D$9,IF(G15="B1",Hilfsblatt!$D$10,IF(G15="B2",Hilfsblatt!$D$11,IF(G15="C1",Hilfsblatt!$D$12,IF(G15="C2",Hilfsblatt!$D$13,IF(G15="D",Hilfsblatt!$D$14,IF(G15="E",Hilfsblatt!$D$15)))))))</f>
        <v>0</v>
      </c>
      <c r="L15" s="156">
        <f>H15*J15</f>
        <v>33906.415000000001</v>
      </c>
      <c r="M15" s="156">
        <f t="shared" ref="M15:M40" si="0">IFERROR(L15/K15,0)</f>
        <v>0</v>
      </c>
      <c r="N15" s="157">
        <f t="shared" ref="N15:N40" si="1">IF(O15&gt;0,O15/J15,0)</f>
        <v>0</v>
      </c>
      <c r="O15" s="156">
        <f>M15*$K$11</f>
        <v>0</v>
      </c>
      <c r="P15" s="3"/>
      <c r="Q15" s="3"/>
    </row>
    <row r="16" spans="1:17" ht="16.5">
      <c r="A16" s="295">
        <v>2</v>
      </c>
      <c r="B16" s="150"/>
      <c r="C16" s="151" t="s">
        <v>29</v>
      </c>
      <c r="D16" s="152" t="s">
        <v>33</v>
      </c>
      <c r="E16" s="150" t="s">
        <v>34</v>
      </c>
      <c r="F16" s="151" t="s">
        <v>35</v>
      </c>
      <c r="G16" s="151" t="s">
        <v>127</v>
      </c>
      <c r="H16" s="154">
        <v>27.66</v>
      </c>
      <c r="I16" s="155">
        <v>5</v>
      </c>
      <c r="J16" s="119">
        <f>IF(I16&lt;&gt;"",VLOOKUP(I16,Zusammenfassung!$I$11:$J$24,MATCH($E$11,{"V";"S";"SH"},0)+1,FALSE),)</f>
        <v>250.75</v>
      </c>
      <c r="K16" s="477">
        <f>IF(G16="A",Hilfsblatt!$D$9,IF(G16="B1",Hilfsblatt!$D$10,IF(G16="B2",Hilfsblatt!$D$11,IF(G16="C1",Hilfsblatt!$D$12,IF(G16="C2",Hilfsblatt!$D$13,IF(G16="D",Hilfsblatt!$D$14,IF(G16="E",Hilfsblatt!$D$15)))))))</f>
        <v>0</v>
      </c>
      <c r="L16" s="156">
        <f t="shared" ref="L16:L40" si="2">H16*J16</f>
        <v>6935.7449999999999</v>
      </c>
      <c r="M16" s="156">
        <f>IFERROR(L16/K16,0)</f>
        <v>0</v>
      </c>
      <c r="N16" s="157">
        <f t="shared" si="1"/>
        <v>0</v>
      </c>
      <c r="O16" s="156">
        <f t="shared" ref="O16:O40" si="3">M16*$K$11</f>
        <v>0</v>
      </c>
      <c r="P16" s="3"/>
      <c r="Q16" s="3"/>
    </row>
    <row r="17" spans="1:17" ht="30">
      <c r="A17" s="295">
        <v>3</v>
      </c>
      <c r="B17" s="150"/>
      <c r="C17" s="151" t="s">
        <v>36</v>
      </c>
      <c r="D17" s="152" t="s">
        <v>37</v>
      </c>
      <c r="E17" s="150" t="s">
        <v>38</v>
      </c>
      <c r="F17" s="151" t="s">
        <v>35</v>
      </c>
      <c r="G17" s="151" t="s">
        <v>1032</v>
      </c>
      <c r="H17" s="154">
        <v>12.36</v>
      </c>
      <c r="I17" s="320">
        <v>5</v>
      </c>
      <c r="J17" s="119">
        <f>IF(I17&lt;&gt;"",VLOOKUP(I17,Zusammenfassung!$I$11:$J$24,MATCH($E$11,{"V";"S";"SH"},0)+1,FALSE),)</f>
        <v>250.75</v>
      </c>
      <c r="K17" s="477">
        <f>IF(G17="A",Hilfsblatt!$D$9,IF(G17="B1",Hilfsblatt!$D$10,IF(G17="B2",Hilfsblatt!$D$11,IF(G17="C1",Hilfsblatt!$D$12,IF(G17="C2",Hilfsblatt!$D$13,IF(G17="D",Hilfsblatt!$D$14,IF(G17="E",Hilfsblatt!$D$15)))))))</f>
        <v>0</v>
      </c>
      <c r="L17" s="156">
        <f t="shared" si="2"/>
        <v>3099.27</v>
      </c>
      <c r="M17" s="156">
        <f t="shared" si="0"/>
        <v>0</v>
      </c>
      <c r="N17" s="157">
        <f t="shared" si="1"/>
        <v>0</v>
      </c>
      <c r="O17" s="156">
        <f t="shared" si="3"/>
        <v>0</v>
      </c>
      <c r="P17" s="3"/>
      <c r="Q17" s="3"/>
    </row>
    <row r="18" spans="1:17" ht="30">
      <c r="A18" s="295">
        <v>4</v>
      </c>
      <c r="B18" s="150"/>
      <c r="C18" s="151" t="s">
        <v>29</v>
      </c>
      <c r="D18" s="152" t="s">
        <v>39</v>
      </c>
      <c r="E18" s="150" t="s">
        <v>40</v>
      </c>
      <c r="F18" s="151" t="s">
        <v>35</v>
      </c>
      <c r="G18" s="151" t="s">
        <v>46</v>
      </c>
      <c r="H18" s="154">
        <v>7.93</v>
      </c>
      <c r="I18" s="155">
        <v>5</v>
      </c>
      <c r="J18" s="119">
        <f>IF(I18&lt;&gt;"",VLOOKUP(I18,Zusammenfassung!$I$11:$J$24,MATCH($E$11,{"V";"S";"SH"},0)+1,FALSE),)</f>
        <v>250.75</v>
      </c>
      <c r="K18" s="477">
        <f>IF(G18="A",Hilfsblatt!$D$9,IF(G18="B1",Hilfsblatt!$D$10,IF(G18="B2",Hilfsblatt!$D$11,IF(G18="C1",Hilfsblatt!$D$12,IF(G18="C2",Hilfsblatt!$D$13,IF(G18="D",Hilfsblatt!$D$14,IF(G18="E",Hilfsblatt!$D$15)))))))</f>
        <v>0</v>
      </c>
      <c r="L18" s="156">
        <f t="shared" si="2"/>
        <v>1988.4475</v>
      </c>
      <c r="M18" s="156">
        <f t="shared" si="0"/>
        <v>0</v>
      </c>
      <c r="N18" s="157">
        <f t="shared" si="1"/>
        <v>0</v>
      </c>
      <c r="O18" s="156">
        <f t="shared" si="3"/>
        <v>0</v>
      </c>
      <c r="P18" s="3"/>
      <c r="Q18" s="3"/>
    </row>
    <row r="19" spans="1:17" ht="30" customHeight="1">
      <c r="A19" s="295">
        <v>5</v>
      </c>
      <c r="B19" s="150"/>
      <c r="C19" s="151" t="s">
        <v>29</v>
      </c>
      <c r="D19" s="152" t="s">
        <v>41</v>
      </c>
      <c r="E19" s="150" t="s">
        <v>42</v>
      </c>
      <c r="F19" s="151" t="s">
        <v>35</v>
      </c>
      <c r="G19" s="151" t="s">
        <v>46</v>
      </c>
      <c r="H19" s="154">
        <v>7.93</v>
      </c>
      <c r="I19" s="155">
        <v>5</v>
      </c>
      <c r="J19" s="119">
        <f>IF(I19&lt;&gt;"",VLOOKUP(I19,Zusammenfassung!$I$11:$J$24,MATCH($E$11,{"V";"S";"SH"},0)+1,FALSE),)</f>
        <v>250.75</v>
      </c>
      <c r="K19" s="477">
        <f>IF(G19="A",Hilfsblatt!$D$9,IF(G19="B1",Hilfsblatt!$D$10,IF(G19="B2",Hilfsblatt!$D$11,IF(G19="C1",Hilfsblatt!$D$12,IF(G19="C2",Hilfsblatt!$D$13,IF(G19="D",Hilfsblatt!$D$14,IF(G19="E",Hilfsblatt!$D$15)))))))</f>
        <v>0</v>
      </c>
      <c r="L19" s="156">
        <f t="shared" si="2"/>
        <v>1988.4475</v>
      </c>
      <c r="M19" s="156">
        <f t="shared" si="0"/>
        <v>0</v>
      </c>
      <c r="N19" s="157">
        <f t="shared" si="1"/>
        <v>0</v>
      </c>
      <c r="O19" s="156">
        <f t="shared" si="3"/>
        <v>0</v>
      </c>
      <c r="P19" s="3"/>
      <c r="Q19" s="3"/>
    </row>
    <row r="20" spans="1:17" ht="16.5">
      <c r="A20" s="295">
        <v>6</v>
      </c>
      <c r="B20" s="150"/>
      <c r="C20" s="151" t="s">
        <v>29</v>
      </c>
      <c r="D20" s="152" t="s">
        <v>43</v>
      </c>
      <c r="E20" s="150" t="s">
        <v>44</v>
      </c>
      <c r="F20" s="151" t="s">
        <v>45</v>
      </c>
      <c r="G20" s="151" t="s">
        <v>126</v>
      </c>
      <c r="H20" s="154">
        <v>12.48</v>
      </c>
      <c r="I20" s="155">
        <v>1</v>
      </c>
      <c r="J20" s="119">
        <f>IF(I20&lt;&gt;"",VLOOKUP(I20,Zusammenfassung!$I$11:$J$24,MATCH($E$11,{"V";"S";"SH"},0)+1,FALSE),)</f>
        <v>52.178571428571431</v>
      </c>
      <c r="K20" s="477">
        <f>IF(G20="A",Hilfsblatt!$D$9,IF(G20="B1",Hilfsblatt!$D$10,IF(G20="B2",Hilfsblatt!$D$11,IF(G20="C1",Hilfsblatt!$D$12,IF(G20="C2",Hilfsblatt!$D$13,IF(G20="D",Hilfsblatt!$D$14,IF(G20="E",Hilfsblatt!$D$15)))))))</f>
        <v>0</v>
      </c>
      <c r="L20" s="156">
        <f t="shared" si="2"/>
        <v>651.18857142857144</v>
      </c>
      <c r="M20" s="156">
        <f t="shared" si="0"/>
        <v>0</v>
      </c>
      <c r="N20" s="157">
        <f t="shared" si="1"/>
        <v>0</v>
      </c>
      <c r="O20" s="156">
        <f t="shared" si="3"/>
        <v>0</v>
      </c>
      <c r="P20" s="3"/>
      <c r="Q20" s="3"/>
    </row>
    <row r="21" spans="1:17" ht="16.5">
      <c r="A21" s="295">
        <v>7</v>
      </c>
      <c r="B21" s="150"/>
      <c r="C21" s="151" t="s">
        <v>29</v>
      </c>
      <c r="D21" s="152" t="s">
        <v>47</v>
      </c>
      <c r="E21" s="150" t="s">
        <v>48</v>
      </c>
      <c r="F21" s="151" t="s">
        <v>45</v>
      </c>
      <c r="G21" s="151" t="s">
        <v>1032</v>
      </c>
      <c r="H21" s="154">
        <v>7.81</v>
      </c>
      <c r="I21" s="155">
        <v>2</v>
      </c>
      <c r="J21" s="119">
        <f>IF(I21&lt;&gt;"",VLOOKUP(I21,Zusammenfassung!$I$11:$J$24,MATCH($E$11,{"V";"S";"SH"},0)+1,FALSE),)</f>
        <v>100.3</v>
      </c>
      <c r="K21" s="477">
        <f>IF(G21="A",Hilfsblatt!$D$9,IF(G21="B1",Hilfsblatt!$D$10,IF(G21="B2",Hilfsblatt!$D$11,IF(G21="C1",Hilfsblatt!$D$12,IF(G21="C2",Hilfsblatt!$D$13,IF(G21="D",Hilfsblatt!$D$14,IF(G21="E",Hilfsblatt!$D$15)))))))</f>
        <v>0</v>
      </c>
      <c r="L21" s="156">
        <f t="shared" si="2"/>
        <v>783.34299999999996</v>
      </c>
      <c r="M21" s="156">
        <f t="shared" si="0"/>
        <v>0</v>
      </c>
      <c r="N21" s="157">
        <f t="shared" si="1"/>
        <v>0</v>
      </c>
      <c r="O21" s="156">
        <f t="shared" si="3"/>
        <v>0</v>
      </c>
      <c r="P21" s="3"/>
      <c r="Q21" s="3"/>
    </row>
    <row r="22" spans="1:17" ht="16.5">
      <c r="A22" s="295">
        <v>8</v>
      </c>
      <c r="B22" s="150"/>
      <c r="C22" s="151" t="s">
        <v>29</v>
      </c>
      <c r="D22" s="152" t="s">
        <v>49</v>
      </c>
      <c r="E22" s="150" t="s">
        <v>50</v>
      </c>
      <c r="F22" s="151" t="s">
        <v>45</v>
      </c>
      <c r="G22" s="151" t="s">
        <v>127</v>
      </c>
      <c r="H22" s="154">
        <v>10.29</v>
      </c>
      <c r="I22" s="155">
        <v>5</v>
      </c>
      <c r="J22" s="119">
        <f>IF(I22&lt;&gt;"",VLOOKUP(I22,Zusammenfassung!$I$11:$J$24,MATCH($E$11,{"V";"S";"SH"},0)+1,FALSE),)</f>
        <v>250.75</v>
      </c>
      <c r="K22" s="477">
        <f>IF(G22="A",Hilfsblatt!$D$9,IF(G22="B1",Hilfsblatt!$D$10,IF(G22="B2",Hilfsblatt!$D$11,IF(G22="C1",Hilfsblatt!$D$12,IF(G22="C2",Hilfsblatt!$D$13,IF(G22="D",Hilfsblatt!$D$14,IF(G22="E",Hilfsblatt!$D$15)))))))</f>
        <v>0</v>
      </c>
      <c r="L22" s="156">
        <f t="shared" si="2"/>
        <v>2580.2174999999997</v>
      </c>
      <c r="M22" s="156">
        <f t="shared" si="0"/>
        <v>0</v>
      </c>
      <c r="N22" s="157">
        <f t="shared" si="1"/>
        <v>0</v>
      </c>
      <c r="O22" s="156">
        <f t="shared" si="3"/>
        <v>0</v>
      </c>
      <c r="P22" s="3"/>
      <c r="Q22" s="3"/>
    </row>
    <row r="23" spans="1:17" ht="16.5">
      <c r="A23" s="295">
        <v>9</v>
      </c>
      <c r="B23" s="150"/>
      <c r="C23" s="151" t="s">
        <v>29</v>
      </c>
      <c r="D23" s="152" t="s">
        <v>51</v>
      </c>
      <c r="E23" s="150" t="s">
        <v>52</v>
      </c>
      <c r="F23" s="151" t="s">
        <v>45</v>
      </c>
      <c r="G23" s="151" t="s">
        <v>127</v>
      </c>
      <c r="H23" s="154">
        <v>6.8</v>
      </c>
      <c r="I23" s="155">
        <v>5</v>
      </c>
      <c r="J23" s="119">
        <f>IF(I23&lt;&gt;"",VLOOKUP(I23,Zusammenfassung!$I$11:$J$24,MATCH($E$11,{"V";"S";"SH"},0)+1,FALSE),)</f>
        <v>250.75</v>
      </c>
      <c r="K23" s="477">
        <f>IF(G23="A",Hilfsblatt!$D$9,IF(G23="B1",Hilfsblatt!$D$10,IF(G23="B2",Hilfsblatt!$D$11,IF(G23="C1",Hilfsblatt!$D$12,IF(G23="C2",Hilfsblatt!$D$13,IF(G23="D",Hilfsblatt!$D$14,IF(G23="E",Hilfsblatt!$D$15)))))))</f>
        <v>0</v>
      </c>
      <c r="L23" s="156">
        <f t="shared" si="2"/>
        <v>1705.1</v>
      </c>
      <c r="M23" s="156">
        <f t="shared" si="0"/>
        <v>0</v>
      </c>
      <c r="N23" s="157">
        <f t="shared" si="1"/>
        <v>0</v>
      </c>
      <c r="O23" s="156">
        <f t="shared" si="3"/>
        <v>0</v>
      </c>
      <c r="P23" s="3"/>
      <c r="Q23" s="3"/>
    </row>
    <row r="24" spans="1:17" ht="16.5">
      <c r="A24" s="295">
        <v>10</v>
      </c>
      <c r="B24" s="150"/>
      <c r="C24" s="151" t="s">
        <v>29</v>
      </c>
      <c r="D24" s="152" t="s">
        <v>53</v>
      </c>
      <c r="E24" s="150" t="s">
        <v>54</v>
      </c>
      <c r="F24" s="151" t="s">
        <v>45</v>
      </c>
      <c r="G24" s="151" t="s">
        <v>126</v>
      </c>
      <c r="H24" s="154">
        <v>15.7</v>
      </c>
      <c r="I24" s="155">
        <v>1</v>
      </c>
      <c r="J24" s="119">
        <f>IF(I24&lt;&gt;"",VLOOKUP(I24,Zusammenfassung!$I$11:$J$24,MATCH($E$11,{"V";"S";"SH"},0)+1,FALSE),)</f>
        <v>52.178571428571431</v>
      </c>
      <c r="K24" s="477">
        <f>IF(G24="A",Hilfsblatt!$D$9,IF(G24="B1",Hilfsblatt!$D$10,IF(G24="B2",Hilfsblatt!$D$11,IF(G24="C1",Hilfsblatt!$D$12,IF(G24="C2",Hilfsblatt!$D$13,IF(G24="D",Hilfsblatt!$D$14,IF(G24="E",Hilfsblatt!$D$15)))))))</f>
        <v>0</v>
      </c>
      <c r="L24" s="156">
        <f t="shared" si="2"/>
        <v>819.20357142857142</v>
      </c>
      <c r="M24" s="156">
        <f t="shared" si="0"/>
        <v>0</v>
      </c>
      <c r="N24" s="157">
        <f t="shared" si="1"/>
        <v>0</v>
      </c>
      <c r="O24" s="156">
        <f t="shared" si="3"/>
        <v>0</v>
      </c>
      <c r="P24" s="3"/>
      <c r="Q24" s="3"/>
    </row>
    <row r="25" spans="1:17" ht="16.5">
      <c r="A25" s="295">
        <v>11</v>
      </c>
      <c r="B25" s="150"/>
      <c r="C25" s="151" t="s">
        <v>29</v>
      </c>
      <c r="D25" s="152" t="s">
        <v>55</v>
      </c>
      <c r="E25" s="150" t="s">
        <v>56</v>
      </c>
      <c r="F25" s="151" t="s">
        <v>35</v>
      </c>
      <c r="G25" s="151" t="s">
        <v>126</v>
      </c>
      <c r="H25" s="154">
        <v>4.51</v>
      </c>
      <c r="I25" s="155">
        <v>1</v>
      </c>
      <c r="J25" s="119">
        <f>IF(I25&lt;&gt;"",VLOOKUP(I25,Zusammenfassung!$I$11:$J$24,MATCH($E$11,{"V";"S";"SH"},0)+1,FALSE),)</f>
        <v>52.178571428571431</v>
      </c>
      <c r="K25" s="477">
        <f>IF(G25="A",Hilfsblatt!$D$9,IF(G25="B1",Hilfsblatt!$D$10,IF(G25="B2",Hilfsblatt!$D$11,IF(G25="C1",Hilfsblatt!$D$12,IF(G25="C2",Hilfsblatt!$D$13,IF(G25="D",Hilfsblatt!$D$14,IF(G25="E",Hilfsblatt!$D$15)))))))</f>
        <v>0</v>
      </c>
      <c r="L25" s="156">
        <f>H25*J25</f>
        <v>235.32535714285714</v>
      </c>
      <c r="M25" s="156">
        <f t="shared" si="0"/>
        <v>0</v>
      </c>
      <c r="N25" s="157">
        <f>IF(O25&gt;0,O25/J25,0)</f>
        <v>0</v>
      </c>
      <c r="O25" s="156">
        <f t="shared" si="3"/>
        <v>0</v>
      </c>
      <c r="P25" s="3"/>
      <c r="Q25" s="3"/>
    </row>
    <row r="26" spans="1:17" ht="16.5">
      <c r="A26" s="295">
        <v>12</v>
      </c>
      <c r="B26" s="150"/>
      <c r="C26" s="151" t="s">
        <v>29</v>
      </c>
      <c r="D26" s="152" t="s">
        <v>57</v>
      </c>
      <c r="E26" s="150" t="s">
        <v>58</v>
      </c>
      <c r="F26" s="151" t="s">
        <v>32</v>
      </c>
      <c r="G26" s="151" t="s">
        <v>126</v>
      </c>
      <c r="H26" s="154">
        <v>10.27</v>
      </c>
      <c r="I26" s="320">
        <v>5</v>
      </c>
      <c r="J26" s="119">
        <f>IF(I26&lt;&gt;"",VLOOKUP(I26,Zusammenfassung!$I$11:$J$24,MATCH($E$11,{"V";"S";"SH"},0)+1,FALSE),)</f>
        <v>250.75</v>
      </c>
      <c r="K26" s="477">
        <f>IF(G26="A",Hilfsblatt!$D$9,IF(G26="B1",Hilfsblatt!$D$10,IF(G26="B2",Hilfsblatt!$D$11,IF(G26="C1",Hilfsblatt!$D$12,IF(G26="C2",Hilfsblatt!$D$13,IF(G26="D",Hilfsblatt!$D$14,IF(G26="E",Hilfsblatt!$D$15)))))))</f>
        <v>0</v>
      </c>
      <c r="L26" s="156">
        <f t="shared" si="2"/>
        <v>2575.2024999999999</v>
      </c>
      <c r="M26" s="156">
        <f t="shared" si="0"/>
        <v>0</v>
      </c>
      <c r="N26" s="157">
        <f t="shared" si="1"/>
        <v>0</v>
      </c>
      <c r="O26" s="156">
        <f t="shared" si="3"/>
        <v>0</v>
      </c>
      <c r="P26" s="3"/>
      <c r="Q26" s="3"/>
    </row>
    <row r="27" spans="1:17" ht="16.5">
      <c r="A27" s="295">
        <v>13</v>
      </c>
      <c r="B27" s="150"/>
      <c r="C27" s="151" t="s">
        <v>29</v>
      </c>
      <c r="D27" s="152" t="s">
        <v>59</v>
      </c>
      <c r="E27" s="150" t="s">
        <v>60</v>
      </c>
      <c r="F27" s="151" t="s">
        <v>35</v>
      </c>
      <c r="G27" s="151" t="s">
        <v>1032</v>
      </c>
      <c r="H27" s="154">
        <v>28.83</v>
      </c>
      <c r="I27" s="320">
        <v>5</v>
      </c>
      <c r="J27" s="119">
        <f>IF(I27&lt;&gt;"",VLOOKUP(I27,Zusammenfassung!$I$11:$J$24,MATCH($E$11,{"V";"S";"SH"},0)+1,FALSE),)</f>
        <v>250.75</v>
      </c>
      <c r="K27" s="477">
        <f>IF(G27="A",Hilfsblatt!$D$9,IF(G27="B1",Hilfsblatt!$D$10,IF(G27="B2",Hilfsblatt!$D$11,IF(G27="C1",Hilfsblatt!$D$12,IF(G27="C2",Hilfsblatt!$D$13,IF(G27="D",Hilfsblatt!$D$14,IF(G27="E",Hilfsblatt!$D$15)))))))</f>
        <v>0</v>
      </c>
      <c r="L27" s="156">
        <f t="shared" si="2"/>
        <v>7229.1224999999995</v>
      </c>
      <c r="M27" s="156">
        <f t="shared" si="0"/>
        <v>0</v>
      </c>
      <c r="N27" s="157">
        <f t="shared" si="1"/>
        <v>0</v>
      </c>
      <c r="O27" s="156">
        <f t="shared" si="3"/>
        <v>0</v>
      </c>
      <c r="P27" s="3"/>
      <c r="Q27" s="3"/>
    </row>
    <row r="28" spans="1:17" ht="30">
      <c r="A28" s="295">
        <v>14</v>
      </c>
      <c r="B28" s="150"/>
      <c r="C28" s="151" t="s">
        <v>29</v>
      </c>
      <c r="D28" s="152" t="s">
        <v>61</v>
      </c>
      <c r="E28" s="150" t="s">
        <v>62</v>
      </c>
      <c r="F28" s="151" t="s">
        <v>35</v>
      </c>
      <c r="G28" s="151" t="s">
        <v>46</v>
      </c>
      <c r="H28" s="154">
        <v>5.1100000000000003</v>
      </c>
      <c r="I28" s="155">
        <v>5</v>
      </c>
      <c r="J28" s="119">
        <f>IF(I28&lt;&gt;"",VLOOKUP(I28,Zusammenfassung!$I$11:$J$24,MATCH($E$11,{"V";"S";"SH"},0)+1,FALSE),)</f>
        <v>250.75</v>
      </c>
      <c r="K28" s="477">
        <f>IF(G28="A",Hilfsblatt!$D$9,IF(G28="B1",Hilfsblatt!$D$10,IF(G28="B2",Hilfsblatt!$D$11,IF(G28="C1",Hilfsblatt!$D$12,IF(G28="C2",Hilfsblatt!$D$13,IF(G28="D",Hilfsblatt!$D$14,IF(G28="E",Hilfsblatt!$D$15)))))))</f>
        <v>0</v>
      </c>
      <c r="L28" s="156">
        <f t="shared" si="2"/>
        <v>1281.3325</v>
      </c>
      <c r="M28" s="156">
        <f t="shared" si="0"/>
        <v>0</v>
      </c>
      <c r="N28" s="157">
        <f t="shared" si="1"/>
        <v>0</v>
      </c>
      <c r="O28" s="156">
        <f t="shared" si="3"/>
        <v>0</v>
      </c>
      <c r="P28" s="3"/>
      <c r="Q28" s="3"/>
    </row>
    <row r="29" spans="1:17" ht="30">
      <c r="A29" s="295">
        <v>15</v>
      </c>
      <c r="B29" s="150"/>
      <c r="C29" s="151" t="s">
        <v>29</v>
      </c>
      <c r="D29" s="152" t="s">
        <v>63</v>
      </c>
      <c r="E29" s="150" t="s">
        <v>64</v>
      </c>
      <c r="F29" s="151" t="s">
        <v>35</v>
      </c>
      <c r="G29" s="151" t="s">
        <v>46</v>
      </c>
      <c r="H29" s="154">
        <v>5.39</v>
      </c>
      <c r="I29" s="155">
        <v>5</v>
      </c>
      <c r="J29" s="119">
        <f>IF(I29&lt;&gt;"",VLOOKUP(I29,Zusammenfassung!$I$11:$J$24,MATCH($E$11,{"V";"S";"SH"},0)+1,FALSE),)</f>
        <v>250.75</v>
      </c>
      <c r="K29" s="477">
        <f>IF(G29="A",Hilfsblatt!$D$9,IF(G29="B1",Hilfsblatt!$D$10,IF(G29="B2",Hilfsblatt!$D$11,IF(G29="C1",Hilfsblatt!$D$12,IF(G29="C2",Hilfsblatt!$D$13,IF(G29="D",Hilfsblatt!$D$14,IF(G29="E",Hilfsblatt!$D$15)))))))</f>
        <v>0</v>
      </c>
      <c r="L29" s="156">
        <f t="shared" si="2"/>
        <v>1351.5425</v>
      </c>
      <c r="M29" s="156">
        <f t="shared" si="0"/>
        <v>0</v>
      </c>
      <c r="N29" s="157">
        <f t="shared" si="1"/>
        <v>0</v>
      </c>
      <c r="O29" s="156">
        <f t="shared" si="3"/>
        <v>0</v>
      </c>
      <c r="P29" s="3"/>
      <c r="Q29" s="3"/>
    </row>
    <row r="30" spans="1:17" ht="16.5">
      <c r="A30" s="295">
        <v>16</v>
      </c>
      <c r="B30" s="150"/>
      <c r="C30" s="151" t="s">
        <v>29</v>
      </c>
      <c r="D30" s="152" t="s">
        <v>65</v>
      </c>
      <c r="E30" s="150" t="s">
        <v>66</v>
      </c>
      <c r="F30" s="151" t="s">
        <v>35</v>
      </c>
      <c r="G30" s="151" t="s">
        <v>176</v>
      </c>
      <c r="H30" s="154">
        <v>11.8</v>
      </c>
      <c r="I30" s="158"/>
      <c r="J30" s="158"/>
      <c r="K30" s="124"/>
      <c r="L30" s="124"/>
      <c r="M30" s="124"/>
      <c r="N30" s="124"/>
      <c r="O30" s="124"/>
      <c r="P30" s="3"/>
      <c r="Q30" s="3"/>
    </row>
    <row r="31" spans="1:17" ht="30">
      <c r="A31" s="295">
        <v>17</v>
      </c>
      <c r="B31" s="150"/>
      <c r="C31" s="151" t="s">
        <v>29</v>
      </c>
      <c r="D31" s="152" t="s">
        <v>67</v>
      </c>
      <c r="E31" s="150" t="s">
        <v>68</v>
      </c>
      <c r="F31" s="151" t="s">
        <v>35</v>
      </c>
      <c r="G31" s="151" t="s">
        <v>1032</v>
      </c>
      <c r="H31" s="154">
        <v>3.93</v>
      </c>
      <c r="I31" s="320">
        <v>5</v>
      </c>
      <c r="J31" s="119">
        <f>IF(I31&lt;&gt;"",VLOOKUP(I31,Zusammenfassung!$I$11:$J$24,MATCH($E$11,{"V";"S";"SH"},0)+1,FALSE),)</f>
        <v>250.75</v>
      </c>
      <c r="K31" s="477">
        <f>IF(G31="A",Hilfsblatt!$D$9,IF(G31="B1",Hilfsblatt!$D$10,IF(G31="B2",Hilfsblatt!$D$11,IF(G31="C1",Hilfsblatt!$D$12,IF(G31="C2",Hilfsblatt!$D$13,IF(G31="D",Hilfsblatt!$D$14,IF(G31="E",Hilfsblatt!$D$15)))))))</f>
        <v>0</v>
      </c>
      <c r="L31" s="156">
        <f t="shared" si="2"/>
        <v>985.44749999999999</v>
      </c>
      <c r="M31" s="156">
        <f t="shared" si="0"/>
        <v>0</v>
      </c>
      <c r="N31" s="157">
        <f t="shared" si="1"/>
        <v>0</v>
      </c>
      <c r="O31" s="156">
        <f t="shared" si="3"/>
        <v>0</v>
      </c>
      <c r="P31" s="3"/>
      <c r="Q31" s="3"/>
    </row>
    <row r="32" spans="1:17" ht="16.5">
      <c r="A32" s="295">
        <v>18</v>
      </c>
      <c r="B32" s="150"/>
      <c r="C32" s="151" t="s">
        <v>29</v>
      </c>
      <c r="D32" s="152" t="s">
        <v>67</v>
      </c>
      <c r="E32" s="150" t="s">
        <v>69</v>
      </c>
      <c r="F32" s="151" t="s">
        <v>35</v>
      </c>
      <c r="G32" s="151" t="s">
        <v>1032</v>
      </c>
      <c r="H32" s="154">
        <v>11.44</v>
      </c>
      <c r="I32" s="320">
        <v>5</v>
      </c>
      <c r="J32" s="119">
        <f>IF(I32&lt;&gt;"",VLOOKUP(I32,Zusammenfassung!$I$11:$J$24,MATCH($E$11,{"V";"S";"SH"},0)+1,FALSE),)</f>
        <v>250.75</v>
      </c>
      <c r="K32" s="477">
        <f>IF(G32="A",Hilfsblatt!$D$9,IF(G32="B1",Hilfsblatt!$D$10,IF(G32="B2",Hilfsblatt!$D$11,IF(G32="C1",Hilfsblatt!$D$12,IF(G32="C2",Hilfsblatt!$D$13,IF(G32="D",Hilfsblatt!$D$14,IF(G32="E",Hilfsblatt!$D$15)))))))</f>
        <v>0</v>
      </c>
      <c r="L32" s="156">
        <f t="shared" si="2"/>
        <v>2868.58</v>
      </c>
      <c r="M32" s="156">
        <f t="shared" si="0"/>
        <v>0</v>
      </c>
      <c r="N32" s="157">
        <f t="shared" si="1"/>
        <v>0</v>
      </c>
      <c r="O32" s="156">
        <f t="shared" si="3"/>
        <v>0</v>
      </c>
      <c r="P32" s="3"/>
      <c r="Q32" s="3"/>
    </row>
    <row r="33" spans="1:17" ht="16.5">
      <c r="A33" s="295">
        <v>19</v>
      </c>
      <c r="B33" s="150"/>
      <c r="C33" s="151" t="s">
        <v>70</v>
      </c>
      <c r="D33" s="152" t="s">
        <v>71</v>
      </c>
      <c r="E33" s="150" t="s">
        <v>72</v>
      </c>
      <c r="F33" s="151" t="s">
        <v>35</v>
      </c>
      <c r="G33" s="151" t="s">
        <v>94</v>
      </c>
      <c r="H33" s="154">
        <v>17.940000000000001</v>
      </c>
      <c r="I33" s="155">
        <v>0.23</v>
      </c>
      <c r="J33" s="119">
        <f>IF(I33&lt;&gt;"",VLOOKUP(I33,Zusammenfassung!$I$11:$J$24,MATCH($E$11,{"V";"S";"SH"},0)+1,FALSE),)</f>
        <v>12</v>
      </c>
      <c r="K33" s="477">
        <f>IF(G33="A",Hilfsblatt!$D$9,IF(G33="B1",Hilfsblatt!$D$10,IF(G33="B2",Hilfsblatt!$D$11,IF(G33="C1",Hilfsblatt!$D$12,IF(G33="C2",Hilfsblatt!$D$13,IF(G33="D",Hilfsblatt!$D$14,IF(G33="E",Hilfsblatt!$D$15)))))))</f>
        <v>0</v>
      </c>
      <c r="L33" s="156">
        <f t="shared" si="2"/>
        <v>215.28000000000003</v>
      </c>
      <c r="M33" s="156">
        <f t="shared" si="0"/>
        <v>0</v>
      </c>
      <c r="N33" s="157">
        <f t="shared" si="1"/>
        <v>0</v>
      </c>
      <c r="O33" s="156">
        <f t="shared" si="3"/>
        <v>0</v>
      </c>
      <c r="P33" s="3"/>
      <c r="Q33" s="3"/>
    </row>
    <row r="34" spans="1:17" ht="16.5">
      <c r="A34" s="295">
        <v>20</v>
      </c>
      <c r="B34" s="150"/>
      <c r="C34" s="151" t="s">
        <v>70</v>
      </c>
      <c r="D34" s="152" t="s">
        <v>73</v>
      </c>
      <c r="E34" s="150" t="s">
        <v>74</v>
      </c>
      <c r="F34" s="151" t="s">
        <v>35</v>
      </c>
      <c r="G34" s="151" t="s">
        <v>94</v>
      </c>
      <c r="H34" s="154">
        <v>16.71</v>
      </c>
      <c r="I34" s="155">
        <v>0.23</v>
      </c>
      <c r="J34" s="119">
        <f>IF(I34&lt;&gt;"",VLOOKUP(I34,Zusammenfassung!$I$11:$J$24,MATCH($E$11,{"V";"S";"SH"},0)+1,FALSE),)</f>
        <v>12</v>
      </c>
      <c r="K34" s="477">
        <f>IF(G34="A",Hilfsblatt!$D$9,IF(G34="B1",Hilfsblatt!$D$10,IF(G34="B2",Hilfsblatt!$D$11,IF(G34="C1",Hilfsblatt!$D$12,IF(G34="C2",Hilfsblatt!$D$13,IF(G34="D",Hilfsblatt!$D$14,IF(G34="E",Hilfsblatt!$D$15)))))))</f>
        <v>0</v>
      </c>
      <c r="L34" s="156">
        <f t="shared" si="2"/>
        <v>200.52</v>
      </c>
      <c r="M34" s="156">
        <f t="shared" si="0"/>
        <v>0</v>
      </c>
      <c r="N34" s="157">
        <f t="shared" si="1"/>
        <v>0</v>
      </c>
      <c r="O34" s="156">
        <f t="shared" si="3"/>
        <v>0</v>
      </c>
      <c r="P34" s="3"/>
      <c r="Q34" s="3"/>
    </row>
    <row r="35" spans="1:17" ht="16.5">
      <c r="A35" s="295">
        <v>21</v>
      </c>
      <c r="B35" s="150"/>
      <c r="C35" s="151" t="s">
        <v>70</v>
      </c>
      <c r="D35" s="152" t="s">
        <v>75</v>
      </c>
      <c r="E35" s="150" t="s">
        <v>74</v>
      </c>
      <c r="F35" s="151" t="s">
        <v>35</v>
      </c>
      <c r="G35" s="151" t="s">
        <v>94</v>
      </c>
      <c r="H35" s="154">
        <v>12.03</v>
      </c>
      <c r="I35" s="155">
        <v>0.23</v>
      </c>
      <c r="J35" s="119">
        <f>IF(I35&lt;&gt;"",VLOOKUP(I35,Zusammenfassung!$I$11:$J$24,MATCH($E$11,{"V";"S";"SH"},0)+1,FALSE),)</f>
        <v>12</v>
      </c>
      <c r="K35" s="477">
        <f>IF(G35="A",Hilfsblatt!$D$9,IF(G35="B1",Hilfsblatt!$D$10,IF(G35="B2",Hilfsblatt!$D$11,IF(G35="C1",Hilfsblatt!$D$12,IF(G35="C2",Hilfsblatt!$D$13,IF(G35="D",Hilfsblatt!$D$14,IF(G35="E",Hilfsblatt!$D$15)))))))</f>
        <v>0</v>
      </c>
      <c r="L35" s="156">
        <f t="shared" si="2"/>
        <v>144.35999999999999</v>
      </c>
      <c r="M35" s="156">
        <f t="shared" si="0"/>
        <v>0</v>
      </c>
      <c r="N35" s="157">
        <f t="shared" si="1"/>
        <v>0</v>
      </c>
      <c r="O35" s="156">
        <f t="shared" si="3"/>
        <v>0</v>
      </c>
      <c r="P35" s="3"/>
      <c r="Q35" s="3"/>
    </row>
    <row r="36" spans="1:17" ht="16.5">
      <c r="A36" s="295">
        <v>22</v>
      </c>
      <c r="B36" s="150"/>
      <c r="C36" s="151" t="s">
        <v>70</v>
      </c>
      <c r="D36" s="152" t="s">
        <v>76</v>
      </c>
      <c r="E36" s="150" t="s">
        <v>77</v>
      </c>
      <c r="F36" s="151" t="s">
        <v>35</v>
      </c>
      <c r="G36" s="151" t="s">
        <v>94</v>
      </c>
      <c r="H36" s="154">
        <v>3.81</v>
      </c>
      <c r="I36" s="155">
        <v>0.23</v>
      </c>
      <c r="J36" s="119">
        <f>IF(I36&lt;&gt;"",VLOOKUP(I36,Zusammenfassung!$I$11:$J$24,MATCH($E$11,{"V";"S";"SH"},0)+1,FALSE),)</f>
        <v>12</v>
      </c>
      <c r="K36" s="477">
        <f>IF(G36="A",Hilfsblatt!$D$9,IF(G36="B1",Hilfsblatt!$D$10,IF(G36="B2",Hilfsblatt!$D$11,IF(G36="C1",Hilfsblatt!$D$12,IF(G36="C2",Hilfsblatt!$D$13,IF(G36="D",Hilfsblatt!$D$14,IF(G36="E",Hilfsblatt!$D$15)))))))</f>
        <v>0</v>
      </c>
      <c r="L36" s="156">
        <f t="shared" si="2"/>
        <v>45.72</v>
      </c>
      <c r="M36" s="156">
        <f t="shared" si="0"/>
        <v>0</v>
      </c>
      <c r="N36" s="157">
        <f t="shared" si="1"/>
        <v>0</v>
      </c>
      <c r="O36" s="156">
        <f t="shared" si="3"/>
        <v>0</v>
      </c>
      <c r="P36" s="3"/>
      <c r="Q36" s="3"/>
    </row>
    <row r="37" spans="1:17" ht="16.5">
      <c r="A37" s="295">
        <v>23</v>
      </c>
      <c r="B37" s="150"/>
      <c r="C37" s="151" t="s">
        <v>70</v>
      </c>
      <c r="D37" s="152" t="s">
        <v>78</v>
      </c>
      <c r="E37" s="150" t="s">
        <v>79</v>
      </c>
      <c r="F37" s="151" t="s">
        <v>35</v>
      </c>
      <c r="G37" s="151" t="s">
        <v>94</v>
      </c>
      <c r="H37" s="154">
        <v>10.28</v>
      </c>
      <c r="I37" s="155">
        <v>0.23</v>
      </c>
      <c r="J37" s="119">
        <f>IF(I37&lt;&gt;"",VLOOKUP(I37,Zusammenfassung!$I$11:$J$24,MATCH($E$11,{"V";"S";"SH"},0)+1,FALSE),)</f>
        <v>12</v>
      </c>
      <c r="K37" s="477">
        <f>IF(G37="A",Hilfsblatt!$D$9,IF(G37="B1",Hilfsblatt!$D$10,IF(G37="B2",Hilfsblatt!$D$11,IF(G37="C1",Hilfsblatt!$D$12,IF(G37="C2",Hilfsblatt!$D$13,IF(G37="D",Hilfsblatt!$D$14,IF(G37="E",Hilfsblatt!$D$15)))))))</f>
        <v>0</v>
      </c>
      <c r="L37" s="156">
        <f t="shared" si="2"/>
        <v>123.35999999999999</v>
      </c>
      <c r="M37" s="156">
        <f t="shared" si="0"/>
        <v>0</v>
      </c>
      <c r="N37" s="157">
        <f t="shared" si="1"/>
        <v>0</v>
      </c>
      <c r="O37" s="156">
        <f t="shared" si="3"/>
        <v>0</v>
      </c>
      <c r="P37" s="3"/>
      <c r="Q37" s="3"/>
    </row>
    <row r="38" spans="1:17" ht="16.5">
      <c r="A38" s="295">
        <v>24</v>
      </c>
      <c r="B38" s="150"/>
      <c r="C38" s="151" t="s">
        <v>70</v>
      </c>
      <c r="D38" s="152" t="s">
        <v>80</v>
      </c>
      <c r="E38" s="150" t="s">
        <v>70</v>
      </c>
      <c r="F38" s="151" t="s">
        <v>35</v>
      </c>
      <c r="G38" s="151" t="s">
        <v>94</v>
      </c>
      <c r="H38" s="154">
        <v>6.8</v>
      </c>
      <c r="I38" s="155">
        <v>0.23</v>
      </c>
      <c r="J38" s="119">
        <f>IF(I38&lt;&gt;"",VLOOKUP(I38,Zusammenfassung!$I$11:$J$24,MATCH($E$11,{"V";"S";"SH"},0)+1,FALSE),)</f>
        <v>12</v>
      </c>
      <c r="K38" s="477">
        <f>IF(G38="A",Hilfsblatt!$D$9,IF(G38="B1",Hilfsblatt!$D$10,IF(G38="B2",Hilfsblatt!$D$11,IF(G38="C1",Hilfsblatt!$D$12,IF(G38="C2",Hilfsblatt!$D$13,IF(G38="D",Hilfsblatt!$D$14,IF(G38="E",Hilfsblatt!$D$15)))))))</f>
        <v>0</v>
      </c>
      <c r="L38" s="156">
        <f t="shared" si="2"/>
        <v>81.599999999999994</v>
      </c>
      <c r="M38" s="156">
        <f t="shared" si="0"/>
        <v>0</v>
      </c>
      <c r="N38" s="157">
        <f t="shared" si="1"/>
        <v>0</v>
      </c>
      <c r="O38" s="156">
        <f t="shared" si="3"/>
        <v>0</v>
      </c>
      <c r="P38" s="3"/>
      <c r="Q38" s="3"/>
    </row>
    <row r="39" spans="1:17" ht="16.5">
      <c r="A39" s="295">
        <v>25</v>
      </c>
      <c r="B39" s="150"/>
      <c r="C39" s="151" t="s">
        <v>70</v>
      </c>
      <c r="D39" s="152" t="s">
        <v>81</v>
      </c>
      <c r="E39" s="150" t="s">
        <v>74</v>
      </c>
      <c r="F39" s="151" t="s">
        <v>35</v>
      </c>
      <c r="G39" s="151" t="s">
        <v>94</v>
      </c>
      <c r="H39" s="154">
        <v>15.64</v>
      </c>
      <c r="I39" s="155">
        <v>0.23</v>
      </c>
      <c r="J39" s="119">
        <f>IF(I39&lt;&gt;"",VLOOKUP(I39,Zusammenfassung!$I$11:$J$24,MATCH($E$11,{"V";"S";"SH"},0)+1,FALSE),)</f>
        <v>12</v>
      </c>
      <c r="K39" s="477">
        <f>IF(G39="A",Hilfsblatt!$D$9,IF(G39="B1",Hilfsblatt!$D$10,IF(G39="B2",Hilfsblatt!$D$11,IF(G39="C1",Hilfsblatt!$D$12,IF(G39="C2",Hilfsblatt!$D$13,IF(G39="D",Hilfsblatt!$D$14,IF(G39="E",Hilfsblatt!$D$15)))))))</f>
        <v>0</v>
      </c>
      <c r="L39" s="156">
        <f t="shared" si="2"/>
        <v>187.68</v>
      </c>
      <c r="M39" s="156">
        <f t="shared" si="0"/>
        <v>0</v>
      </c>
      <c r="N39" s="157">
        <f t="shared" si="1"/>
        <v>0</v>
      </c>
      <c r="O39" s="156">
        <f t="shared" si="3"/>
        <v>0</v>
      </c>
      <c r="P39" s="3"/>
      <c r="Q39" s="3"/>
    </row>
    <row r="40" spans="1:17" ht="30">
      <c r="A40" s="296">
        <v>26</v>
      </c>
      <c r="B40" s="160"/>
      <c r="C40" s="151" t="s">
        <v>29</v>
      </c>
      <c r="D40" s="152" t="s">
        <v>67</v>
      </c>
      <c r="E40" s="150" t="s">
        <v>1065</v>
      </c>
      <c r="F40" s="161" t="s">
        <v>125</v>
      </c>
      <c r="G40" s="516" t="s">
        <v>88</v>
      </c>
      <c r="H40" s="162">
        <v>80</v>
      </c>
      <c r="I40" s="163">
        <v>1</v>
      </c>
      <c r="J40" s="119">
        <f>IF(I40&lt;&gt;"",VLOOKUP(I40,Zusammenfassung!$I$11:$J$24,MATCH($E$11,{"V";"S";"SH"},0)+1,FALSE),)</f>
        <v>52.178571428571431</v>
      </c>
      <c r="K40" s="517"/>
      <c r="L40" s="156">
        <f t="shared" si="2"/>
        <v>4174.2857142857147</v>
      </c>
      <c r="M40" s="156">
        <f t="shared" si="0"/>
        <v>0</v>
      </c>
      <c r="N40" s="157">
        <f t="shared" si="1"/>
        <v>0</v>
      </c>
      <c r="O40" s="156">
        <f t="shared" si="3"/>
        <v>0</v>
      </c>
      <c r="P40" s="3"/>
      <c r="Q40" s="3"/>
    </row>
    <row r="41" spans="1:17" ht="16.5">
      <c r="A41" s="297" t="s">
        <v>82</v>
      </c>
      <c r="B41" s="298" t="s">
        <v>83</v>
      </c>
      <c r="C41" s="299"/>
      <c r="D41" s="300"/>
      <c r="E41" s="301"/>
      <c r="F41" s="302"/>
      <c r="G41" s="303"/>
      <c r="H41" s="304">
        <f>SUM(H15:H40)</f>
        <v>488.6699999999999</v>
      </c>
      <c r="I41" s="305"/>
      <c r="J41" s="305"/>
      <c r="K41" s="452"/>
      <c r="L41" s="304">
        <f>SUM(L15:L40)</f>
        <v>76156.736214285716</v>
      </c>
      <c r="M41" s="304">
        <f>SUM(M15:M40)</f>
        <v>0</v>
      </c>
      <c r="N41" s="306"/>
      <c r="O41" s="304">
        <f>SUM(O15:O40)</f>
        <v>0</v>
      </c>
      <c r="P41" s="3"/>
      <c r="Q41" s="3"/>
    </row>
    <row r="42" spans="1:17" ht="16.5">
      <c r="A42" s="3"/>
      <c r="B42" s="3"/>
      <c r="C42" s="3"/>
      <c r="D42" s="3"/>
      <c r="E42" s="3"/>
      <c r="F42" s="3"/>
      <c r="G42" s="3"/>
      <c r="H42" s="3"/>
      <c r="I42" s="3"/>
      <c r="J42" s="3"/>
      <c r="K42" s="446"/>
      <c r="L42" s="3"/>
      <c r="M42" s="3"/>
      <c r="N42" s="3"/>
      <c r="O42" s="3"/>
      <c r="P42" s="3"/>
      <c r="Q42" s="3"/>
    </row>
    <row r="43" spans="1:17" ht="16.5">
      <c r="A43" s="200" t="s">
        <v>693</v>
      </c>
      <c r="B43" s="200"/>
      <c r="C43" s="200"/>
      <c r="D43" s="3"/>
      <c r="E43" s="3"/>
      <c r="F43" s="3"/>
      <c r="G43" s="3"/>
      <c r="H43" s="3"/>
      <c r="I43" s="3"/>
      <c r="J43" s="3"/>
      <c r="K43" s="446"/>
      <c r="L43" s="3"/>
      <c r="M43" s="3"/>
      <c r="N43" s="3"/>
      <c r="O43" s="3"/>
      <c r="P43" s="3"/>
      <c r="Q43" s="3"/>
    </row>
    <row r="44" spans="1:17" ht="16.5">
      <c r="A44" s="558" t="s">
        <v>862</v>
      </c>
      <c r="B44" s="558"/>
      <c r="C44" s="3" t="s">
        <v>1046</v>
      </c>
      <c r="D44" s="3"/>
      <c r="E44" s="3"/>
      <c r="F44" s="3"/>
      <c r="G44" s="3"/>
      <c r="H44" s="3"/>
      <c r="I44" s="3"/>
      <c r="J44" s="3"/>
      <c r="K44" s="446"/>
      <c r="L44" s="431"/>
      <c r="M44" s="431"/>
      <c r="N44" s="67"/>
      <c r="O44" s="67"/>
      <c r="P44" s="3"/>
      <c r="Q44" s="3"/>
    </row>
    <row r="45" spans="1:17" ht="16.5">
      <c r="A45" s="3"/>
      <c r="B45" s="3"/>
      <c r="C45" s="3" t="s">
        <v>1047</v>
      </c>
      <c r="D45" s="3"/>
      <c r="E45" s="3"/>
      <c r="F45" s="3"/>
      <c r="G45" s="3"/>
      <c r="H45" s="3"/>
      <c r="I45" s="3"/>
      <c r="J45" s="3"/>
      <c r="K45" s="446"/>
      <c r="L45" s="3"/>
      <c r="M45" s="3"/>
      <c r="N45" s="3"/>
      <c r="O45" s="3"/>
      <c r="P45" s="3"/>
      <c r="Q45" s="3"/>
    </row>
    <row r="46" spans="1:17" ht="16.5">
      <c r="A46" s="3"/>
      <c r="B46" s="3"/>
      <c r="C46" s="3"/>
      <c r="D46" s="3"/>
      <c r="E46" s="3"/>
      <c r="F46" s="3"/>
      <c r="G46" s="3"/>
      <c r="H46" s="3"/>
      <c r="I46" s="3"/>
      <c r="J46" s="3"/>
      <c r="K46" s="446"/>
      <c r="L46" s="3"/>
      <c r="M46" s="3"/>
      <c r="N46" s="3"/>
      <c r="O46" s="3"/>
      <c r="P46" s="3"/>
      <c r="Q46" s="3"/>
    </row>
    <row r="47" spans="1:17" ht="16.5">
      <c r="A47" s="3" t="s">
        <v>1103</v>
      </c>
      <c r="B47" s="3"/>
      <c r="C47" s="3"/>
      <c r="D47" s="3"/>
      <c r="E47" s="3"/>
      <c r="F47" s="3"/>
      <c r="G47" s="3"/>
      <c r="H47" s="3"/>
      <c r="I47" s="3"/>
      <c r="J47" s="67"/>
      <c r="K47" s="453"/>
      <c r="L47" s="67"/>
      <c r="M47" s="67"/>
      <c r="N47" s="67"/>
      <c r="O47" s="67"/>
      <c r="P47" s="3"/>
      <c r="Q47" s="3"/>
    </row>
    <row r="48" spans="1:17" ht="16.5">
      <c r="A48" s="3" t="s">
        <v>1048</v>
      </c>
      <c r="B48" s="3"/>
      <c r="C48" s="3"/>
      <c r="D48" s="3"/>
      <c r="E48" s="3"/>
      <c r="F48" s="3"/>
      <c r="G48" s="3"/>
      <c r="H48" s="3"/>
      <c r="I48" s="3"/>
      <c r="J48" s="67"/>
      <c r="K48" s="453"/>
      <c r="L48" s="67"/>
      <c r="M48" s="67"/>
      <c r="N48" s="67"/>
      <c r="O48" s="67"/>
      <c r="P48" s="3"/>
      <c r="Q48" s="3"/>
    </row>
    <row r="49" spans="1:17" ht="16.5">
      <c r="A49" s="3" t="s">
        <v>1101</v>
      </c>
      <c r="B49" s="3"/>
      <c r="C49" s="3"/>
      <c r="D49" s="3"/>
      <c r="E49" s="3"/>
      <c r="F49" s="3"/>
      <c r="G49" s="3"/>
      <c r="H49" s="3"/>
      <c r="I49" s="3"/>
      <c r="J49" s="3"/>
      <c r="K49" s="446"/>
      <c r="L49" s="3"/>
      <c r="M49" s="3"/>
      <c r="N49" s="3"/>
      <c r="O49" s="3"/>
      <c r="P49" s="3"/>
      <c r="Q49" s="3"/>
    </row>
    <row r="50" spans="1:17" ht="16.5">
      <c r="A50" s="3"/>
      <c r="B50" s="3"/>
      <c r="C50" s="3"/>
      <c r="D50" s="3"/>
      <c r="E50" s="3"/>
      <c r="F50" s="3"/>
      <c r="G50" s="3"/>
      <c r="H50" s="3"/>
      <c r="I50" s="3"/>
      <c r="J50" s="3"/>
      <c r="K50" s="446"/>
      <c r="L50" s="3"/>
      <c r="M50" s="3"/>
      <c r="N50" s="3"/>
      <c r="O50" s="3"/>
      <c r="P50" s="3"/>
      <c r="Q50" s="3"/>
    </row>
    <row r="51" spans="1:17" ht="16.5">
      <c r="A51" s="3"/>
      <c r="B51" s="3"/>
      <c r="C51" s="3"/>
      <c r="D51" s="3"/>
      <c r="E51" s="3"/>
      <c r="F51" s="3"/>
      <c r="G51" s="3"/>
      <c r="H51" s="3"/>
      <c r="I51" s="3"/>
      <c r="J51" s="3"/>
      <c r="K51" s="446"/>
      <c r="L51" s="3"/>
      <c r="M51" s="3"/>
      <c r="N51" s="3"/>
      <c r="O51" s="3"/>
      <c r="P51" s="3"/>
      <c r="Q51" s="3"/>
    </row>
    <row r="52" spans="1:17" ht="17.25">
      <c r="A52" s="281" t="s">
        <v>800</v>
      </c>
      <c r="B52" s="273"/>
      <c r="C52" s="274"/>
      <c r="D52" s="275"/>
      <c r="E52" s="275"/>
      <c r="F52" s="276"/>
      <c r="G52" s="3"/>
      <c r="H52" s="3"/>
      <c r="I52" s="3"/>
      <c r="J52" s="3"/>
      <c r="K52" s="446"/>
      <c r="L52" s="3"/>
      <c r="M52" s="3"/>
      <c r="N52" s="3"/>
      <c r="O52" s="3"/>
      <c r="P52" s="3"/>
      <c r="Q52" s="3"/>
    </row>
    <row r="53" spans="1:17" ht="17.25">
      <c r="A53" s="277" t="s">
        <v>801</v>
      </c>
      <c r="B53" s="50" t="s">
        <v>802</v>
      </c>
      <c r="C53" s="278"/>
      <c r="D53" s="52" t="s">
        <v>803</v>
      </c>
      <c r="E53" s="53" t="s">
        <v>804</v>
      </c>
      <c r="F53" s="279"/>
      <c r="G53" s="3"/>
      <c r="H53" s="3"/>
      <c r="I53" s="3"/>
      <c r="J53" s="3"/>
      <c r="K53" s="446"/>
      <c r="L53" s="3"/>
      <c r="M53" s="3"/>
      <c r="N53" s="3"/>
      <c r="O53" s="3"/>
      <c r="P53" s="3"/>
      <c r="Q53" s="3"/>
    </row>
    <row r="54" spans="1:17" ht="17.25">
      <c r="A54" s="277" t="s">
        <v>19</v>
      </c>
      <c r="B54" s="50" t="s">
        <v>805</v>
      </c>
      <c r="C54" s="278"/>
      <c r="D54" s="52" t="s">
        <v>806</v>
      </c>
      <c r="E54" s="53" t="s">
        <v>807</v>
      </c>
      <c r="F54" s="279"/>
    </row>
    <row r="55" spans="1:17" ht="17.25">
      <c r="A55" s="277" t="s">
        <v>808</v>
      </c>
      <c r="B55" s="50" t="s">
        <v>809</v>
      </c>
      <c r="C55" s="278"/>
      <c r="D55" s="45" t="s">
        <v>810</v>
      </c>
      <c r="E55" s="54" t="s">
        <v>811</v>
      </c>
      <c r="F55" s="279"/>
    </row>
    <row r="56" spans="1:17" ht="17.25">
      <c r="A56" s="324" t="s">
        <v>812</v>
      </c>
      <c r="B56" s="323" t="s">
        <v>1060</v>
      </c>
      <c r="C56" s="319"/>
      <c r="D56" s="321"/>
      <c r="E56" s="280" t="s">
        <v>1059</v>
      </c>
      <c r="F56" s="279"/>
    </row>
    <row r="57" spans="1:17" ht="17.25">
      <c r="A57" s="525" t="s">
        <v>1041</v>
      </c>
      <c r="B57" s="325" t="s">
        <v>1042</v>
      </c>
      <c r="C57" s="326"/>
      <c r="D57" s="6"/>
      <c r="E57" s="6"/>
      <c r="F57" s="40"/>
    </row>
    <row r="58" spans="1:17" ht="16.5">
      <c r="C58" s="3"/>
      <c r="D58" s="3"/>
      <c r="E58" s="3"/>
      <c r="F58" s="3"/>
    </row>
  </sheetData>
  <sheetProtection algorithmName="SHA-512" hashValue="GUhiZ2BdClh8iQnPGwAgawZCGaP0RzqqB6RNQevi1oma21YHRrlZHTQbBfZAPYTiVKgLKkEVJtj/MyU9/cyWvA==" saltValue="/eXn42/w4BKetdzvYkOivA==" spinCount="100000" sheet="1" objects="1" scenarios="1"/>
  <autoFilter ref="A13:O13" xr:uid="{00000000-0009-0000-0000-000001000000}"/>
  <mergeCells count="3">
    <mergeCell ref="A11:B11"/>
    <mergeCell ref="A44:B44"/>
    <mergeCell ref="F11:J11"/>
  </mergeCells>
  <pageMargins left="0.51181102362204722" right="0.51181102362204722" top="0.39370078740157483" bottom="0.39370078740157483" header="0.31496062992125984" footer="0.31496062992125984"/>
  <pageSetup paperSize="9" scale="82" fitToHeight="0" orientation="landscape" r:id="rId1"/>
  <ignoredErrors>
    <ignoredError sqref="D17:D3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P36"/>
  <sheetViews>
    <sheetView view="pageLayout" topLeftCell="A4" zoomScaleNormal="100" workbookViewId="0">
      <selection activeCell="L24" sqref="L24"/>
    </sheetView>
  </sheetViews>
  <sheetFormatPr baseColWidth="10" defaultRowHeight="15"/>
  <cols>
    <col min="1" max="1" width="7.7109375" customWidth="1"/>
    <col min="2" max="2" width="7.85546875" customWidth="1"/>
    <col min="3" max="3" width="9" customWidth="1"/>
    <col min="4" max="4" width="10.5703125" customWidth="1"/>
    <col min="5" max="5" width="15.85546875" customWidth="1"/>
    <col min="8" max="8" width="9.28515625" customWidth="1"/>
    <col min="9" max="9" width="10.5703125" customWidth="1"/>
    <col min="11" max="11" width="11.42578125" style="445"/>
  </cols>
  <sheetData>
    <row r="1" spans="1:16" ht="16.5">
      <c r="C1" s="3"/>
      <c r="D1" s="3"/>
      <c r="E1" s="3"/>
      <c r="F1" s="3"/>
      <c r="G1" s="3"/>
      <c r="H1" s="3"/>
      <c r="I1" s="3"/>
      <c r="J1" s="3"/>
      <c r="K1" s="446"/>
      <c r="L1" s="3"/>
      <c r="M1" s="3"/>
      <c r="N1" s="3"/>
      <c r="O1" s="3"/>
      <c r="P1" s="3"/>
    </row>
    <row r="2" spans="1:16" ht="16.5">
      <c r="C2" s="3"/>
      <c r="D2" s="3"/>
      <c r="E2" s="3"/>
      <c r="F2" s="3"/>
      <c r="G2" s="3"/>
      <c r="H2" s="3"/>
      <c r="I2" s="3"/>
      <c r="J2" s="3"/>
      <c r="K2" s="446"/>
      <c r="L2" s="3"/>
      <c r="M2" s="3"/>
      <c r="N2" s="3"/>
      <c r="O2" s="3"/>
      <c r="P2" s="3"/>
    </row>
    <row r="3" spans="1:16" ht="16.5">
      <c r="A3" s="3"/>
      <c r="B3" s="3"/>
      <c r="C3" s="3"/>
      <c r="D3" s="3"/>
      <c r="E3" s="3"/>
      <c r="F3" s="3"/>
      <c r="G3" s="3"/>
      <c r="H3" s="3"/>
      <c r="I3" s="3"/>
      <c r="J3" s="3"/>
      <c r="K3" s="446"/>
      <c r="L3" s="3"/>
      <c r="M3" s="3"/>
      <c r="N3" s="3"/>
      <c r="O3" s="3"/>
      <c r="P3" s="3"/>
    </row>
    <row r="4" spans="1:16" ht="16.5">
      <c r="C4" s="3"/>
      <c r="D4" s="3"/>
      <c r="G4" s="3"/>
      <c r="H4" s="3"/>
      <c r="I4" s="3"/>
      <c r="J4" s="3"/>
      <c r="K4" s="446"/>
      <c r="L4" s="3"/>
      <c r="M4" s="3"/>
      <c r="N4" s="3"/>
      <c r="O4" s="3"/>
      <c r="P4" s="3"/>
    </row>
    <row r="5" spans="1:16" ht="16.5">
      <c r="C5" s="3"/>
      <c r="D5" s="3"/>
      <c r="E5" s="3"/>
      <c r="F5" s="3"/>
      <c r="G5" s="3"/>
      <c r="H5" s="3"/>
      <c r="I5" s="3"/>
      <c r="J5" s="3"/>
      <c r="K5" s="446"/>
      <c r="L5" s="3"/>
      <c r="M5" s="3"/>
      <c r="N5" s="3"/>
      <c r="O5" s="3"/>
      <c r="P5" s="3"/>
    </row>
    <row r="6" spans="1:16" ht="18">
      <c r="A6" s="347" t="s">
        <v>0</v>
      </c>
      <c r="B6" s="347"/>
      <c r="C6" s="3"/>
      <c r="D6" s="3"/>
      <c r="E6" s="3"/>
      <c r="F6" s="3"/>
      <c r="G6" s="3"/>
      <c r="H6" s="3"/>
      <c r="I6" s="3"/>
      <c r="J6" s="3"/>
      <c r="K6" s="446"/>
      <c r="L6" s="3"/>
      <c r="M6" s="3"/>
      <c r="N6" s="3"/>
      <c r="O6" s="3"/>
      <c r="P6" s="3"/>
    </row>
    <row r="7" spans="1:16" ht="18">
      <c r="A7" s="284" t="s">
        <v>1051</v>
      </c>
      <c r="B7" s="284"/>
      <c r="C7" s="3"/>
      <c r="D7" s="3"/>
      <c r="E7" s="3"/>
      <c r="F7" s="3"/>
      <c r="G7" s="3"/>
      <c r="H7" s="3"/>
      <c r="I7" s="3"/>
      <c r="J7" s="3"/>
      <c r="K7" s="446"/>
      <c r="L7" s="3"/>
      <c r="M7" s="3"/>
      <c r="N7" s="3"/>
      <c r="O7" s="3"/>
      <c r="P7" s="3"/>
    </row>
    <row r="8" spans="1:16" ht="18">
      <c r="A8" s="562" t="s">
        <v>119</v>
      </c>
      <c r="B8" s="562"/>
      <c r="C8" s="3"/>
      <c r="D8" s="3"/>
      <c r="E8" s="3"/>
      <c r="F8" s="3"/>
      <c r="G8" s="3"/>
      <c r="H8" s="3"/>
      <c r="I8" s="3"/>
      <c r="J8" s="3"/>
      <c r="K8" s="446"/>
      <c r="L8" s="3"/>
      <c r="M8" s="3"/>
      <c r="N8" s="3"/>
      <c r="O8" s="3"/>
      <c r="P8" s="3"/>
    </row>
    <row r="9" spans="1:16" ht="18">
      <c r="A9" s="562" t="s">
        <v>122</v>
      </c>
      <c r="B9" s="562"/>
      <c r="C9" s="3"/>
      <c r="D9" s="3"/>
      <c r="E9" s="3"/>
      <c r="F9" s="3"/>
      <c r="G9" s="3"/>
      <c r="H9" s="3"/>
      <c r="I9" s="3"/>
      <c r="J9" s="3"/>
      <c r="K9" s="446"/>
      <c r="L9" s="3"/>
      <c r="M9" s="3"/>
      <c r="N9" s="3"/>
      <c r="O9" s="3"/>
      <c r="P9" s="3"/>
    </row>
    <row r="10" spans="1:16" ht="18">
      <c r="A10" s="5"/>
      <c r="B10" s="5"/>
      <c r="C10" s="3"/>
      <c r="D10" s="3"/>
      <c r="E10" s="3"/>
      <c r="F10" s="3"/>
      <c r="G10" s="3"/>
      <c r="H10" s="3"/>
      <c r="I10" s="3"/>
      <c r="J10" s="3"/>
      <c r="K10" s="446"/>
      <c r="L10" s="3"/>
      <c r="M10" s="3"/>
      <c r="N10" s="3"/>
      <c r="O10" s="3"/>
      <c r="P10" s="3"/>
    </row>
    <row r="11" spans="1:16" ht="18">
      <c r="A11" s="282" t="s">
        <v>1049</v>
      </c>
      <c r="B11" s="283"/>
      <c r="C11" s="130"/>
      <c r="D11" s="128" t="s">
        <v>89</v>
      </c>
      <c r="E11" s="128" t="s">
        <v>86</v>
      </c>
      <c r="F11" s="559" t="s">
        <v>13</v>
      </c>
      <c r="G11" s="560"/>
      <c r="H11" s="560"/>
      <c r="I11" s="560"/>
      <c r="J11" s="561"/>
      <c r="K11" s="447">
        <f>Hilfsblatt!D20</f>
        <v>0</v>
      </c>
      <c r="L11" s="137" t="s">
        <v>14</v>
      </c>
      <c r="M11" s="137"/>
      <c r="N11" s="137"/>
      <c r="O11" s="138">
        <f>O28/L28</f>
        <v>0</v>
      </c>
      <c r="P11" s="3"/>
    </row>
    <row r="12" spans="1:16" ht="18">
      <c r="A12" s="87"/>
      <c r="B12" s="87"/>
      <c r="C12" s="88"/>
      <c r="D12" s="89"/>
      <c r="E12" s="131"/>
      <c r="F12" s="132"/>
      <c r="G12" s="133"/>
      <c r="H12" s="135"/>
      <c r="I12" s="135"/>
      <c r="J12" s="136"/>
      <c r="K12" s="448"/>
      <c r="L12" s="137" t="s">
        <v>15</v>
      </c>
      <c r="M12" s="137"/>
      <c r="N12" s="137"/>
      <c r="O12" s="139">
        <f>COUNTA(I15:I27)</f>
        <v>13</v>
      </c>
      <c r="P12" s="3"/>
    </row>
    <row r="13" spans="1:16" ht="32.25">
      <c r="A13" s="95" t="s">
        <v>16</v>
      </c>
      <c r="B13" s="96" t="s">
        <v>17</v>
      </c>
      <c r="C13" s="97" t="s">
        <v>18</v>
      </c>
      <c r="D13" s="98" t="s">
        <v>19</v>
      </c>
      <c r="E13" s="99" t="s">
        <v>20</v>
      </c>
      <c r="F13" s="99" t="s">
        <v>21</v>
      </c>
      <c r="G13" s="100" t="s">
        <v>22</v>
      </c>
      <c r="H13" s="96" t="s">
        <v>23</v>
      </c>
      <c r="I13" s="96" t="s">
        <v>24</v>
      </c>
      <c r="J13" s="101" t="s">
        <v>25</v>
      </c>
      <c r="K13" s="449" t="s">
        <v>1034</v>
      </c>
      <c r="L13" s="102" t="s">
        <v>1035</v>
      </c>
      <c r="M13" s="103" t="s">
        <v>26</v>
      </c>
      <c r="N13" s="102" t="s">
        <v>27</v>
      </c>
      <c r="O13" s="104" t="s">
        <v>28</v>
      </c>
      <c r="P13" s="3"/>
    </row>
    <row r="14" spans="1:16" ht="8.1" customHeight="1">
      <c r="A14" s="308"/>
      <c r="B14" s="308"/>
      <c r="C14" s="309"/>
      <c r="D14" s="310"/>
      <c r="E14" s="311"/>
      <c r="F14" s="311"/>
      <c r="G14" s="312"/>
      <c r="H14" s="313"/>
      <c r="I14" s="313"/>
      <c r="J14" s="314"/>
      <c r="K14" s="450"/>
      <c r="L14" s="315"/>
      <c r="M14" s="311"/>
      <c r="N14" s="315"/>
      <c r="O14" s="316"/>
      <c r="P14" s="3"/>
    </row>
    <row r="15" spans="1:16" ht="16.5">
      <c r="A15" s="149">
        <v>1</v>
      </c>
      <c r="B15" s="150"/>
      <c r="C15" s="151" t="s">
        <v>90</v>
      </c>
      <c r="D15" s="152" t="s">
        <v>91</v>
      </c>
      <c r="E15" s="150" t="s">
        <v>92</v>
      </c>
      <c r="F15" s="151" t="s">
        <v>93</v>
      </c>
      <c r="G15" s="168" t="s">
        <v>94</v>
      </c>
      <c r="H15" s="154">
        <v>3.58</v>
      </c>
      <c r="I15" s="151">
        <v>0.23</v>
      </c>
      <c r="J15" s="119">
        <f>IF(I15&lt;&gt;"",VLOOKUP(I15,Zusammenfassung!$I$11:$J$24,MATCH($E$11,{"V";"S";"SH"},0)+1,FALSE),)</f>
        <v>12</v>
      </c>
      <c r="K15" s="476">
        <f>IF(G15="A",Hilfsblatt!$D$9,IF(G15="B1",Hilfsblatt!$D$10,IF(G15="B2",Hilfsblatt!$D$11,IF(G15="C1",Hilfsblatt!$D$12,IF(G15="C2",Hilfsblatt!$D$13,IF(G15="D",Hilfsblatt!$D$14,IF(G15="E",Hilfsblatt!$D$15)))))))</f>
        <v>0</v>
      </c>
      <c r="L15" s="156">
        <f t="shared" ref="L15:L27" si="0">H15*J15</f>
        <v>42.96</v>
      </c>
      <c r="M15" s="156">
        <f t="shared" ref="M15:M27" si="1">IFERROR(L15/K15,0)</f>
        <v>0</v>
      </c>
      <c r="N15" s="157">
        <f t="shared" ref="N15:N27" si="2">IF(O15&gt;0,O15/J15,0)</f>
        <v>0</v>
      </c>
      <c r="O15" s="156">
        <f>(M15*$K$11)</f>
        <v>0</v>
      </c>
      <c r="P15" s="3"/>
    </row>
    <row r="16" spans="1:16" ht="16.5">
      <c r="A16" s="149">
        <v>2</v>
      </c>
      <c r="B16" s="150"/>
      <c r="C16" s="151" t="s">
        <v>90</v>
      </c>
      <c r="D16" s="152" t="s">
        <v>95</v>
      </c>
      <c r="E16" s="150" t="s">
        <v>96</v>
      </c>
      <c r="F16" s="151" t="s">
        <v>97</v>
      </c>
      <c r="G16" s="168" t="s">
        <v>94</v>
      </c>
      <c r="H16" s="154">
        <v>6.88</v>
      </c>
      <c r="I16" s="151">
        <v>0.23</v>
      </c>
      <c r="J16" s="119">
        <f>IF(I16&lt;&gt;"",VLOOKUP(I16,Zusammenfassung!$I$11:$J$24,MATCH($E$11,{"V";"S";"SH"},0)+1,FALSE),)</f>
        <v>12</v>
      </c>
      <c r="K16" s="476">
        <f>IF(G16="A",Hilfsblatt!$D$9,IF(G16="B1",Hilfsblatt!$D$10,IF(G16="B2",Hilfsblatt!$D$11,IF(G16="C1",Hilfsblatt!$D$12,IF(G16="C2",Hilfsblatt!$D$13,IF(G16="D",Hilfsblatt!$D$14,IF(G16="E",Hilfsblatt!$D$15)))))))</f>
        <v>0</v>
      </c>
      <c r="L16" s="156">
        <f t="shared" si="0"/>
        <v>82.56</v>
      </c>
      <c r="M16" s="156">
        <f t="shared" si="1"/>
        <v>0</v>
      </c>
      <c r="N16" s="157">
        <f t="shared" si="2"/>
        <v>0</v>
      </c>
      <c r="O16" s="156">
        <f t="shared" ref="O16:O27" si="3">(M16*$K$11)</f>
        <v>0</v>
      </c>
      <c r="P16" s="3"/>
    </row>
    <row r="17" spans="1:16" ht="16.5">
      <c r="A17" s="149">
        <v>3</v>
      </c>
      <c r="B17" s="150"/>
      <c r="C17" s="151" t="s">
        <v>90</v>
      </c>
      <c r="D17" s="152" t="s">
        <v>98</v>
      </c>
      <c r="E17" s="150" t="s">
        <v>99</v>
      </c>
      <c r="F17" s="151" t="s">
        <v>93</v>
      </c>
      <c r="G17" s="168" t="s">
        <v>126</v>
      </c>
      <c r="H17" s="154">
        <v>13.89</v>
      </c>
      <c r="I17" s="168">
        <v>1</v>
      </c>
      <c r="J17" s="119">
        <f>IF(I17&lt;&gt;"",VLOOKUP(I17,Zusammenfassung!$I$11:$J$24,MATCH($E$11,{"V";"S";"SH"},0)+1,FALSE),)</f>
        <v>52.178571428571431</v>
      </c>
      <c r="K17" s="476">
        <f>IF(G17="A",Hilfsblatt!$D$9,IF(G17="B1",Hilfsblatt!$D$10,IF(G17="B2",Hilfsblatt!$D$11,IF(G17="C1",Hilfsblatt!$D$12,IF(G17="C2",Hilfsblatt!$D$13,IF(G17="D",Hilfsblatt!$D$14,IF(G17="E",Hilfsblatt!$D$15)))))))</f>
        <v>0</v>
      </c>
      <c r="L17" s="156">
        <f t="shared" si="0"/>
        <v>724.76035714285717</v>
      </c>
      <c r="M17" s="156">
        <f t="shared" si="1"/>
        <v>0</v>
      </c>
      <c r="N17" s="157">
        <f t="shared" si="2"/>
        <v>0</v>
      </c>
      <c r="O17" s="156">
        <f t="shared" si="3"/>
        <v>0</v>
      </c>
      <c r="P17" s="3"/>
    </row>
    <row r="18" spans="1:16" ht="16.5">
      <c r="A18" s="149">
        <v>4</v>
      </c>
      <c r="B18" s="150"/>
      <c r="C18" s="151" t="s">
        <v>90</v>
      </c>
      <c r="D18" s="152" t="s">
        <v>100</v>
      </c>
      <c r="E18" s="150" t="s">
        <v>34</v>
      </c>
      <c r="F18" s="151" t="s">
        <v>97</v>
      </c>
      <c r="G18" s="168" t="s">
        <v>127</v>
      </c>
      <c r="H18" s="154">
        <v>15.19</v>
      </c>
      <c r="I18" s="151">
        <v>5</v>
      </c>
      <c r="J18" s="119">
        <f>IF(I18&lt;&gt;"",VLOOKUP(I18,Zusammenfassung!$I$11:$J$24,MATCH($E$11,{"V";"S";"SH"},0)+1,FALSE),)</f>
        <v>250.75</v>
      </c>
      <c r="K18" s="476">
        <f>IF(G18="A",Hilfsblatt!$D$9,IF(G18="B1",Hilfsblatt!$D$10,IF(G18="B2",Hilfsblatt!$D$11,IF(G18="C1",Hilfsblatt!$D$12,IF(G18="C2",Hilfsblatt!$D$13,IF(G18="D",Hilfsblatt!$D$14,IF(G18="E",Hilfsblatt!$D$15)))))))</f>
        <v>0</v>
      </c>
      <c r="L18" s="156">
        <f t="shared" si="0"/>
        <v>3808.8924999999999</v>
      </c>
      <c r="M18" s="156">
        <f t="shared" si="1"/>
        <v>0</v>
      </c>
      <c r="N18" s="157">
        <f t="shared" si="2"/>
        <v>0</v>
      </c>
      <c r="O18" s="156">
        <f t="shared" si="3"/>
        <v>0</v>
      </c>
      <c r="P18" s="3"/>
    </row>
    <row r="19" spans="1:16" ht="16.5">
      <c r="A19" s="149">
        <v>5</v>
      </c>
      <c r="B19" s="150"/>
      <c r="C19" s="151" t="s">
        <v>90</v>
      </c>
      <c r="D19" s="152" t="s">
        <v>101</v>
      </c>
      <c r="E19" s="150" t="s">
        <v>102</v>
      </c>
      <c r="F19" s="151" t="s">
        <v>35</v>
      </c>
      <c r="G19" s="168" t="s">
        <v>46</v>
      </c>
      <c r="H19" s="154">
        <v>5.17</v>
      </c>
      <c r="I19" s="151">
        <v>5</v>
      </c>
      <c r="J19" s="119">
        <f>IF(I19&lt;&gt;"",VLOOKUP(I19,Zusammenfassung!$I$11:$J$24,MATCH($E$11,{"V";"S";"SH"},0)+1,FALSE),)</f>
        <v>250.75</v>
      </c>
      <c r="K19" s="476">
        <f>IF(G19="A",Hilfsblatt!$D$9,IF(G19="B1",Hilfsblatt!$D$10,IF(G19="B2",Hilfsblatt!$D$11,IF(G19="C1",Hilfsblatt!$D$12,IF(G19="C2",Hilfsblatt!$D$13,IF(G19="D",Hilfsblatt!$D$14,IF(G19="E",Hilfsblatt!$D$15)))))))</f>
        <v>0</v>
      </c>
      <c r="L19" s="156">
        <f t="shared" si="0"/>
        <v>1296.3775000000001</v>
      </c>
      <c r="M19" s="156">
        <f t="shared" si="1"/>
        <v>0</v>
      </c>
      <c r="N19" s="157">
        <f t="shared" si="2"/>
        <v>0</v>
      </c>
      <c r="O19" s="156">
        <f t="shared" si="3"/>
        <v>0</v>
      </c>
      <c r="P19" s="3"/>
    </row>
    <row r="20" spans="1:16" ht="16.5">
      <c r="A20" s="149">
        <v>6</v>
      </c>
      <c r="B20" s="150"/>
      <c r="C20" s="151" t="s">
        <v>90</v>
      </c>
      <c r="D20" s="152" t="s">
        <v>103</v>
      </c>
      <c r="E20" s="150" t="s">
        <v>104</v>
      </c>
      <c r="F20" s="151" t="s">
        <v>97</v>
      </c>
      <c r="G20" s="168" t="s">
        <v>127</v>
      </c>
      <c r="H20" s="154">
        <v>17.21</v>
      </c>
      <c r="I20" s="151">
        <v>5</v>
      </c>
      <c r="J20" s="119">
        <f>IF(I20&lt;&gt;"",VLOOKUP(I20,Zusammenfassung!$I$11:$J$24,MATCH($E$11,{"V";"S";"SH"},0)+1,FALSE),)</f>
        <v>250.75</v>
      </c>
      <c r="K20" s="476">
        <f>IF(G20="A",Hilfsblatt!$D$9,IF(G20="B1",Hilfsblatt!$D$10,IF(G20="B2",Hilfsblatt!$D$11,IF(G20="C1",Hilfsblatt!$D$12,IF(G20="C2",Hilfsblatt!$D$13,IF(G20="D",Hilfsblatt!$D$14,IF(G20="E",Hilfsblatt!$D$15)))))))</f>
        <v>0</v>
      </c>
      <c r="L20" s="156">
        <f t="shared" si="0"/>
        <v>4315.4075000000003</v>
      </c>
      <c r="M20" s="156">
        <f t="shared" si="1"/>
        <v>0</v>
      </c>
      <c r="N20" s="157">
        <f t="shared" si="2"/>
        <v>0</v>
      </c>
      <c r="O20" s="156">
        <f t="shared" si="3"/>
        <v>0</v>
      </c>
      <c r="P20" s="3"/>
    </row>
    <row r="21" spans="1:16" ht="16.5">
      <c r="A21" s="149">
        <v>7</v>
      </c>
      <c r="B21" s="150"/>
      <c r="C21" s="151" t="s">
        <v>90</v>
      </c>
      <c r="D21" s="152" t="s">
        <v>105</v>
      </c>
      <c r="E21" s="150" t="s">
        <v>106</v>
      </c>
      <c r="F21" s="151" t="s">
        <v>35</v>
      </c>
      <c r="G21" s="168" t="s">
        <v>46</v>
      </c>
      <c r="H21" s="154">
        <v>3.01</v>
      </c>
      <c r="I21" s="151">
        <v>5</v>
      </c>
      <c r="J21" s="119">
        <f>IF(I21&lt;&gt;"",VLOOKUP(I21,Zusammenfassung!$I$11:$J$24,MATCH($E$11,{"V";"S";"SH"},0)+1,FALSE),)</f>
        <v>250.75</v>
      </c>
      <c r="K21" s="476">
        <f>IF(G21="A",Hilfsblatt!$D$9,IF(G21="B1",Hilfsblatt!$D$10,IF(G21="B2",Hilfsblatt!$D$11,IF(G21="C1",Hilfsblatt!$D$12,IF(G21="C2",Hilfsblatt!$D$13,IF(G21="D",Hilfsblatt!$D$14,IF(G21="E",Hilfsblatt!$D$15)))))))</f>
        <v>0</v>
      </c>
      <c r="L21" s="156">
        <f t="shared" si="0"/>
        <v>754.75749999999994</v>
      </c>
      <c r="M21" s="156">
        <f t="shared" si="1"/>
        <v>0</v>
      </c>
      <c r="N21" s="157">
        <f t="shared" si="2"/>
        <v>0</v>
      </c>
      <c r="O21" s="156">
        <f t="shared" si="3"/>
        <v>0</v>
      </c>
      <c r="P21" s="3"/>
    </row>
    <row r="22" spans="1:16" ht="16.5">
      <c r="A22" s="149">
        <v>8</v>
      </c>
      <c r="B22" s="150"/>
      <c r="C22" s="151" t="s">
        <v>90</v>
      </c>
      <c r="D22" s="152" t="s">
        <v>107</v>
      </c>
      <c r="E22" s="150" t="s">
        <v>72</v>
      </c>
      <c r="F22" s="151" t="s">
        <v>93</v>
      </c>
      <c r="G22" s="168" t="s">
        <v>1032</v>
      </c>
      <c r="H22" s="154">
        <v>20.350000000000001</v>
      </c>
      <c r="I22" s="151">
        <v>2</v>
      </c>
      <c r="J22" s="119">
        <f>IF(I22&lt;&gt;"",VLOOKUP(I22,Zusammenfassung!$I$11:$J$24,MATCH($E$11,{"V";"S";"SH"},0)+1,FALSE),)</f>
        <v>100.3</v>
      </c>
      <c r="K22" s="476">
        <f>IF(G22="A",Hilfsblatt!$D$9,IF(G22="B1",Hilfsblatt!$D$10,IF(G22="B2",Hilfsblatt!$D$11,IF(G22="C1",Hilfsblatt!$D$12,IF(G22="C2",Hilfsblatt!$D$13,IF(G22="D",Hilfsblatt!$D$14,IF(G22="E",Hilfsblatt!$D$15)))))))</f>
        <v>0</v>
      </c>
      <c r="L22" s="156">
        <f t="shared" si="0"/>
        <v>2041.105</v>
      </c>
      <c r="M22" s="156">
        <f t="shared" si="1"/>
        <v>0</v>
      </c>
      <c r="N22" s="157">
        <f t="shared" si="2"/>
        <v>0</v>
      </c>
      <c r="O22" s="156">
        <f t="shared" si="3"/>
        <v>0</v>
      </c>
      <c r="P22" s="3"/>
    </row>
    <row r="23" spans="1:16" ht="16.5">
      <c r="A23" s="149">
        <v>9</v>
      </c>
      <c r="B23" s="150"/>
      <c r="C23" s="151" t="s">
        <v>90</v>
      </c>
      <c r="D23" s="152" t="s">
        <v>108</v>
      </c>
      <c r="E23" s="150" t="s">
        <v>109</v>
      </c>
      <c r="F23" s="151" t="s">
        <v>93</v>
      </c>
      <c r="G23" s="168" t="s">
        <v>126</v>
      </c>
      <c r="H23" s="169">
        <v>17.600000000000001</v>
      </c>
      <c r="I23" s="168">
        <v>1</v>
      </c>
      <c r="J23" s="119">
        <f>IF(I23&lt;&gt;"",VLOOKUP(I23,Zusammenfassung!$I$11:$J$24,MATCH($E$11,{"V";"S";"SH"},0)+1,FALSE),)</f>
        <v>52.178571428571431</v>
      </c>
      <c r="K23" s="476">
        <f>IF(G23="A",Hilfsblatt!$D$9,IF(G23="B1",Hilfsblatt!$D$10,IF(G23="B2",Hilfsblatt!$D$11,IF(G23="C1",Hilfsblatt!$D$12,IF(G23="C2",Hilfsblatt!$D$13,IF(G23="D",Hilfsblatt!$D$14,IF(G23="E",Hilfsblatt!$D$15)))))))</f>
        <v>0</v>
      </c>
      <c r="L23" s="156">
        <f t="shared" si="0"/>
        <v>918.34285714285727</v>
      </c>
      <c r="M23" s="156">
        <f t="shared" si="1"/>
        <v>0</v>
      </c>
      <c r="N23" s="157">
        <f t="shared" si="2"/>
        <v>0</v>
      </c>
      <c r="O23" s="156">
        <f t="shared" si="3"/>
        <v>0</v>
      </c>
      <c r="P23" s="3"/>
    </row>
    <row r="24" spans="1:16" ht="16.5">
      <c r="A24" s="149">
        <v>10</v>
      </c>
      <c r="B24" s="150"/>
      <c r="C24" s="151" t="s">
        <v>90</v>
      </c>
      <c r="D24" s="152" t="s">
        <v>110</v>
      </c>
      <c r="E24" s="150" t="s">
        <v>111</v>
      </c>
      <c r="F24" s="151" t="s">
        <v>93</v>
      </c>
      <c r="G24" s="168" t="s">
        <v>126</v>
      </c>
      <c r="H24" s="169">
        <v>17.46</v>
      </c>
      <c r="I24" s="168">
        <v>1</v>
      </c>
      <c r="J24" s="119">
        <f>IF(I24&lt;&gt;"",VLOOKUP(I24,Zusammenfassung!$I$11:$J$24,MATCH($E$11,{"V";"S";"SH"},0)+1,FALSE),)</f>
        <v>52.178571428571431</v>
      </c>
      <c r="K24" s="476">
        <f>IF(G24="A",Hilfsblatt!$D$9,IF(G24="B1",Hilfsblatt!$D$10,IF(G24="B2",Hilfsblatt!$D$11,IF(G24="C1",Hilfsblatt!$D$12,IF(G24="C2",Hilfsblatt!$D$13,IF(G24="D",Hilfsblatt!$D$14,IF(G24="E",Hilfsblatt!$D$15)))))))</f>
        <v>0</v>
      </c>
      <c r="L24" s="156">
        <f t="shared" si="0"/>
        <v>911.03785714285721</v>
      </c>
      <c r="M24" s="156">
        <f t="shared" si="1"/>
        <v>0</v>
      </c>
      <c r="N24" s="157">
        <f t="shared" si="2"/>
        <v>0</v>
      </c>
      <c r="O24" s="156">
        <f t="shared" si="3"/>
        <v>0</v>
      </c>
      <c r="P24" s="3"/>
    </row>
    <row r="25" spans="1:16" ht="16.5">
      <c r="A25" s="149">
        <v>11</v>
      </c>
      <c r="B25" s="150"/>
      <c r="C25" s="151" t="s">
        <v>90</v>
      </c>
      <c r="D25" s="152" t="s">
        <v>112</v>
      </c>
      <c r="E25" s="150" t="s">
        <v>113</v>
      </c>
      <c r="F25" s="151" t="s">
        <v>93</v>
      </c>
      <c r="G25" s="168" t="s">
        <v>126</v>
      </c>
      <c r="H25" s="169">
        <v>19.72</v>
      </c>
      <c r="I25" s="168">
        <v>1</v>
      </c>
      <c r="J25" s="119">
        <f>IF(I25&lt;&gt;"",VLOOKUP(I25,Zusammenfassung!$I$11:$J$24,MATCH($E$11,{"V";"S";"SH"},0)+1,FALSE),)</f>
        <v>52.178571428571431</v>
      </c>
      <c r="K25" s="476">
        <f>IF(G25="A",Hilfsblatt!$D$9,IF(G25="B1",Hilfsblatt!$D$10,IF(G25="B2",Hilfsblatt!$D$11,IF(G25="C1",Hilfsblatt!$D$12,IF(G25="C2",Hilfsblatt!$D$13,IF(G25="D",Hilfsblatt!$D$14,IF(G25="E",Hilfsblatt!$D$15)))))))</f>
        <v>0</v>
      </c>
      <c r="L25" s="156">
        <f t="shared" si="0"/>
        <v>1028.9614285714285</v>
      </c>
      <c r="M25" s="156">
        <f t="shared" si="1"/>
        <v>0</v>
      </c>
      <c r="N25" s="157">
        <f t="shared" si="2"/>
        <v>0</v>
      </c>
      <c r="O25" s="156">
        <f t="shared" si="3"/>
        <v>0</v>
      </c>
      <c r="P25" s="3"/>
    </row>
    <row r="26" spans="1:16" ht="16.5">
      <c r="A26" s="149">
        <v>12</v>
      </c>
      <c r="B26" s="150"/>
      <c r="C26" s="151" t="s">
        <v>90</v>
      </c>
      <c r="D26" s="152" t="s">
        <v>114</v>
      </c>
      <c r="E26" s="150" t="s">
        <v>115</v>
      </c>
      <c r="F26" s="151" t="s">
        <v>93</v>
      </c>
      <c r="G26" s="168" t="s">
        <v>126</v>
      </c>
      <c r="H26" s="169">
        <v>7.69</v>
      </c>
      <c r="I26" s="168">
        <v>1</v>
      </c>
      <c r="J26" s="119">
        <f>IF(I26&lt;&gt;"",VLOOKUP(I26,Zusammenfassung!$I$11:$J$24,MATCH($E$11,{"V";"S";"SH"},0)+1,FALSE),)</f>
        <v>52.178571428571431</v>
      </c>
      <c r="K26" s="476">
        <f>IF(G26="A",Hilfsblatt!$D$9,IF(G26="B1",Hilfsblatt!$D$10,IF(G26="B2",Hilfsblatt!$D$11,IF(G26="C1",Hilfsblatt!$D$12,IF(G26="C2",Hilfsblatt!$D$13,IF(G26="D",Hilfsblatt!$D$14,IF(G26="E",Hilfsblatt!$D$15)))))))</f>
        <v>0</v>
      </c>
      <c r="L26" s="156">
        <f t="shared" si="0"/>
        <v>401.25321428571431</v>
      </c>
      <c r="M26" s="156">
        <f t="shared" si="1"/>
        <v>0</v>
      </c>
      <c r="N26" s="157">
        <f t="shared" si="2"/>
        <v>0</v>
      </c>
      <c r="O26" s="156">
        <f t="shared" si="3"/>
        <v>0</v>
      </c>
      <c r="P26" s="3"/>
    </row>
    <row r="27" spans="1:16" ht="30">
      <c r="A27" s="149">
        <v>13</v>
      </c>
      <c r="B27" s="150"/>
      <c r="C27" s="151" t="s">
        <v>90</v>
      </c>
      <c r="D27" s="152" t="s">
        <v>116</v>
      </c>
      <c r="E27" s="150" t="s">
        <v>117</v>
      </c>
      <c r="F27" s="151" t="s">
        <v>93</v>
      </c>
      <c r="G27" s="168" t="s">
        <v>46</v>
      </c>
      <c r="H27" s="154">
        <v>26.73</v>
      </c>
      <c r="I27" s="151">
        <v>5</v>
      </c>
      <c r="J27" s="119">
        <f>IF(I27&lt;&gt;"",VLOOKUP(I27,Zusammenfassung!$I$11:$J$24,MATCH($E$11,{"V";"S";"SH"},0)+1,FALSE),)</f>
        <v>250.75</v>
      </c>
      <c r="K27" s="476">
        <f>IF(G27="A",Hilfsblatt!$D$9,IF(G27="B1",Hilfsblatt!$D$10,IF(G27="B2",Hilfsblatt!$D$11,IF(G27="C1",Hilfsblatt!$D$12,IF(G27="C2",Hilfsblatt!$D$13,IF(G27="D",Hilfsblatt!$D$14,IF(G27="E",Hilfsblatt!$D$15)))))))</f>
        <v>0</v>
      </c>
      <c r="L27" s="156">
        <f t="shared" si="0"/>
        <v>6702.5474999999997</v>
      </c>
      <c r="M27" s="156">
        <f t="shared" si="1"/>
        <v>0</v>
      </c>
      <c r="N27" s="157">
        <f t="shared" si="2"/>
        <v>0</v>
      </c>
      <c r="O27" s="156">
        <f t="shared" si="3"/>
        <v>0</v>
      </c>
      <c r="P27" s="3"/>
    </row>
    <row r="28" spans="1:16" ht="16.5">
      <c r="A28" s="317" t="s">
        <v>82</v>
      </c>
      <c r="B28" s="298" t="s">
        <v>83</v>
      </c>
      <c r="C28" s="299"/>
      <c r="D28" s="300"/>
      <c r="E28" s="301"/>
      <c r="F28" s="302"/>
      <c r="G28" s="303"/>
      <c r="H28" s="304">
        <f>SUM(H15:H27)</f>
        <v>174.48</v>
      </c>
      <c r="I28" s="305"/>
      <c r="J28" s="305"/>
      <c r="K28" s="452"/>
      <c r="L28" s="304">
        <f>SUM(L15:L27)</f>
        <v>23028.963214285715</v>
      </c>
      <c r="M28" s="304">
        <f>SUM(M15:M27)</f>
        <v>0</v>
      </c>
      <c r="N28" s="306"/>
      <c r="O28" s="304">
        <f>SUM(O15:O27)</f>
        <v>0</v>
      </c>
      <c r="P28" s="3"/>
    </row>
    <row r="29" spans="1:16" ht="16.5">
      <c r="A29" s="3"/>
      <c r="B29" s="3"/>
      <c r="C29" s="3"/>
      <c r="D29" s="3"/>
      <c r="E29" s="3"/>
      <c r="F29" s="3"/>
      <c r="G29" s="3"/>
      <c r="H29" s="3"/>
      <c r="I29" s="3"/>
      <c r="J29" s="3"/>
      <c r="K29" s="446"/>
      <c r="L29" s="3"/>
      <c r="M29" s="3"/>
      <c r="N29" s="3"/>
      <c r="O29" s="3"/>
      <c r="P29" s="3"/>
    </row>
    <row r="30" spans="1:16" ht="16.5">
      <c r="A30" s="3"/>
      <c r="B30" s="3"/>
      <c r="C30" s="3"/>
      <c r="D30" s="3"/>
      <c r="E30" s="3"/>
      <c r="F30" s="3"/>
      <c r="G30" s="3"/>
      <c r="H30" s="3"/>
      <c r="I30" s="3"/>
      <c r="J30" s="3"/>
      <c r="K30" s="446"/>
      <c r="L30" s="3"/>
      <c r="M30" s="3"/>
      <c r="N30" s="3"/>
      <c r="O30" s="3"/>
      <c r="P30" s="3"/>
    </row>
    <row r="31" spans="1:16" ht="17.25">
      <c r="A31" s="281" t="s">
        <v>800</v>
      </c>
      <c r="B31" s="273"/>
      <c r="C31" s="274"/>
      <c r="D31" s="275"/>
      <c r="E31" s="275"/>
      <c r="F31" s="276"/>
      <c r="G31" s="3"/>
      <c r="H31" s="3"/>
      <c r="I31" s="3"/>
      <c r="J31" s="3"/>
      <c r="K31" s="446"/>
      <c r="L31" s="3"/>
      <c r="M31" s="3"/>
      <c r="N31" s="3"/>
      <c r="O31" s="3"/>
      <c r="P31" s="3"/>
    </row>
    <row r="32" spans="1:16" ht="17.25">
      <c r="A32" s="277" t="s">
        <v>801</v>
      </c>
      <c r="B32" s="50" t="s">
        <v>802</v>
      </c>
      <c r="C32" s="278"/>
      <c r="D32" s="52" t="s">
        <v>803</v>
      </c>
      <c r="E32" s="53" t="s">
        <v>804</v>
      </c>
      <c r="F32" s="279"/>
      <c r="G32" s="3"/>
      <c r="H32" s="3"/>
      <c r="I32" s="3"/>
      <c r="J32" s="3"/>
      <c r="K32" s="446"/>
      <c r="L32" s="3"/>
      <c r="M32" s="3"/>
      <c r="N32" s="3"/>
      <c r="O32" s="3"/>
      <c r="P32" s="3"/>
    </row>
    <row r="33" spans="1:6" ht="17.25">
      <c r="A33" s="277" t="s">
        <v>19</v>
      </c>
      <c r="B33" s="50" t="s">
        <v>805</v>
      </c>
      <c r="C33" s="278"/>
      <c r="D33" s="52" t="s">
        <v>806</v>
      </c>
      <c r="E33" s="53" t="s">
        <v>807</v>
      </c>
      <c r="F33" s="279"/>
    </row>
    <row r="34" spans="1:6" ht="17.25">
      <c r="A34" s="277" t="s">
        <v>808</v>
      </c>
      <c r="B34" s="50" t="s">
        <v>809</v>
      </c>
      <c r="C34" s="278"/>
      <c r="D34" s="45" t="s">
        <v>810</v>
      </c>
      <c r="E34" s="54" t="s">
        <v>811</v>
      </c>
      <c r="F34" s="279"/>
    </row>
    <row r="35" spans="1:6" ht="17.25">
      <c r="A35" s="324" t="s">
        <v>812</v>
      </c>
      <c r="B35" s="323" t="s">
        <v>1060</v>
      </c>
      <c r="C35" s="319"/>
      <c r="D35" s="321"/>
      <c r="E35" s="280" t="s">
        <v>1059</v>
      </c>
      <c r="F35" s="279"/>
    </row>
    <row r="36" spans="1:6" ht="17.25">
      <c r="A36" s="525" t="s">
        <v>1041</v>
      </c>
      <c r="B36" s="325" t="s">
        <v>1042</v>
      </c>
      <c r="C36" s="326"/>
      <c r="D36" s="6"/>
      <c r="E36" s="6"/>
      <c r="F36" s="40"/>
    </row>
  </sheetData>
  <sheetProtection algorithmName="SHA-512" hashValue="vyvRT3kGnwxU2MFqzlIitiRY8qDu+r4DuwC8JZcprOtyTPQycJqnWY6RAMoXQb5M7IkpVeU719F2+EXyP6OjXA==" saltValue="7qNWokSGwaY1poUNNxZNvw==" spinCount="100000" sheet="1" objects="1" scenarios="1"/>
  <autoFilter ref="A13:O13" xr:uid="{00000000-0009-0000-0000-000002000000}"/>
  <mergeCells count="3">
    <mergeCell ref="A9:B9"/>
    <mergeCell ref="A8:B8"/>
    <mergeCell ref="F11:J11"/>
  </mergeCells>
  <conditionalFormatting sqref="B11">
    <cfRule type="expression" dxfId="12" priority="1">
      <formula>B11&lt;&gt;""</formula>
    </cfRule>
  </conditionalFormatting>
  <pageMargins left="0.51181102362204722" right="0.51181102362204722" top="0.39370078740157483" bottom="0.39370078740157483" header="0.31496062992125984" footer="0.31496062992125984"/>
  <pageSetup paperSize="9" scale="83" fitToHeight="0" orientation="landscape" r:id="rId1"/>
  <ignoredErrors>
    <ignoredError sqref="D2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2:Q75"/>
  <sheetViews>
    <sheetView view="pageLayout" topLeftCell="A34" zoomScaleNormal="100" workbookViewId="0">
      <selection activeCell="G44" sqref="G44"/>
    </sheetView>
  </sheetViews>
  <sheetFormatPr baseColWidth="10" defaultRowHeight="15"/>
  <cols>
    <col min="1" max="1" width="5.5703125" customWidth="1"/>
    <col min="2" max="2" width="11.140625" customWidth="1"/>
    <col min="3" max="4" width="9.7109375" customWidth="1"/>
    <col min="5" max="5" width="20.28515625" customWidth="1"/>
    <col min="6" max="6" width="10.28515625" customWidth="1"/>
    <col min="7" max="7" width="6.85546875" customWidth="1"/>
    <col min="9" max="9" width="8" customWidth="1"/>
    <col min="10" max="10" width="9.28515625" customWidth="1"/>
    <col min="11" max="11" width="11.42578125" style="445"/>
    <col min="13" max="13" width="10.5703125" customWidth="1"/>
    <col min="14" max="14" width="11.85546875" customWidth="1"/>
    <col min="15" max="15" width="11.140625" customWidth="1"/>
  </cols>
  <sheetData>
    <row r="2" spans="1:17" ht="16.5">
      <c r="C2" s="3"/>
      <c r="D2" s="3"/>
      <c r="E2" s="3"/>
      <c r="F2" s="3"/>
      <c r="G2" s="3"/>
      <c r="H2" s="3"/>
      <c r="I2" s="3"/>
      <c r="J2" s="3"/>
      <c r="K2" s="446"/>
      <c r="L2" s="3"/>
      <c r="M2" s="3"/>
      <c r="N2" s="3"/>
      <c r="O2" s="3"/>
      <c r="P2" s="3"/>
      <c r="Q2" s="3"/>
    </row>
    <row r="3" spans="1:17" ht="16.5">
      <c r="C3" s="3"/>
      <c r="D3" s="3"/>
      <c r="E3" s="3"/>
      <c r="F3" s="3"/>
      <c r="G3" s="3"/>
      <c r="H3" s="3"/>
      <c r="I3" s="3"/>
      <c r="J3" s="3"/>
      <c r="K3" s="446"/>
      <c r="L3" s="3"/>
      <c r="M3" s="3"/>
      <c r="N3" s="3"/>
      <c r="O3" s="3"/>
      <c r="P3" s="3"/>
      <c r="Q3" s="3"/>
    </row>
    <row r="4" spans="1:17" ht="16.5">
      <c r="A4" s="3"/>
      <c r="B4" s="3"/>
      <c r="C4" s="3"/>
      <c r="D4" s="3"/>
      <c r="E4" s="3"/>
      <c r="F4" s="3"/>
      <c r="G4" s="3"/>
      <c r="H4" s="3"/>
      <c r="I4" s="3"/>
      <c r="J4" s="3"/>
      <c r="K4" s="446"/>
      <c r="L4" s="3"/>
      <c r="M4" s="3"/>
      <c r="N4" s="3"/>
      <c r="O4" s="3"/>
      <c r="P4" s="3"/>
      <c r="Q4" s="3"/>
    </row>
    <row r="5" spans="1:17" ht="16.5">
      <c r="B5" s="170"/>
      <c r="C5" s="3"/>
      <c r="D5" s="3"/>
      <c r="G5" s="3"/>
      <c r="H5" s="3"/>
      <c r="I5" s="3"/>
      <c r="J5" s="3"/>
      <c r="K5" s="446"/>
      <c r="L5" s="3"/>
      <c r="M5" s="3"/>
      <c r="N5" s="3"/>
      <c r="O5" s="3"/>
      <c r="P5" s="3"/>
      <c r="Q5" s="3"/>
    </row>
    <row r="6" spans="1:17" ht="18">
      <c r="A6" s="347" t="s">
        <v>0</v>
      </c>
      <c r="B6" s="347"/>
      <c r="C6" s="3"/>
      <c r="D6" s="3"/>
      <c r="E6" s="3"/>
      <c r="F6" s="3"/>
      <c r="G6" s="3"/>
      <c r="H6" s="3"/>
      <c r="I6" s="3"/>
      <c r="J6" s="3"/>
      <c r="K6" s="446"/>
      <c r="L6" s="3"/>
      <c r="M6" s="3"/>
      <c r="N6" s="3"/>
      <c r="O6" s="3"/>
      <c r="P6" s="3"/>
      <c r="Q6" s="3"/>
    </row>
    <row r="7" spans="1:17" ht="18">
      <c r="A7" s="284" t="s">
        <v>194</v>
      </c>
      <c r="B7" s="285"/>
      <c r="C7" s="3"/>
      <c r="D7" s="3"/>
      <c r="E7" s="3"/>
      <c r="F7" s="3"/>
      <c r="G7" s="3"/>
      <c r="H7" s="3"/>
      <c r="I7" s="3"/>
      <c r="J7" s="3"/>
      <c r="K7" s="446"/>
      <c r="L7" s="3"/>
      <c r="M7" s="3"/>
      <c r="N7" s="3"/>
      <c r="O7" s="3"/>
      <c r="P7" s="3"/>
      <c r="Q7" s="3"/>
    </row>
    <row r="8" spans="1:17" ht="18">
      <c r="A8" s="347" t="s">
        <v>1099</v>
      </c>
      <c r="B8" s="347"/>
      <c r="C8" s="431"/>
      <c r="D8" s="3"/>
      <c r="E8" s="3"/>
      <c r="F8" s="3"/>
      <c r="G8" s="3"/>
      <c r="H8" s="3"/>
      <c r="I8" s="3"/>
      <c r="J8" s="3"/>
      <c r="K8" s="446"/>
      <c r="L8" s="3"/>
      <c r="M8" s="3"/>
      <c r="N8" s="3"/>
      <c r="O8" s="3"/>
      <c r="P8" s="3"/>
      <c r="Q8" s="3"/>
    </row>
    <row r="9" spans="1:17" ht="18">
      <c r="A9" s="285" t="s">
        <v>193</v>
      </c>
      <c r="B9" s="5"/>
      <c r="C9" s="3"/>
      <c r="D9" s="3"/>
      <c r="E9" s="3"/>
      <c r="F9" s="3"/>
      <c r="G9" s="3"/>
      <c r="H9" s="3"/>
      <c r="I9" s="3"/>
      <c r="J9" s="3"/>
      <c r="K9" s="446"/>
      <c r="L9" s="3"/>
      <c r="M9" s="3"/>
      <c r="N9" s="3"/>
      <c r="O9" s="3"/>
      <c r="P9" s="3"/>
      <c r="Q9" s="3"/>
    </row>
    <row r="10" spans="1:17" ht="18">
      <c r="A10" s="5"/>
      <c r="B10" s="5"/>
      <c r="C10" s="3"/>
      <c r="D10" s="3"/>
      <c r="E10" s="3"/>
      <c r="F10" s="3"/>
      <c r="G10" s="3"/>
      <c r="H10" s="3"/>
      <c r="I10" s="3"/>
      <c r="J10" s="3"/>
      <c r="K10" s="446"/>
      <c r="L10" s="3"/>
      <c r="M10" s="3"/>
      <c r="N10" s="3"/>
      <c r="O10" s="3"/>
      <c r="P10" s="3"/>
      <c r="Q10" s="3"/>
    </row>
    <row r="11" spans="1:17" ht="18">
      <c r="A11" s="286" t="s">
        <v>1052</v>
      </c>
      <c r="B11" s="283"/>
      <c r="D11" s="128" t="s">
        <v>89</v>
      </c>
      <c r="E11" s="128" t="s">
        <v>86</v>
      </c>
      <c r="F11" s="560" t="s">
        <v>13</v>
      </c>
      <c r="G11" s="560"/>
      <c r="H11" s="560"/>
      <c r="I11" s="560"/>
      <c r="J11" s="561"/>
      <c r="K11" s="447">
        <f>Hilfsblatt!D20</f>
        <v>0</v>
      </c>
      <c r="L11" s="137" t="s">
        <v>14</v>
      </c>
      <c r="M11" s="137"/>
      <c r="N11" s="137"/>
      <c r="O11" s="138">
        <f>O63/L63</f>
        <v>0</v>
      </c>
      <c r="P11" s="3"/>
      <c r="Q11" s="3"/>
    </row>
    <row r="12" spans="1:17" ht="18">
      <c r="A12" s="87"/>
      <c r="B12" s="87"/>
      <c r="C12" s="88"/>
      <c r="D12" s="89"/>
      <c r="E12" s="80"/>
      <c r="F12" s="171"/>
      <c r="G12" s="172"/>
      <c r="H12" s="173"/>
      <c r="I12" s="173"/>
      <c r="J12" s="174"/>
      <c r="K12" s="448"/>
      <c r="L12" s="137" t="s">
        <v>15</v>
      </c>
      <c r="M12" s="137"/>
      <c r="N12" s="137"/>
      <c r="O12" s="139">
        <f>COUNTA(I15:I62)</f>
        <v>46</v>
      </c>
      <c r="P12" s="3"/>
      <c r="Q12" s="3"/>
    </row>
    <row r="13" spans="1:17" ht="32.25">
      <c r="A13" s="290" t="s">
        <v>16</v>
      </c>
      <c r="B13" s="96" t="s">
        <v>17</v>
      </c>
      <c r="C13" s="97" t="s">
        <v>18</v>
      </c>
      <c r="D13" s="98" t="s">
        <v>19</v>
      </c>
      <c r="E13" s="287" t="s">
        <v>1056</v>
      </c>
      <c r="F13" s="99" t="s">
        <v>21</v>
      </c>
      <c r="G13" s="100" t="s">
        <v>22</v>
      </c>
      <c r="H13" s="96" t="s">
        <v>23</v>
      </c>
      <c r="I13" s="96" t="s">
        <v>24</v>
      </c>
      <c r="J13" s="101" t="s">
        <v>25</v>
      </c>
      <c r="K13" s="449" t="s">
        <v>1034</v>
      </c>
      <c r="L13" s="102" t="s">
        <v>1035</v>
      </c>
      <c r="M13" s="103" t="s">
        <v>26</v>
      </c>
      <c r="N13" s="102" t="s">
        <v>27</v>
      </c>
      <c r="O13" s="104" t="s">
        <v>28</v>
      </c>
      <c r="P13" s="3"/>
      <c r="Q13" s="3"/>
    </row>
    <row r="14" spans="1:17" ht="8.1" customHeight="1">
      <c r="A14" s="307"/>
      <c r="B14" s="308"/>
      <c r="C14" s="309"/>
      <c r="D14" s="310"/>
      <c r="E14" s="311"/>
      <c r="F14" s="311"/>
      <c r="G14" s="312"/>
      <c r="H14" s="313"/>
      <c r="I14" s="313"/>
      <c r="J14" s="314"/>
      <c r="K14" s="450"/>
      <c r="L14" s="315"/>
      <c r="M14" s="311"/>
      <c r="N14" s="315"/>
      <c r="O14" s="316"/>
      <c r="P14" s="3"/>
      <c r="Q14" s="3"/>
    </row>
    <row r="15" spans="1:17" ht="16.5">
      <c r="A15" s="292">
        <v>1</v>
      </c>
      <c r="B15" s="150" t="s">
        <v>135</v>
      </c>
      <c r="C15" s="151" t="s">
        <v>136</v>
      </c>
      <c r="D15" s="175" t="s">
        <v>67</v>
      </c>
      <c r="E15" s="176" t="s">
        <v>137</v>
      </c>
      <c r="F15" s="176" t="s">
        <v>93</v>
      </c>
      <c r="G15" s="168" t="s">
        <v>1032</v>
      </c>
      <c r="H15" s="154">
        <v>23</v>
      </c>
      <c r="I15" s="151">
        <v>2</v>
      </c>
      <c r="J15" s="119">
        <f>IF(I15&lt;&gt;"",VLOOKUP(I15,Zusammenfassung!$I$11:$J$24,MATCH($E$11,{"V";"S";"SH"},0)+1,FALSE),)</f>
        <v>100.3</v>
      </c>
      <c r="K15" s="476">
        <f>IF(G15="A",Hilfsblatt!$D$9,IF(G15="B1",Hilfsblatt!$D$10,IF(G15="B2",Hilfsblatt!$D$11,IF(G15="C1",Hilfsblatt!$D$12,IF(G15="C2",Hilfsblatt!$D$13,IF(G15="D",Hilfsblatt!$D$14,IF(G15="E",Hilfsblatt!$D$15)))))))</f>
        <v>0</v>
      </c>
      <c r="L15" s="156">
        <f>H15*J15</f>
        <v>2306.9</v>
      </c>
      <c r="M15" s="156">
        <f t="shared" ref="M15:M61" si="0">IFERROR(L15/K15,0)</f>
        <v>0</v>
      </c>
      <c r="N15" s="157">
        <f t="shared" ref="N15:N61" si="1">IF(O15&gt;0,O15/J15,0)</f>
        <v>0</v>
      </c>
      <c r="O15" s="156">
        <f>M15*$K$11</f>
        <v>0</v>
      </c>
      <c r="P15" s="3"/>
      <c r="Q15" s="3"/>
    </row>
    <row r="16" spans="1:17" ht="16.5">
      <c r="A16" s="292">
        <v>2</v>
      </c>
      <c r="B16" s="150" t="s">
        <v>135</v>
      </c>
      <c r="C16" s="151" t="s">
        <v>136</v>
      </c>
      <c r="D16" s="175" t="s">
        <v>138</v>
      </c>
      <c r="E16" s="176" t="s">
        <v>139</v>
      </c>
      <c r="F16" s="176" t="s">
        <v>93</v>
      </c>
      <c r="G16" s="168" t="s">
        <v>126</v>
      </c>
      <c r="H16" s="169">
        <v>29.2</v>
      </c>
      <c r="I16" s="151">
        <v>1</v>
      </c>
      <c r="J16" s="119">
        <f>IF(I16&lt;&gt;"",VLOOKUP(I16,Zusammenfassung!$I$11:$J$24,MATCH($E$11,{"V";"S";"SH"},0)+1,FALSE),)</f>
        <v>52.178571428571431</v>
      </c>
      <c r="K16" s="476">
        <f>IF(G16="A",Hilfsblatt!$D$9,IF(G16="B1",Hilfsblatt!$D$10,IF(G16="B2",Hilfsblatt!$D$11,IF(G16="C1",Hilfsblatt!$D$12,IF(G16="C2",Hilfsblatt!$D$13,IF(G16="D",Hilfsblatt!$D$14,IF(G16="E",Hilfsblatt!$D$15)))))))</f>
        <v>0</v>
      </c>
      <c r="L16" s="156">
        <f>H16*J16</f>
        <v>1523.6142857142856</v>
      </c>
      <c r="M16" s="156">
        <f>IFERROR(L16/K16,0)</f>
        <v>0</v>
      </c>
      <c r="N16" s="157">
        <f t="shared" si="1"/>
        <v>0</v>
      </c>
      <c r="O16" s="156">
        <f t="shared" ref="O16:O62" si="2">M16*$K$11</f>
        <v>0</v>
      </c>
      <c r="P16" s="3"/>
      <c r="Q16" s="3"/>
    </row>
    <row r="17" spans="1:17" ht="16.5">
      <c r="A17" s="292">
        <v>3</v>
      </c>
      <c r="B17" s="150" t="s">
        <v>135</v>
      </c>
      <c r="C17" s="151" t="s">
        <v>136</v>
      </c>
      <c r="D17" s="175" t="s">
        <v>67</v>
      </c>
      <c r="E17" s="176" t="s">
        <v>140</v>
      </c>
      <c r="F17" s="176" t="s">
        <v>93</v>
      </c>
      <c r="G17" s="168" t="s">
        <v>94</v>
      </c>
      <c r="H17" s="169">
        <v>5.18</v>
      </c>
      <c r="I17" s="151">
        <v>0.23</v>
      </c>
      <c r="J17" s="119">
        <f>IF(I17&lt;&gt;"",VLOOKUP(I17,Zusammenfassung!$I$11:$J$24,MATCH($E$11,{"V";"S";"SH"},0)+1,FALSE),)</f>
        <v>12</v>
      </c>
      <c r="K17" s="476">
        <f>IF(G17="A",Hilfsblatt!$D$9,IF(G17="B1",Hilfsblatt!$D$10,IF(G17="B2",Hilfsblatt!$D$11,IF(G17="C1",Hilfsblatt!$D$12,IF(G17="C2",Hilfsblatt!$D$13,IF(G17="D",Hilfsblatt!$D$14,IF(G17="E",Hilfsblatt!$D$15)))))))</f>
        <v>0</v>
      </c>
      <c r="L17" s="156">
        <f t="shared" ref="L17:L61" si="3">H17*J17</f>
        <v>62.16</v>
      </c>
      <c r="M17" s="156">
        <f t="shared" si="0"/>
        <v>0</v>
      </c>
      <c r="N17" s="157">
        <f t="shared" si="1"/>
        <v>0</v>
      </c>
      <c r="O17" s="156">
        <f t="shared" si="2"/>
        <v>0</v>
      </c>
      <c r="P17" s="3"/>
      <c r="Q17" s="3"/>
    </row>
    <row r="18" spans="1:17" ht="16.5">
      <c r="A18" s="292">
        <v>4</v>
      </c>
      <c r="B18" s="150" t="s">
        <v>135</v>
      </c>
      <c r="C18" s="151" t="s">
        <v>136</v>
      </c>
      <c r="D18" s="175">
        <v>118</v>
      </c>
      <c r="E18" s="176" t="s">
        <v>141</v>
      </c>
      <c r="F18" s="176" t="s">
        <v>142</v>
      </c>
      <c r="G18" s="168" t="s">
        <v>46</v>
      </c>
      <c r="H18" s="169">
        <v>9.48</v>
      </c>
      <c r="I18" s="151">
        <v>5</v>
      </c>
      <c r="J18" s="119">
        <f>IF(I18&lt;&gt;"",VLOOKUP(I18,Zusammenfassung!$I$11:$J$24,MATCH($E$11,{"V";"S";"SH"},0)+1,FALSE),)</f>
        <v>250.75</v>
      </c>
      <c r="K18" s="476">
        <f>IF(G18="A",Hilfsblatt!$D$9,IF(G18="B1",Hilfsblatt!$D$10,IF(G18="B2",Hilfsblatt!$D$11,IF(G18="C1",Hilfsblatt!$D$12,IF(G18="C2",Hilfsblatt!$D$13,IF(G18="D",Hilfsblatt!$D$14,IF(G18="E",Hilfsblatt!$D$15)))))))</f>
        <v>0</v>
      </c>
      <c r="L18" s="156">
        <f t="shared" si="3"/>
        <v>2377.11</v>
      </c>
      <c r="M18" s="156">
        <f t="shared" si="0"/>
        <v>0</v>
      </c>
      <c r="N18" s="157">
        <f t="shared" si="1"/>
        <v>0</v>
      </c>
      <c r="O18" s="156">
        <f t="shared" si="2"/>
        <v>0</v>
      </c>
      <c r="P18" s="3"/>
      <c r="Q18" s="3"/>
    </row>
    <row r="19" spans="1:17" ht="16.5">
      <c r="A19" s="292">
        <v>5</v>
      </c>
      <c r="B19" s="150" t="s">
        <v>135</v>
      </c>
      <c r="C19" s="151" t="s">
        <v>136</v>
      </c>
      <c r="D19" s="175">
        <v>123</v>
      </c>
      <c r="E19" s="176" t="s">
        <v>143</v>
      </c>
      <c r="F19" s="176" t="s">
        <v>142</v>
      </c>
      <c r="G19" s="168" t="s">
        <v>127</v>
      </c>
      <c r="H19" s="169">
        <v>9.1</v>
      </c>
      <c r="I19" s="151">
        <v>5</v>
      </c>
      <c r="J19" s="119">
        <f>IF(I19&lt;&gt;"",VLOOKUP(I19,Zusammenfassung!$I$11:$J$24,MATCH($E$11,{"V";"S";"SH"},0)+1,FALSE),)</f>
        <v>250.75</v>
      </c>
      <c r="K19" s="476">
        <f>IF(G19="A",Hilfsblatt!$D$9,IF(G19="B1",Hilfsblatt!$D$10,IF(G19="B2",Hilfsblatt!$D$11,IF(G19="C1",Hilfsblatt!$D$12,IF(G19="C2",Hilfsblatt!$D$13,IF(G19="D",Hilfsblatt!$D$14,IF(G19="E",Hilfsblatt!$D$15)))))))</f>
        <v>0</v>
      </c>
      <c r="L19" s="156">
        <f>H19*J19</f>
        <v>2281.8249999999998</v>
      </c>
      <c r="M19" s="156">
        <f t="shared" si="0"/>
        <v>0</v>
      </c>
      <c r="N19" s="157">
        <f>IF(O19&gt;0,O19/J19,0)</f>
        <v>0</v>
      </c>
      <c r="O19" s="156">
        <f t="shared" si="2"/>
        <v>0</v>
      </c>
      <c r="P19" s="3"/>
      <c r="Q19" s="3"/>
    </row>
    <row r="20" spans="1:17" ht="16.5">
      <c r="A20" s="292">
        <v>6</v>
      </c>
      <c r="B20" s="150" t="s">
        <v>135</v>
      </c>
      <c r="C20" s="151" t="s">
        <v>136</v>
      </c>
      <c r="D20" s="175">
        <v>124</v>
      </c>
      <c r="E20" s="176" t="s">
        <v>144</v>
      </c>
      <c r="F20" s="176" t="s">
        <v>93</v>
      </c>
      <c r="G20" s="168" t="s">
        <v>126</v>
      </c>
      <c r="H20" s="169">
        <v>21.89</v>
      </c>
      <c r="I20" s="151">
        <v>1</v>
      </c>
      <c r="J20" s="119">
        <f>IF(I20&lt;&gt;"",VLOOKUP(I20,Zusammenfassung!$I$11:$J$24,MATCH($E$11,{"V";"S";"SH"},0)+1,FALSE),)</f>
        <v>52.178571428571431</v>
      </c>
      <c r="K20" s="476">
        <f>IF(G20="A",Hilfsblatt!$D$9,IF(G20="B1",Hilfsblatt!$D$10,IF(G20="B2",Hilfsblatt!$D$11,IF(G20="C1",Hilfsblatt!$D$12,IF(G20="C2",Hilfsblatt!$D$13,IF(G20="D",Hilfsblatt!$D$14,IF(G20="E",Hilfsblatt!$D$15)))))))</f>
        <v>0</v>
      </c>
      <c r="L20" s="156">
        <f>H20*J20</f>
        <v>1142.1889285714287</v>
      </c>
      <c r="M20" s="156">
        <f t="shared" si="0"/>
        <v>0</v>
      </c>
      <c r="N20" s="157">
        <f>IF(O20&gt;0,O20/J20,0)</f>
        <v>0</v>
      </c>
      <c r="O20" s="156">
        <f t="shared" si="2"/>
        <v>0</v>
      </c>
      <c r="P20" s="3"/>
      <c r="Q20" s="3"/>
    </row>
    <row r="21" spans="1:17" ht="16.5">
      <c r="A21" s="292">
        <v>7</v>
      </c>
      <c r="B21" s="150" t="s">
        <v>135</v>
      </c>
      <c r="C21" s="151" t="s">
        <v>136</v>
      </c>
      <c r="D21" s="175">
        <v>122</v>
      </c>
      <c r="E21" s="176" t="s">
        <v>145</v>
      </c>
      <c r="F21" s="176" t="s">
        <v>93</v>
      </c>
      <c r="G21" s="168" t="s">
        <v>126</v>
      </c>
      <c r="H21" s="169">
        <v>13.76</v>
      </c>
      <c r="I21" s="151">
        <v>1</v>
      </c>
      <c r="J21" s="119">
        <f>IF(I21&lt;&gt;"",VLOOKUP(I21,Zusammenfassung!$I$11:$J$24,MATCH($E$11,{"V";"S";"SH"},0)+1,FALSE),)</f>
        <v>52.178571428571431</v>
      </c>
      <c r="K21" s="476">
        <f>IF(G21="A",Hilfsblatt!$D$9,IF(G21="B1",Hilfsblatt!$D$10,IF(G21="B2",Hilfsblatt!$D$11,IF(G21="C1",Hilfsblatt!$D$12,IF(G21="C2",Hilfsblatt!$D$13,IF(G21="D",Hilfsblatt!$D$14,IF(G21="E",Hilfsblatt!$D$15)))))))</f>
        <v>0</v>
      </c>
      <c r="L21" s="156">
        <f t="shared" ref="L21:L22" si="4">H21*J21</f>
        <v>717.97714285714289</v>
      </c>
      <c r="M21" s="156">
        <f t="shared" si="0"/>
        <v>0</v>
      </c>
      <c r="N21" s="157">
        <f t="shared" ref="N21:N22" si="5">IF(O21&gt;0,O21/J21,0)</f>
        <v>0</v>
      </c>
      <c r="O21" s="156">
        <f t="shared" si="2"/>
        <v>0</v>
      </c>
      <c r="P21" s="3"/>
      <c r="Q21" s="3"/>
    </row>
    <row r="22" spans="1:17" ht="16.5">
      <c r="A22" s="292">
        <v>8</v>
      </c>
      <c r="B22" s="150" t="s">
        <v>135</v>
      </c>
      <c r="C22" s="151" t="s">
        <v>136</v>
      </c>
      <c r="D22" s="175">
        <v>121</v>
      </c>
      <c r="E22" s="176" t="s">
        <v>146</v>
      </c>
      <c r="F22" s="176" t="s">
        <v>93</v>
      </c>
      <c r="G22" s="168" t="s">
        <v>126</v>
      </c>
      <c r="H22" s="169">
        <v>13.18</v>
      </c>
      <c r="I22" s="151">
        <v>1</v>
      </c>
      <c r="J22" s="119">
        <f>IF(I22&lt;&gt;"",VLOOKUP(I22,Zusammenfassung!$I$11:$J$24,MATCH($E$11,{"V";"S";"SH"},0)+1,FALSE),)</f>
        <v>52.178571428571431</v>
      </c>
      <c r="K22" s="476">
        <f>IF(G22="A",Hilfsblatt!$D$9,IF(G22="B1",Hilfsblatt!$D$10,IF(G22="B2",Hilfsblatt!$D$11,IF(G22="C1",Hilfsblatt!$D$12,IF(G22="C2",Hilfsblatt!$D$13,IF(G22="D",Hilfsblatt!$D$14,IF(G22="E",Hilfsblatt!$D$15)))))))</f>
        <v>0</v>
      </c>
      <c r="L22" s="156">
        <f t="shared" si="4"/>
        <v>687.71357142857141</v>
      </c>
      <c r="M22" s="156">
        <f t="shared" si="0"/>
        <v>0</v>
      </c>
      <c r="N22" s="157">
        <f t="shared" si="5"/>
        <v>0</v>
      </c>
      <c r="O22" s="156">
        <f t="shared" si="2"/>
        <v>0</v>
      </c>
      <c r="P22" s="3"/>
      <c r="Q22" s="3"/>
    </row>
    <row r="23" spans="1:17" ht="16.5">
      <c r="A23" s="292">
        <v>9</v>
      </c>
      <c r="B23" s="150" t="s">
        <v>135</v>
      </c>
      <c r="C23" s="151" t="s">
        <v>136</v>
      </c>
      <c r="D23" s="175">
        <v>120</v>
      </c>
      <c r="E23" s="176" t="s">
        <v>147</v>
      </c>
      <c r="F23" s="176" t="s">
        <v>93</v>
      </c>
      <c r="G23" s="168" t="s">
        <v>126</v>
      </c>
      <c r="H23" s="169">
        <v>17.12</v>
      </c>
      <c r="I23" s="151">
        <v>1</v>
      </c>
      <c r="J23" s="119">
        <f>IF(I23&lt;&gt;"",VLOOKUP(I23,Zusammenfassung!$I$11:$J$24,MATCH($E$11,{"V";"S";"SH"},0)+1,FALSE),)</f>
        <v>52.178571428571431</v>
      </c>
      <c r="K23" s="476">
        <f>IF(G23="A",Hilfsblatt!$D$9,IF(G23="B1",Hilfsblatt!$D$10,IF(G23="B2",Hilfsblatt!$D$11,IF(G23="C1",Hilfsblatt!$D$12,IF(G23="C2",Hilfsblatt!$D$13,IF(G23="D",Hilfsblatt!$D$14,IF(G23="E",Hilfsblatt!$D$15)))))))</f>
        <v>0</v>
      </c>
      <c r="L23" s="156">
        <f t="shared" si="3"/>
        <v>893.29714285714294</v>
      </c>
      <c r="M23" s="156">
        <f t="shared" si="0"/>
        <v>0</v>
      </c>
      <c r="N23" s="157">
        <f t="shared" si="1"/>
        <v>0</v>
      </c>
      <c r="O23" s="156">
        <f t="shared" si="2"/>
        <v>0</v>
      </c>
      <c r="P23" s="3"/>
      <c r="Q23" s="3"/>
    </row>
    <row r="24" spans="1:17" ht="16.5">
      <c r="A24" s="292">
        <v>10</v>
      </c>
      <c r="B24" s="150" t="s">
        <v>135</v>
      </c>
      <c r="C24" s="151" t="s">
        <v>136</v>
      </c>
      <c r="D24" s="175">
        <v>119</v>
      </c>
      <c r="E24" s="176" t="s">
        <v>148</v>
      </c>
      <c r="F24" s="176" t="s">
        <v>93</v>
      </c>
      <c r="G24" s="168" t="s">
        <v>126</v>
      </c>
      <c r="H24" s="169">
        <v>10.56</v>
      </c>
      <c r="I24" s="151">
        <v>1</v>
      </c>
      <c r="J24" s="119">
        <f>IF(I24&lt;&gt;"",VLOOKUP(I24,Zusammenfassung!$I$11:$J$24,MATCH($E$11,{"V";"S";"SH"},0)+1,FALSE),)</f>
        <v>52.178571428571431</v>
      </c>
      <c r="K24" s="476">
        <f>IF(G24="A",Hilfsblatt!$D$9,IF(G24="B1",Hilfsblatt!$D$10,IF(G24="B2",Hilfsblatt!$D$11,IF(G24="C1",Hilfsblatt!$D$12,IF(G24="C2",Hilfsblatt!$D$13,IF(G24="D",Hilfsblatt!$D$14,IF(G24="E",Hilfsblatt!$D$15)))))))</f>
        <v>0</v>
      </c>
      <c r="L24" s="156">
        <f t="shared" si="3"/>
        <v>551.00571428571436</v>
      </c>
      <c r="M24" s="156">
        <f t="shared" si="0"/>
        <v>0</v>
      </c>
      <c r="N24" s="157">
        <f t="shared" si="1"/>
        <v>0</v>
      </c>
      <c r="O24" s="156">
        <f t="shared" si="2"/>
        <v>0</v>
      </c>
      <c r="P24" s="3"/>
      <c r="Q24" s="3"/>
    </row>
    <row r="25" spans="1:17" ht="16.5">
      <c r="A25" s="292">
        <v>11</v>
      </c>
      <c r="B25" s="150" t="s">
        <v>149</v>
      </c>
      <c r="C25" s="151" t="s">
        <v>136</v>
      </c>
      <c r="D25" s="152">
        <v>116</v>
      </c>
      <c r="E25" s="150" t="s">
        <v>150</v>
      </c>
      <c r="F25" s="150" t="s">
        <v>93</v>
      </c>
      <c r="G25" s="151" t="s">
        <v>126</v>
      </c>
      <c r="H25" s="154">
        <v>11.86</v>
      </c>
      <c r="I25" s="151">
        <v>1</v>
      </c>
      <c r="J25" s="119">
        <f>IF(I25&lt;&gt;"",VLOOKUP(I25,Zusammenfassung!$I$11:$J$24,MATCH($E$11,{"V";"S";"SH"},0)+1,FALSE),)</f>
        <v>52.178571428571431</v>
      </c>
      <c r="K25" s="476">
        <f>IF(G25="A",Hilfsblatt!$D$9,IF(G25="B1",Hilfsblatt!$D$10,IF(G25="B2",Hilfsblatt!$D$11,IF(G25="C1",Hilfsblatt!$D$12,IF(G25="C2",Hilfsblatt!$D$13,IF(G25="D",Hilfsblatt!$D$14,IF(G25="E",Hilfsblatt!$D$15)))))))</f>
        <v>0</v>
      </c>
      <c r="L25" s="156">
        <f t="shared" si="3"/>
        <v>618.83785714285716</v>
      </c>
      <c r="M25" s="156">
        <f t="shared" si="0"/>
        <v>0</v>
      </c>
      <c r="N25" s="157">
        <f t="shared" si="1"/>
        <v>0</v>
      </c>
      <c r="O25" s="156">
        <f t="shared" si="2"/>
        <v>0</v>
      </c>
      <c r="P25" s="3"/>
      <c r="Q25" s="3"/>
    </row>
    <row r="26" spans="1:17" ht="16.5">
      <c r="A26" s="292">
        <v>12</v>
      </c>
      <c r="B26" s="150" t="s">
        <v>149</v>
      </c>
      <c r="C26" s="151" t="s">
        <v>136</v>
      </c>
      <c r="D26" s="152">
        <v>115</v>
      </c>
      <c r="E26" s="150" t="s">
        <v>151</v>
      </c>
      <c r="F26" s="150" t="s">
        <v>93</v>
      </c>
      <c r="G26" s="151" t="s">
        <v>126</v>
      </c>
      <c r="H26" s="154">
        <v>13.07</v>
      </c>
      <c r="I26" s="151">
        <v>1</v>
      </c>
      <c r="J26" s="119">
        <f>IF(I26&lt;&gt;"",VLOOKUP(I26,Zusammenfassung!$I$11:$J$24,MATCH($E$11,{"V";"S";"SH"},0)+1,FALSE),)</f>
        <v>52.178571428571431</v>
      </c>
      <c r="K26" s="476">
        <f>IF(G26="A",Hilfsblatt!$D$9,IF(G26="B1",Hilfsblatt!$D$10,IF(G26="B2",Hilfsblatt!$D$11,IF(G26="C1",Hilfsblatt!$D$12,IF(G26="C2",Hilfsblatt!$D$13,IF(G26="D",Hilfsblatt!$D$14,IF(G26="E",Hilfsblatt!$D$15)))))))</f>
        <v>0</v>
      </c>
      <c r="L26" s="156">
        <f t="shared" si="3"/>
        <v>681.97392857142859</v>
      </c>
      <c r="M26" s="156">
        <f t="shared" si="0"/>
        <v>0</v>
      </c>
      <c r="N26" s="157">
        <f t="shared" si="1"/>
        <v>0</v>
      </c>
      <c r="O26" s="156">
        <f t="shared" si="2"/>
        <v>0</v>
      </c>
      <c r="P26" s="3"/>
      <c r="Q26" s="3"/>
    </row>
    <row r="27" spans="1:17" ht="16.5">
      <c r="A27" s="292">
        <v>13</v>
      </c>
      <c r="B27" s="150" t="s">
        <v>149</v>
      </c>
      <c r="C27" s="151" t="s">
        <v>136</v>
      </c>
      <c r="D27" s="152">
        <v>114</v>
      </c>
      <c r="E27" s="150" t="s">
        <v>152</v>
      </c>
      <c r="F27" s="150" t="s">
        <v>93</v>
      </c>
      <c r="G27" s="151" t="s">
        <v>126</v>
      </c>
      <c r="H27" s="154">
        <v>13.62</v>
      </c>
      <c r="I27" s="151">
        <v>1</v>
      </c>
      <c r="J27" s="119">
        <f>IF(I27&lt;&gt;"",VLOOKUP(I27,Zusammenfassung!$I$11:$J$24,MATCH($E$11,{"V";"S";"SH"},0)+1,FALSE),)</f>
        <v>52.178571428571431</v>
      </c>
      <c r="K27" s="476">
        <f>IF(G27="A",Hilfsblatt!$D$9,IF(G27="B1",Hilfsblatt!$D$10,IF(G27="B2",Hilfsblatt!$D$11,IF(G27="C1",Hilfsblatt!$D$12,IF(G27="C2",Hilfsblatt!$D$13,IF(G27="D",Hilfsblatt!$D$14,IF(G27="E",Hilfsblatt!$D$15)))))))</f>
        <v>0</v>
      </c>
      <c r="L27" s="156">
        <f t="shared" si="3"/>
        <v>710.67214285714283</v>
      </c>
      <c r="M27" s="156">
        <f t="shared" si="0"/>
        <v>0</v>
      </c>
      <c r="N27" s="157">
        <f t="shared" si="1"/>
        <v>0</v>
      </c>
      <c r="O27" s="156">
        <f t="shared" si="2"/>
        <v>0</v>
      </c>
      <c r="P27" s="3"/>
      <c r="Q27" s="3"/>
    </row>
    <row r="28" spans="1:17" ht="16.5">
      <c r="A28" s="292">
        <v>14</v>
      </c>
      <c r="B28" s="150" t="s">
        <v>149</v>
      </c>
      <c r="C28" s="151" t="s">
        <v>136</v>
      </c>
      <c r="D28" s="152">
        <v>109</v>
      </c>
      <c r="E28" s="150" t="s">
        <v>153</v>
      </c>
      <c r="F28" s="150" t="s">
        <v>93</v>
      </c>
      <c r="G28" s="151" t="s">
        <v>126</v>
      </c>
      <c r="H28" s="154">
        <v>13.98</v>
      </c>
      <c r="I28" s="151">
        <v>1</v>
      </c>
      <c r="J28" s="119">
        <f>IF(I28&lt;&gt;"",VLOOKUP(I28,Zusammenfassung!$I$11:$J$24,MATCH($E$11,{"V";"S";"SH"},0)+1,FALSE),)</f>
        <v>52.178571428571431</v>
      </c>
      <c r="K28" s="476">
        <f>IF(G28="A",Hilfsblatt!$D$9,IF(G28="B1",Hilfsblatt!$D$10,IF(G28="B2",Hilfsblatt!$D$11,IF(G28="C1",Hilfsblatt!$D$12,IF(G28="C2",Hilfsblatt!$D$13,IF(G28="D",Hilfsblatt!$D$14,IF(G28="E",Hilfsblatt!$D$15)))))))</f>
        <v>0</v>
      </c>
      <c r="L28" s="156">
        <f t="shared" si="3"/>
        <v>729.45642857142866</v>
      </c>
      <c r="M28" s="156">
        <f t="shared" si="0"/>
        <v>0</v>
      </c>
      <c r="N28" s="157">
        <f t="shared" si="1"/>
        <v>0</v>
      </c>
      <c r="O28" s="156">
        <f t="shared" si="2"/>
        <v>0</v>
      </c>
      <c r="P28" s="3"/>
      <c r="Q28" s="3"/>
    </row>
    <row r="29" spans="1:17" ht="16.5">
      <c r="A29" s="292">
        <v>15</v>
      </c>
      <c r="B29" s="150" t="s">
        <v>149</v>
      </c>
      <c r="C29" s="151" t="s">
        <v>136</v>
      </c>
      <c r="D29" s="152">
        <v>108</v>
      </c>
      <c r="E29" s="150" t="s">
        <v>154</v>
      </c>
      <c r="F29" s="150" t="s">
        <v>93</v>
      </c>
      <c r="G29" s="151" t="s">
        <v>126</v>
      </c>
      <c r="H29" s="154">
        <v>11.49</v>
      </c>
      <c r="I29" s="151">
        <v>1</v>
      </c>
      <c r="J29" s="119">
        <f>IF(I29&lt;&gt;"",VLOOKUP(I29,Zusammenfassung!$I$11:$J$24,MATCH($E$11,{"V";"S";"SH"},0)+1,FALSE),)</f>
        <v>52.178571428571431</v>
      </c>
      <c r="K29" s="476">
        <f>IF(G29="A",Hilfsblatt!$D$9,IF(G29="B1",Hilfsblatt!$D$10,IF(G29="B2",Hilfsblatt!$D$11,IF(G29="C1",Hilfsblatt!$D$12,IF(G29="C2",Hilfsblatt!$D$13,IF(G29="D",Hilfsblatt!$D$14,IF(G29="E",Hilfsblatt!$D$15)))))))</f>
        <v>0</v>
      </c>
      <c r="L29" s="156">
        <f t="shared" si="3"/>
        <v>599.53178571428577</v>
      </c>
      <c r="M29" s="156">
        <f t="shared" si="0"/>
        <v>0</v>
      </c>
      <c r="N29" s="157">
        <f t="shared" si="1"/>
        <v>0</v>
      </c>
      <c r="O29" s="156">
        <f t="shared" si="2"/>
        <v>0</v>
      </c>
      <c r="P29" s="3"/>
      <c r="Q29" s="3"/>
    </row>
    <row r="30" spans="1:17" ht="16.5">
      <c r="A30" s="292">
        <v>16</v>
      </c>
      <c r="B30" s="150" t="s">
        <v>149</v>
      </c>
      <c r="C30" s="151" t="s">
        <v>136</v>
      </c>
      <c r="D30" s="152">
        <v>107</v>
      </c>
      <c r="E30" s="150" t="s">
        <v>155</v>
      </c>
      <c r="F30" s="150" t="s">
        <v>93</v>
      </c>
      <c r="G30" s="151" t="s">
        <v>126</v>
      </c>
      <c r="H30" s="154">
        <v>21.76</v>
      </c>
      <c r="I30" s="151">
        <v>1</v>
      </c>
      <c r="J30" s="119">
        <f>IF(I30&lt;&gt;"",VLOOKUP(I30,Zusammenfassung!$I$11:$J$24,MATCH($E$11,{"V";"S";"SH"},0)+1,FALSE),)</f>
        <v>52.178571428571431</v>
      </c>
      <c r="K30" s="476">
        <f>IF(G30="A",Hilfsblatt!$D$9,IF(G30="B1",Hilfsblatt!$D$10,IF(G30="B2",Hilfsblatt!$D$11,IF(G30="C1",Hilfsblatt!$D$12,IF(G30="C2",Hilfsblatt!$D$13,IF(G30="D",Hilfsblatt!$D$14,IF(G30="E",Hilfsblatt!$D$15)))))))</f>
        <v>0</v>
      </c>
      <c r="L30" s="156">
        <f t="shared" si="3"/>
        <v>1135.4057142857143</v>
      </c>
      <c r="M30" s="156">
        <f t="shared" si="0"/>
        <v>0</v>
      </c>
      <c r="N30" s="157">
        <f t="shared" si="1"/>
        <v>0</v>
      </c>
      <c r="O30" s="156">
        <f t="shared" si="2"/>
        <v>0</v>
      </c>
      <c r="P30" s="3"/>
      <c r="Q30" s="3"/>
    </row>
    <row r="31" spans="1:17" ht="16.5">
      <c r="A31" s="292">
        <v>17</v>
      </c>
      <c r="B31" s="150" t="s">
        <v>149</v>
      </c>
      <c r="C31" s="151" t="s">
        <v>136</v>
      </c>
      <c r="D31" s="152">
        <v>105</v>
      </c>
      <c r="E31" s="150" t="s">
        <v>156</v>
      </c>
      <c r="F31" s="150" t="s">
        <v>93</v>
      </c>
      <c r="G31" s="151" t="s">
        <v>126</v>
      </c>
      <c r="H31" s="154">
        <v>10.97</v>
      </c>
      <c r="I31" s="151">
        <v>1</v>
      </c>
      <c r="J31" s="119">
        <f>IF(I31&lt;&gt;"",VLOOKUP(I31,Zusammenfassung!$I$11:$J$24,MATCH($E$11,{"V";"S";"SH"},0)+1,FALSE),)</f>
        <v>52.178571428571431</v>
      </c>
      <c r="K31" s="476">
        <f>IF(G31="A",Hilfsblatt!$D$9,IF(G31="B1",Hilfsblatt!$D$10,IF(G31="B2",Hilfsblatt!$D$11,IF(G31="C1",Hilfsblatt!$D$12,IF(G31="C2",Hilfsblatt!$D$13,IF(G31="D",Hilfsblatt!$D$14,IF(G31="E",Hilfsblatt!$D$15)))))))</f>
        <v>0</v>
      </c>
      <c r="L31" s="156">
        <f t="shared" si="3"/>
        <v>572.39892857142866</v>
      </c>
      <c r="M31" s="156">
        <f t="shared" si="0"/>
        <v>0</v>
      </c>
      <c r="N31" s="157">
        <f t="shared" si="1"/>
        <v>0</v>
      </c>
      <c r="O31" s="156">
        <f t="shared" si="2"/>
        <v>0</v>
      </c>
      <c r="P31" s="3"/>
      <c r="Q31" s="3"/>
    </row>
    <row r="32" spans="1:17" ht="16.5">
      <c r="A32" s="292">
        <v>18</v>
      </c>
      <c r="B32" s="150" t="s">
        <v>149</v>
      </c>
      <c r="C32" s="151" t="s">
        <v>136</v>
      </c>
      <c r="D32" s="152">
        <v>104</v>
      </c>
      <c r="E32" s="150" t="s">
        <v>157</v>
      </c>
      <c r="F32" s="150" t="s">
        <v>93</v>
      </c>
      <c r="G32" s="151" t="s">
        <v>126</v>
      </c>
      <c r="H32" s="154">
        <v>23.4</v>
      </c>
      <c r="I32" s="151">
        <v>1</v>
      </c>
      <c r="J32" s="119">
        <f>IF(I32&lt;&gt;"",VLOOKUP(I32,Zusammenfassung!$I$11:$J$24,MATCH($E$11,{"V";"S";"SH"},0)+1,FALSE),)</f>
        <v>52.178571428571431</v>
      </c>
      <c r="K32" s="476">
        <f>IF(G32="A",Hilfsblatt!$D$9,IF(G32="B1",Hilfsblatt!$D$10,IF(G32="B2",Hilfsblatt!$D$11,IF(G32="C1",Hilfsblatt!$D$12,IF(G32="C2",Hilfsblatt!$D$13,IF(G32="D",Hilfsblatt!$D$14,IF(G32="E",Hilfsblatt!$D$15)))))))</f>
        <v>0</v>
      </c>
      <c r="L32" s="156">
        <f t="shared" si="3"/>
        <v>1220.9785714285715</v>
      </c>
      <c r="M32" s="156">
        <f t="shared" si="0"/>
        <v>0</v>
      </c>
      <c r="N32" s="157">
        <f t="shared" si="1"/>
        <v>0</v>
      </c>
      <c r="O32" s="156">
        <f t="shared" si="2"/>
        <v>0</v>
      </c>
      <c r="P32" s="3"/>
      <c r="Q32" s="3"/>
    </row>
    <row r="33" spans="1:17" ht="16.5">
      <c r="A33" s="292">
        <v>19</v>
      </c>
      <c r="B33" s="150" t="s">
        <v>149</v>
      </c>
      <c r="C33" s="151" t="s">
        <v>136</v>
      </c>
      <c r="D33" s="152">
        <v>103</v>
      </c>
      <c r="E33" s="150" t="s">
        <v>158</v>
      </c>
      <c r="F33" s="150" t="s">
        <v>93</v>
      </c>
      <c r="G33" s="151" t="s">
        <v>126</v>
      </c>
      <c r="H33" s="154">
        <v>9.4499999999999993</v>
      </c>
      <c r="I33" s="151">
        <v>1</v>
      </c>
      <c r="J33" s="119">
        <f>IF(I33&lt;&gt;"",VLOOKUP(I33,Zusammenfassung!$I$11:$J$24,MATCH($E$11,{"V";"S";"SH"},0)+1,FALSE),)</f>
        <v>52.178571428571431</v>
      </c>
      <c r="K33" s="476">
        <f>IF(G33="A",Hilfsblatt!$D$9,IF(G33="B1",Hilfsblatt!$D$10,IF(G33="B2",Hilfsblatt!$D$11,IF(G33="C1",Hilfsblatt!$D$12,IF(G33="C2",Hilfsblatt!$D$13,IF(G33="D",Hilfsblatt!$D$14,IF(G33="E",Hilfsblatt!$D$15)))))))</f>
        <v>0</v>
      </c>
      <c r="L33" s="156">
        <f t="shared" si="3"/>
        <v>493.08749999999998</v>
      </c>
      <c r="M33" s="156">
        <f t="shared" si="0"/>
        <v>0</v>
      </c>
      <c r="N33" s="157">
        <f t="shared" si="1"/>
        <v>0</v>
      </c>
      <c r="O33" s="156">
        <f t="shared" si="2"/>
        <v>0</v>
      </c>
      <c r="P33" s="3"/>
      <c r="Q33" s="3"/>
    </row>
    <row r="34" spans="1:17" ht="16.5">
      <c r="A34" s="292">
        <v>20</v>
      </c>
      <c r="B34" s="150" t="s">
        <v>149</v>
      </c>
      <c r="C34" s="151" t="s">
        <v>136</v>
      </c>
      <c r="D34" s="152">
        <v>102</v>
      </c>
      <c r="E34" s="150" t="s">
        <v>159</v>
      </c>
      <c r="F34" s="150" t="s">
        <v>93</v>
      </c>
      <c r="G34" s="151" t="s">
        <v>126</v>
      </c>
      <c r="H34" s="154">
        <v>13.47</v>
      </c>
      <c r="I34" s="151">
        <v>1</v>
      </c>
      <c r="J34" s="119">
        <f>IF(I34&lt;&gt;"",VLOOKUP(I34,Zusammenfassung!$I$11:$J$24,MATCH($E$11,{"V";"S";"SH"},0)+1,FALSE),)</f>
        <v>52.178571428571431</v>
      </c>
      <c r="K34" s="476">
        <f>IF(G34="A",Hilfsblatt!$D$9,IF(G34="B1",Hilfsblatt!$D$10,IF(G34="B2",Hilfsblatt!$D$11,IF(G34="C1",Hilfsblatt!$D$12,IF(G34="C2",Hilfsblatt!$D$13,IF(G34="D",Hilfsblatt!$D$14,IF(G34="E",Hilfsblatt!$D$15)))))))</f>
        <v>0</v>
      </c>
      <c r="L34" s="156">
        <f t="shared" si="3"/>
        <v>702.84535714285721</v>
      </c>
      <c r="M34" s="156">
        <f t="shared" si="0"/>
        <v>0</v>
      </c>
      <c r="N34" s="157">
        <f t="shared" si="1"/>
        <v>0</v>
      </c>
      <c r="O34" s="156">
        <f t="shared" si="2"/>
        <v>0</v>
      </c>
      <c r="P34" s="3"/>
      <c r="Q34" s="3"/>
    </row>
    <row r="35" spans="1:17" ht="16.5">
      <c r="A35" s="292">
        <v>21</v>
      </c>
      <c r="B35" s="150" t="s">
        <v>149</v>
      </c>
      <c r="C35" s="151" t="s">
        <v>136</v>
      </c>
      <c r="D35" s="152">
        <v>101</v>
      </c>
      <c r="E35" s="150" t="s">
        <v>160</v>
      </c>
      <c r="F35" s="150" t="s">
        <v>93</v>
      </c>
      <c r="G35" s="151" t="s">
        <v>126</v>
      </c>
      <c r="H35" s="154">
        <v>9.67</v>
      </c>
      <c r="I35" s="151">
        <v>1</v>
      </c>
      <c r="J35" s="119">
        <f>IF(I35&lt;&gt;"",VLOOKUP(I35,Zusammenfassung!$I$11:$J$24,MATCH($E$11,{"V";"S";"SH"},0)+1,FALSE),)</f>
        <v>52.178571428571431</v>
      </c>
      <c r="K35" s="476">
        <f>IF(G35="A",Hilfsblatt!$D$9,IF(G35="B1",Hilfsblatt!$D$10,IF(G35="B2",Hilfsblatt!$D$11,IF(G35="C1",Hilfsblatt!$D$12,IF(G35="C2",Hilfsblatt!$D$13,IF(G35="D",Hilfsblatt!$D$14,IF(G35="E",Hilfsblatt!$D$15)))))))</f>
        <v>0</v>
      </c>
      <c r="L35" s="156">
        <f t="shared" si="3"/>
        <v>504.56678571428574</v>
      </c>
      <c r="M35" s="156">
        <f t="shared" si="0"/>
        <v>0</v>
      </c>
      <c r="N35" s="157">
        <f t="shared" si="1"/>
        <v>0</v>
      </c>
      <c r="O35" s="156">
        <f t="shared" si="2"/>
        <v>0</v>
      </c>
      <c r="P35" s="3"/>
      <c r="Q35" s="3"/>
    </row>
    <row r="36" spans="1:17" ht="30">
      <c r="A36" s="292">
        <v>22</v>
      </c>
      <c r="B36" s="150" t="s">
        <v>149</v>
      </c>
      <c r="C36" s="151" t="s">
        <v>136</v>
      </c>
      <c r="D36" s="152">
        <v>100</v>
      </c>
      <c r="E36" s="150" t="s">
        <v>161</v>
      </c>
      <c r="F36" s="150" t="s">
        <v>93</v>
      </c>
      <c r="G36" s="151" t="s">
        <v>126</v>
      </c>
      <c r="H36" s="154">
        <v>10.86</v>
      </c>
      <c r="I36" s="151">
        <v>1</v>
      </c>
      <c r="J36" s="119">
        <f>IF(I36&lt;&gt;"",VLOOKUP(I36,Zusammenfassung!$I$11:$J$24,MATCH($E$11,{"V";"S";"SH"},0)+1,FALSE),)</f>
        <v>52.178571428571431</v>
      </c>
      <c r="K36" s="476">
        <f>IF(G36="A",Hilfsblatt!$D$9,IF(G36="B1",Hilfsblatt!$D$10,IF(G36="B2",Hilfsblatt!$D$11,IF(G36="C1",Hilfsblatt!$D$12,IF(G36="C2",Hilfsblatt!$D$13,IF(G36="D",Hilfsblatt!$D$14,IF(G36="E",Hilfsblatt!$D$15)))))))</f>
        <v>0</v>
      </c>
      <c r="L36" s="156">
        <f t="shared" si="3"/>
        <v>566.65928571428572</v>
      </c>
      <c r="M36" s="156">
        <f t="shared" si="0"/>
        <v>0</v>
      </c>
      <c r="N36" s="157">
        <f t="shared" si="1"/>
        <v>0</v>
      </c>
      <c r="O36" s="156">
        <f t="shared" si="2"/>
        <v>0</v>
      </c>
      <c r="P36" s="3"/>
      <c r="Q36" s="3"/>
    </row>
    <row r="37" spans="1:17" ht="16.5">
      <c r="A37" s="292">
        <v>23</v>
      </c>
      <c r="B37" s="150" t="s">
        <v>149</v>
      </c>
      <c r="C37" s="151" t="s">
        <v>136</v>
      </c>
      <c r="D37" s="152">
        <v>113</v>
      </c>
      <c r="E37" s="150" t="s">
        <v>162</v>
      </c>
      <c r="F37" s="150" t="s">
        <v>93</v>
      </c>
      <c r="G37" s="151" t="s">
        <v>1032</v>
      </c>
      <c r="H37" s="154">
        <v>27.79</v>
      </c>
      <c r="I37" s="151">
        <v>2</v>
      </c>
      <c r="J37" s="119">
        <f>IF(I37&lt;&gt;"",VLOOKUP(I37,Zusammenfassung!$I$11:$J$24,MATCH($E$11,{"V";"S";"SH"},0)+1,FALSE),)</f>
        <v>100.3</v>
      </c>
      <c r="K37" s="476">
        <f>IF(G37="A",Hilfsblatt!$D$9,IF(G37="B1",Hilfsblatt!$D$10,IF(G37="B2",Hilfsblatt!$D$11,IF(G37="C1",Hilfsblatt!$D$12,IF(G37="C2",Hilfsblatt!$D$13,IF(G37="D",Hilfsblatt!$D$14,IF(G37="E",Hilfsblatt!$D$15)))))))</f>
        <v>0</v>
      </c>
      <c r="L37" s="156">
        <f t="shared" si="3"/>
        <v>2787.337</v>
      </c>
      <c r="M37" s="156">
        <f t="shared" si="0"/>
        <v>0</v>
      </c>
      <c r="N37" s="157">
        <f t="shared" si="1"/>
        <v>0</v>
      </c>
      <c r="O37" s="156">
        <f t="shared" si="2"/>
        <v>0</v>
      </c>
      <c r="P37" s="3"/>
      <c r="Q37" s="3"/>
    </row>
    <row r="38" spans="1:17" ht="16.5">
      <c r="A38" s="292">
        <v>24</v>
      </c>
      <c r="B38" s="150" t="s">
        <v>149</v>
      </c>
      <c r="C38" s="151" t="s">
        <v>136</v>
      </c>
      <c r="D38" s="152" t="s">
        <v>67</v>
      </c>
      <c r="E38" s="150" t="s">
        <v>163</v>
      </c>
      <c r="F38" s="150" t="s">
        <v>93</v>
      </c>
      <c r="G38" s="151" t="s">
        <v>1032</v>
      </c>
      <c r="H38" s="154">
        <v>23.03</v>
      </c>
      <c r="I38" s="151">
        <v>2</v>
      </c>
      <c r="J38" s="119">
        <f>IF(I38&lt;&gt;"",VLOOKUP(I38,Zusammenfassung!$I$11:$J$24,MATCH($E$11,{"V";"S";"SH"},0)+1,FALSE),)</f>
        <v>100.3</v>
      </c>
      <c r="K38" s="476">
        <f>IF(G38="A",Hilfsblatt!$D$9,IF(G38="B1",Hilfsblatt!$D$10,IF(G38="B2",Hilfsblatt!$D$11,IF(G38="C1",Hilfsblatt!$D$12,IF(G38="C2",Hilfsblatt!$D$13,IF(G38="D",Hilfsblatt!$D$14,IF(G38="E",Hilfsblatt!$D$15)))))))</f>
        <v>0</v>
      </c>
      <c r="L38" s="156">
        <f t="shared" si="3"/>
        <v>2309.9090000000001</v>
      </c>
      <c r="M38" s="156">
        <f t="shared" si="0"/>
        <v>0</v>
      </c>
      <c r="N38" s="157">
        <f t="shared" si="1"/>
        <v>0</v>
      </c>
      <c r="O38" s="156">
        <f t="shared" si="2"/>
        <v>0</v>
      </c>
      <c r="P38" s="3"/>
      <c r="Q38" s="3"/>
    </row>
    <row r="39" spans="1:17" ht="16.5">
      <c r="A39" s="292">
        <v>25</v>
      </c>
      <c r="B39" s="150" t="s">
        <v>149</v>
      </c>
      <c r="C39" s="151" t="s">
        <v>136</v>
      </c>
      <c r="D39" s="152">
        <v>112</v>
      </c>
      <c r="E39" s="150" t="s">
        <v>164</v>
      </c>
      <c r="F39" s="150" t="s">
        <v>142</v>
      </c>
      <c r="G39" s="151" t="s">
        <v>46</v>
      </c>
      <c r="H39" s="154">
        <v>2.12</v>
      </c>
      <c r="I39" s="151">
        <v>5</v>
      </c>
      <c r="J39" s="119">
        <f>IF(I39&lt;&gt;"",VLOOKUP(I39,Zusammenfassung!$I$11:$J$24,MATCH($E$11,{"V";"S";"SH"},0)+1,FALSE),)</f>
        <v>250.75</v>
      </c>
      <c r="K39" s="476">
        <f>IF(G39="A",Hilfsblatt!$D$9,IF(G39="B1",Hilfsblatt!$D$10,IF(G39="B2",Hilfsblatt!$D$11,IF(G39="C1",Hilfsblatt!$D$12,IF(G39="C2",Hilfsblatt!$D$13,IF(G39="D",Hilfsblatt!$D$14,IF(G39="E",Hilfsblatt!$D$15)))))))</f>
        <v>0</v>
      </c>
      <c r="L39" s="156">
        <f t="shared" si="3"/>
        <v>531.59</v>
      </c>
      <c r="M39" s="156">
        <f t="shared" si="0"/>
        <v>0</v>
      </c>
      <c r="N39" s="157">
        <f t="shared" si="1"/>
        <v>0</v>
      </c>
      <c r="O39" s="156">
        <f t="shared" si="2"/>
        <v>0</v>
      </c>
      <c r="P39" s="3"/>
      <c r="Q39" s="3"/>
    </row>
    <row r="40" spans="1:17" ht="16.5">
      <c r="A40" s="292">
        <v>26</v>
      </c>
      <c r="B40" s="150" t="s">
        <v>149</v>
      </c>
      <c r="C40" s="151" t="s">
        <v>136</v>
      </c>
      <c r="D40" s="152" t="s">
        <v>67</v>
      </c>
      <c r="E40" s="150" t="s">
        <v>165</v>
      </c>
      <c r="F40" s="150" t="s">
        <v>93</v>
      </c>
      <c r="G40" s="151" t="s">
        <v>1032</v>
      </c>
      <c r="H40" s="154">
        <v>3.54</v>
      </c>
      <c r="I40" s="151">
        <v>2</v>
      </c>
      <c r="J40" s="119">
        <f>IF(I40&lt;&gt;"",VLOOKUP(I40,Zusammenfassung!$I$11:$J$24,MATCH($E$11,{"V";"S";"SH"},0)+1,FALSE),)</f>
        <v>100.3</v>
      </c>
      <c r="K40" s="476">
        <f>IF(G40="A",Hilfsblatt!$D$9,IF(G40="B1",Hilfsblatt!$D$10,IF(G40="B2",Hilfsblatt!$D$11,IF(G40="C1",Hilfsblatt!$D$12,IF(G40="C2",Hilfsblatt!$D$13,IF(G40="D",Hilfsblatt!$D$14,IF(G40="E",Hilfsblatt!$D$15)))))))</f>
        <v>0</v>
      </c>
      <c r="L40" s="156">
        <f t="shared" si="3"/>
        <v>355.06200000000001</v>
      </c>
      <c r="M40" s="156">
        <f t="shared" si="0"/>
        <v>0</v>
      </c>
      <c r="N40" s="157">
        <f t="shared" si="1"/>
        <v>0</v>
      </c>
      <c r="O40" s="156">
        <f t="shared" si="2"/>
        <v>0</v>
      </c>
      <c r="P40" s="3"/>
      <c r="Q40" s="3"/>
    </row>
    <row r="41" spans="1:17" ht="16.5">
      <c r="A41" s="292">
        <v>27</v>
      </c>
      <c r="B41" s="150" t="s">
        <v>149</v>
      </c>
      <c r="C41" s="151" t="s">
        <v>136</v>
      </c>
      <c r="D41" s="152">
        <v>111</v>
      </c>
      <c r="E41" s="150" t="s">
        <v>166</v>
      </c>
      <c r="F41" s="150" t="s">
        <v>142</v>
      </c>
      <c r="G41" s="151" t="s">
        <v>46</v>
      </c>
      <c r="H41" s="154">
        <v>2.2400000000000002</v>
      </c>
      <c r="I41" s="151">
        <v>5</v>
      </c>
      <c r="J41" s="119">
        <f>IF(I41&lt;&gt;"",VLOOKUP(I41,Zusammenfassung!$I$11:$J$24,MATCH($E$11,{"V";"S";"SH"},0)+1,FALSE),)</f>
        <v>250.75</v>
      </c>
      <c r="K41" s="476">
        <f>IF(G41="A",Hilfsblatt!$D$9,IF(G41="B1",Hilfsblatt!$D$10,IF(G41="B2",Hilfsblatt!$D$11,IF(G41="C1",Hilfsblatt!$D$12,IF(G41="C2",Hilfsblatt!$D$13,IF(G41="D",Hilfsblatt!$D$14,IF(G41="E",Hilfsblatt!$D$15)))))))</f>
        <v>0</v>
      </c>
      <c r="L41" s="156">
        <f t="shared" si="3"/>
        <v>561.68000000000006</v>
      </c>
      <c r="M41" s="156">
        <f t="shared" si="0"/>
        <v>0</v>
      </c>
      <c r="N41" s="157">
        <f t="shared" si="1"/>
        <v>0</v>
      </c>
      <c r="O41" s="156">
        <f t="shared" si="2"/>
        <v>0</v>
      </c>
      <c r="P41" s="3"/>
      <c r="Q41" s="3"/>
    </row>
    <row r="42" spans="1:17" ht="16.5">
      <c r="A42" s="292">
        <v>28</v>
      </c>
      <c r="B42" s="150" t="s">
        <v>149</v>
      </c>
      <c r="C42" s="151" t="s">
        <v>136</v>
      </c>
      <c r="D42" s="152">
        <v>110</v>
      </c>
      <c r="E42" s="150" t="s">
        <v>167</v>
      </c>
      <c r="F42" s="150" t="s">
        <v>142</v>
      </c>
      <c r="G42" s="151" t="s">
        <v>127</v>
      </c>
      <c r="H42" s="154">
        <v>4.04</v>
      </c>
      <c r="I42" s="151">
        <v>5</v>
      </c>
      <c r="J42" s="119">
        <f>IF(I42&lt;&gt;"",VLOOKUP(I42,Zusammenfassung!$I$11:$J$24,MATCH($E$11,{"V";"S";"SH"},0)+1,FALSE),)</f>
        <v>250.75</v>
      </c>
      <c r="K42" s="476">
        <f>IF(G42="A",Hilfsblatt!$D$9,IF(G42="B1",Hilfsblatt!$D$10,IF(G42="B2",Hilfsblatt!$D$11,IF(G42="C1",Hilfsblatt!$D$12,IF(G42="C2",Hilfsblatt!$D$13,IF(G42="D",Hilfsblatt!$D$14,IF(G42="E",Hilfsblatt!$D$15)))))))</f>
        <v>0</v>
      </c>
      <c r="L42" s="156">
        <f t="shared" si="3"/>
        <v>1013.03</v>
      </c>
      <c r="M42" s="156">
        <f t="shared" si="0"/>
        <v>0</v>
      </c>
      <c r="N42" s="157">
        <f t="shared" si="1"/>
        <v>0</v>
      </c>
      <c r="O42" s="156">
        <f t="shared" si="2"/>
        <v>0</v>
      </c>
      <c r="P42" s="3"/>
      <c r="Q42" s="3"/>
    </row>
    <row r="43" spans="1:17" ht="16.5">
      <c r="A43" s="292">
        <v>29</v>
      </c>
      <c r="B43" s="150" t="s">
        <v>149</v>
      </c>
      <c r="C43" s="151" t="s">
        <v>136</v>
      </c>
      <c r="D43" s="152">
        <v>106</v>
      </c>
      <c r="E43" s="150" t="s">
        <v>168</v>
      </c>
      <c r="F43" s="150" t="s">
        <v>93</v>
      </c>
      <c r="G43" s="151" t="s">
        <v>94</v>
      </c>
      <c r="H43" s="154">
        <v>3.15</v>
      </c>
      <c r="I43" s="151">
        <v>0.23</v>
      </c>
      <c r="J43" s="119">
        <f>IF(I43&lt;&gt;"",VLOOKUP(I43,Zusammenfassung!$I$11:$J$24,MATCH($E$11,{"V";"S";"SH"},0)+1,FALSE),)</f>
        <v>12</v>
      </c>
      <c r="K43" s="476">
        <f>IF(G43="A",Hilfsblatt!$D$9,IF(G43="B1",Hilfsblatt!$D$10,IF(G43="B2",Hilfsblatt!$D$11,IF(G43="C1",Hilfsblatt!$D$12,IF(G43="C2",Hilfsblatt!$D$13,IF(G43="D",Hilfsblatt!$D$14,IF(G43="E",Hilfsblatt!$D$15)))))))</f>
        <v>0</v>
      </c>
      <c r="L43" s="156">
        <f t="shared" si="3"/>
        <v>37.799999999999997</v>
      </c>
      <c r="M43" s="156">
        <f t="shared" si="0"/>
        <v>0</v>
      </c>
      <c r="N43" s="157">
        <f t="shared" si="1"/>
        <v>0</v>
      </c>
      <c r="O43" s="156">
        <f t="shared" si="2"/>
        <v>0</v>
      </c>
      <c r="P43" s="3"/>
      <c r="Q43" s="3"/>
    </row>
    <row r="44" spans="1:17" ht="16.5">
      <c r="A44" s="292">
        <v>30</v>
      </c>
      <c r="B44" s="150" t="s">
        <v>149</v>
      </c>
      <c r="C44" s="151" t="s">
        <v>136</v>
      </c>
      <c r="D44" s="152" t="s">
        <v>67</v>
      </c>
      <c r="E44" s="150" t="s">
        <v>169</v>
      </c>
      <c r="F44" s="150" t="s">
        <v>170</v>
      </c>
      <c r="G44" s="518" t="s">
        <v>88</v>
      </c>
      <c r="H44" s="154">
        <v>13.38</v>
      </c>
      <c r="I44" s="151">
        <v>0.04</v>
      </c>
      <c r="J44" s="119">
        <f>IF(I44&lt;&gt;"",VLOOKUP(I44,Zusammenfassung!$I$11:$J$24,MATCH($E$11,{"V";"S";"SH"},0)+1,FALSE),)</f>
        <v>2</v>
      </c>
      <c r="K44" s="519"/>
      <c r="L44" s="156">
        <f t="shared" si="3"/>
        <v>26.76</v>
      </c>
      <c r="M44" s="156">
        <f t="shared" si="0"/>
        <v>0</v>
      </c>
      <c r="N44" s="157">
        <f t="shared" si="1"/>
        <v>0</v>
      </c>
      <c r="O44" s="156">
        <f t="shared" si="2"/>
        <v>0</v>
      </c>
      <c r="P44" s="3"/>
      <c r="Q44" s="3"/>
    </row>
    <row r="45" spans="1:17" ht="16.5">
      <c r="A45" s="292">
        <v>31</v>
      </c>
      <c r="B45" s="150" t="s">
        <v>171</v>
      </c>
      <c r="C45" s="151" t="s">
        <v>172</v>
      </c>
      <c r="D45" s="152" t="s">
        <v>67</v>
      </c>
      <c r="E45" s="150" t="s">
        <v>173</v>
      </c>
      <c r="F45" s="150" t="s">
        <v>174</v>
      </c>
      <c r="G45" s="151" t="s">
        <v>1032</v>
      </c>
      <c r="H45" s="154">
        <v>24.44</v>
      </c>
      <c r="I45" s="151">
        <v>2</v>
      </c>
      <c r="J45" s="119">
        <f>IF(I45&lt;&gt;"",VLOOKUP(I45,Zusammenfassung!$I$11:$J$24,MATCH($E$11,{"V";"S";"SH"},0)+1,FALSE),)</f>
        <v>100.3</v>
      </c>
      <c r="K45" s="476">
        <f>IF(G45="A",Hilfsblatt!$D$9,IF(G45="B1",Hilfsblatt!$D$10,IF(G45="B2",Hilfsblatt!$D$11,IF(G45="C1",Hilfsblatt!$D$12,IF(G45="C2",Hilfsblatt!$D$13,IF(G45="D",Hilfsblatt!$D$14,IF(G45="E",Hilfsblatt!$D$15)))))))</f>
        <v>0</v>
      </c>
      <c r="L45" s="156">
        <f t="shared" si="3"/>
        <v>2451.3319999999999</v>
      </c>
      <c r="M45" s="156">
        <f t="shared" si="0"/>
        <v>0</v>
      </c>
      <c r="N45" s="157">
        <f t="shared" si="1"/>
        <v>0</v>
      </c>
      <c r="O45" s="156">
        <f t="shared" si="2"/>
        <v>0</v>
      </c>
      <c r="P45" s="3"/>
      <c r="Q45" s="3"/>
    </row>
    <row r="46" spans="1:17" ht="16.5">
      <c r="A46" s="292">
        <v>32</v>
      </c>
      <c r="B46" s="150" t="s">
        <v>171</v>
      </c>
      <c r="C46" s="151" t="s">
        <v>172</v>
      </c>
      <c r="D46" s="152">
        <v>213</v>
      </c>
      <c r="E46" s="150" t="s">
        <v>175</v>
      </c>
      <c r="F46" s="150" t="s">
        <v>93</v>
      </c>
      <c r="G46" s="151" t="s">
        <v>176</v>
      </c>
      <c r="H46" s="158"/>
      <c r="I46" s="158"/>
      <c r="J46" s="124"/>
      <c r="K46" s="124"/>
      <c r="L46" s="124"/>
      <c r="M46" s="124"/>
      <c r="N46" s="124"/>
      <c r="O46" s="156">
        <f t="shared" si="2"/>
        <v>0</v>
      </c>
      <c r="P46" s="3"/>
      <c r="Q46" s="3"/>
    </row>
    <row r="47" spans="1:17" ht="16.5">
      <c r="A47" s="292">
        <v>33</v>
      </c>
      <c r="B47" s="150" t="s">
        <v>171</v>
      </c>
      <c r="C47" s="151" t="s">
        <v>172</v>
      </c>
      <c r="D47" s="152">
        <v>212</v>
      </c>
      <c r="E47" s="150" t="s">
        <v>177</v>
      </c>
      <c r="F47" s="150" t="s">
        <v>93</v>
      </c>
      <c r="G47" s="151" t="s">
        <v>126</v>
      </c>
      <c r="H47" s="154">
        <v>21.6</v>
      </c>
      <c r="I47" s="177">
        <v>1</v>
      </c>
      <c r="J47" s="119">
        <f>IF(I47&lt;&gt;"",VLOOKUP(I47,Zusammenfassung!$I$11:$J$24,MATCH($E$11,{"V";"S";"SH"},0)+1,FALSE),)</f>
        <v>52.178571428571431</v>
      </c>
      <c r="K47" s="476">
        <f>IF(G47="A",Hilfsblatt!$D$9,IF(G47="B1",Hilfsblatt!$D$10,IF(G47="B2",Hilfsblatt!$D$11,IF(G47="C1",Hilfsblatt!$D$12,IF(G47="C2",Hilfsblatt!$D$13,IF(G47="D",Hilfsblatt!$D$14,IF(G47="E",Hilfsblatt!$D$15)))))))</f>
        <v>0</v>
      </c>
      <c r="L47" s="156">
        <f t="shared" si="3"/>
        <v>1127.0571428571429</v>
      </c>
      <c r="M47" s="156">
        <f t="shared" si="0"/>
        <v>0</v>
      </c>
      <c r="N47" s="157">
        <f t="shared" si="1"/>
        <v>0</v>
      </c>
      <c r="O47" s="156">
        <f t="shared" si="2"/>
        <v>0</v>
      </c>
      <c r="P47" s="3"/>
      <c r="Q47" s="3"/>
    </row>
    <row r="48" spans="1:17" ht="16.5">
      <c r="A48" s="292">
        <v>34</v>
      </c>
      <c r="B48" s="150" t="s">
        <v>171</v>
      </c>
      <c r="C48" s="151" t="s">
        <v>172</v>
      </c>
      <c r="D48" s="152">
        <v>211</v>
      </c>
      <c r="E48" s="150" t="s">
        <v>178</v>
      </c>
      <c r="F48" s="150" t="s">
        <v>93</v>
      </c>
      <c r="G48" s="151" t="s">
        <v>126</v>
      </c>
      <c r="H48" s="154">
        <v>19.899999999999999</v>
      </c>
      <c r="I48" s="177">
        <v>1</v>
      </c>
      <c r="J48" s="119">
        <f>IF(I48&lt;&gt;"",VLOOKUP(I48,Zusammenfassung!$I$11:$J$24,MATCH($E$11,{"V";"S";"SH"},0)+1,FALSE),)</f>
        <v>52.178571428571431</v>
      </c>
      <c r="K48" s="476">
        <f>IF(G48="A",Hilfsblatt!$D$9,IF(G48="B1",Hilfsblatt!$D$10,IF(G48="B2",Hilfsblatt!$D$11,IF(G48="C1",Hilfsblatt!$D$12,IF(G48="C2",Hilfsblatt!$D$13,IF(G48="D",Hilfsblatt!$D$14,IF(G48="E",Hilfsblatt!$D$15)))))))</f>
        <v>0</v>
      </c>
      <c r="L48" s="156">
        <f t="shared" si="3"/>
        <v>1038.3535714285713</v>
      </c>
      <c r="M48" s="156">
        <f t="shared" si="0"/>
        <v>0</v>
      </c>
      <c r="N48" s="157">
        <f t="shared" si="1"/>
        <v>0</v>
      </c>
      <c r="O48" s="156">
        <f t="shared" si="2"/>
        <v>0</v>
      </c>
      <c r="P48" s="3"/>
      <c r="Q48" s="3"/>
    </row>
    <row r="49" spans="1:17" ht="16.5">
      <c r="A49" s="292">
        <v>35</v>
      </c>
      <c r="B49" s="150" t="s">
        <v>171</v>
      </c>
      <c r="C49" s="151" t="s">
        <v>172</v>
      </c>
      <c r="D49" s="152">
        <v>210</v>
      </c>
      <c r="E49" s="150" t="s">
        <v>179</v>
      </c>
      <c r="F49" s="150" t="s">
        <v>93</v>
      </c>
      <c r="G49" s="151" t="s">
        <v>126</v>
      </c>
      <c r="H49" s="154">
        <v>18.399999999999999</v>
      </c>
      <c r="I49" s="177">
        <v>1</v>
      </c>
      <c r="J49" s="119">
        <f>IF(I49&lt;&gt;"",VLOOKUP(I49,Zusammenfassung!$I$11:$J$24,MATCH($E$11,{"V";"S";"SH"},0)+1,FALSE),)</f>
        <v>52.178571428571431</v>
      </c>
      <c r="K49" s="476">
        <f>IF(G49="A",Hilfsblatt!$D$9,IF(G49="B1",Hilfsblatt!$D$10,IF(G49="B2",Hilfsblatt!$D$11,IF(G49="C1",Hilfsblatt!$D$12,IF(G49="C2",Hilfsblatt!$D$13,IF(G49="D",Hilfsblatt!$D$14,IF(G49="E",Hilfsblatt!$D$15)))))))</f>
        <v>0</v>
      </c>
      <c r="L49" s="156">
        <f t="shared" si="3"/>
        <v>960.08571428571429</v>
      </c>
      <c r="M49" s="156">
        <f t="shared" si="0"/>
        <v>0</v>
      </c>
      <c r="N49" s="157">
        <f t="shared" si="1"/>
        <v>0</v>
      </c>
      <c r="O49" s="156">
        <f t="shared" si="2"/>
        <v>0</v>
      </c>
      <c r="P49" s="3"/>
      <c r="Q49" s="3"/>
    </row>
    <row r="50" spans="1:17" ht="16.5">
      <c r="A50" s="292">
        <v>36</v>
      </c>
      <c r="B50" s="150" t="s">
        <v>171</v>
      </c>
      <c r="C50" s="151" t="s">
        <v>172</v>
      </c>
      <c r="D50" s="152">
        <v>209</v>
      </c>
      <c r="E50" s="150" t="s">
        <v>180</v>
      </c>
      <c r="F50" s="150" t="s">
        <v>93</v>
      </c>
      <c r="G50" s="151" t="s">
        <v>126</v>
      </c>
      <c r="H50" s="154">
        <v>15</v>
      </c>
      <c r="I50" s="177">
        <v>1</v>
      </c>
      <c r="J50" s="119">
        <f>IF(I50&lt;&gt;"",VLOOKUP(I50,Zusammenfassung!$I$11:$J$24,MATCH($E$11,{"V";"S";"SH"},0)+1,FALSE),)</f>
        <v>52.178571428571431</v>
      </c>
      <c r="K50" s="476">
        <f>IF(G50="A",Hilfsblatt!$D$9,IF(G50="B1",Hilfsblatt!$D$10,IF(G50="B2",Hilfsblatt!$D$11,IF(G50="C1",Hilfsblatt!$D$12,IF(G50="C2",Hilfsblatt!$D$13,IF(G50="D",Hilfsblatt!$D$14,IF(G50="E",Hilfsblatt!$D$15)))))))</f>
        <v>0</v>
      </c>
      <c r="L50" s="156">
        <f t="shared" si="3"/>
        <v>782.67857142857144</v>
      </c>
      <c r="M50" s="156">
        <f t="shared" si="0"/>
        <v>0</v>
      </c>
      <c r="N50" s="157">
        <f t="shared" si="1"/>
        <v>0</v>
      </c>
      <c r="O50" s="156">
        <f t="shared" si="2"/>
        <v>0</v>
      </c>
      <c r="P50" s="3"/>
      <c r="Q50" s="3"/>
    </row>
    <row r="51" spans="1:17" ht="16.5">
      <c r="A51" s="292">
        <v>37</v>
      </c>
      <c r="B51" s="150" t="s">
        <v>171</v>
      </c>
      <c r="C51" s="151" t="s">
        <v>172</v>
      </c>
      <c r="D51" s="152">
        <v>208</v>
      </c>
      <c r="E51" s="150" t="s">
        <v>181</v>
      </c>
      <c r="F51" s="150" t="s">
        <v>93</v>
      </c>
      <c r="G51" s="151" t="s">
        <v>126</v>
      </c>
      <c r="H51" s="154">
        <v>25.53</v>
      </c>
      <c r="I51" s="151">
        <v>1</v>
      </c>
      <c r="J51" s="119">
        <f>IF(I51&lt;&gt;"",VLOOKUP(I51,Zusammenfassung!$I$11:$J$24,MATCH($E$11,{"V";"S";"SH"},0)+1,FALSE),)</f>
        <v>52.178571428571431</v>
      </c>
      <c r="K51" s="476">
        <f>IF(G51="A",Hilfsblatt!$D$9,IF(G51="B1",Hilfsblatt!$D$10,IF(G51="B2",Hilfsblatt!$D$11,IF(G51="C1",Hilfsblatt!$D$12,IF(G51="C2",Hilfsblatt!$D$13,IF(G51="D",Hilfsblatt!$D$14,IF(G51="E",Hilfsblatt!$D$15)))))))</f>
        <v>0</v>
      </c>
      <c r="L51" s="156">
        <f t="shared" si="3"/>
        <v>1332.1189285714288</v>
      </c>
      <c r="M51" s="156">
        <f t="shared" si="0"/>
        <v>0</v>
      </c>
      <c r="N51" s="157">
        <f t="shared" si="1"/>
        <v>0</v>
      </c>
      <c r="O51" s="156">
        <f t="shared" si="2"/>
        <v>0</v>
      </c>
      <c r="P51" s="3"/>
      <c r="Q51" s="3"/>
    </row>
    <row r="52" spans="1:17" ht="16.5">
      <c r="A52" s="292">
        <v>38</v>
      </c>
      <c r="B52" s="150" t="s">
        <v>182</v>
      </c>
      <c r="C52" s="151" t="s">
        <v>172</v>
      </c>
      <c r="D52" s="152" t="s">
        <v>67</v>
      </c>
      <c r="E52" s="150" t="s">
        <v>183</v>
      </c>
      <c r="F52" s="150" t="s">
        <v>142</v>
      </c>
      <c r="G52" s="151" t="s">
        <v>1032</v>
      </c>
      <c r="H52" s="154">
        <v>13.47</v>
      </c>
      <c r="I52" s="151">
        <v>2</v>
      </c>
      <c r="J52" s="119">
        <f>IF(I52&lt;&gt;"",VLOOKUP(I52,Zusammenfassung!$I$11:$J$24,MATCH($E$11,{"V";"S";"SH"},0)+1,FALSE),)</f>
        <v>100.3</v>
      </c>
      <c r="K52" s="476">
        <f>IF(G52="A",Hilfsblatt!$D$9,IF(G52="B1",Hilfsblatt!$D$10,IF(G52="B2",Hilfsblatt!$D$11,IF(G52="C1",Hilfsblatt!$D$12,IF(G52="C2",Hilfsblatt!$D$13,IF(G52="D",Hilfsblatt!$D$14,IF(G52="E",Hilfsblatt!$D$15)))))))</f>
        <v>0</v>
      </c>
      <c r="L52" s="156">
        <f>H52*J52</f>
        <v>1351.0409999999999</v>
      </c>
      <c r="M52" s="156">
        <f t="shared" si="0"/>
        <v>0</v>
      </c>
      <c r="N52" s="157">
        <f t="shared" si="1"/>
        <v>0</v>
      </c>
      <c r="O52" s="156">
        <f t="shared" si="2"/>
        <v>0</v>
      </c>
      <c r="P52" s="3"/>
      <c r="Q52" s="3"/>
    </row>
    <row r="53" spans="1:17" ht="16.5">
      <c r="A53" s="292">
        <v>39</v>
      </c>
      <c r="B53" s="150" t="s">
        <v>184</v>
      </c>
      <c r="C53" s="151" t="s">
        <v>172</v>
      </c>
      <c r="D53" s="152" t="s">
        <v>67</v>
      </c>
      <c r="E53" s="150" t="s">
        <v>72</v>
      </c>
      <c r="F53" s="150" t="s">
        <v>93</v>
      </c>
      <c r="G53" s="151" t="s">
        <v>1032</v>
      </c>
      <c r="H53" s="154">
        <f>26.52+5.59</f>
        <v>32.11</v>
      </c>
      <c r="I53" s="151">
        <v>2</v>
      </c>
      <c r="J53" s="119">
        <f>IF(I53&lt;&gt;"",VLOOKUP(I53,Zusammenfassung!$I$11:$J$24,MATCH($E$11,{"V";"S";"SH"},0)+1,FALSE),)</f>
        <v>100.3</v>
      </c>
      <c r="K53" s="476">
        <f>IF(G53="A",Hilfsblatt!$D$9,IF(G53="B1",Hilfsblatt!$D$10,IF(G53="B2",Hilfsblatt!$D$11,IF(G53="C1",Hilfsblatt!$D$12,IF(G53="C2",Hilfsblatt!$D$13,IF(G53="D",Hilfsblatt!$D$14,IF(G53="E",Hilfsblatt!$D$15)))))))</f>
        <v>0</v>
      </c>
      <c r="L53" s="156">
        <f t="shared" si="3"/>
        <v>3220.6329999999998</v>
      </c>
      <c r="M53" s="156">
        <f t="shared" si="0"/>
        <v>0</v>
      </c>
      <c r="N53" s="157">
        <f t="shared" si="1"/>
        <v>0</v>
      </c>
      <c r="O53" s="156">
        <f t="shared" si="2"/>
        <v>0</v>
      </c>
      <c r="P53" s="3"/>
      <c r="Q53" s="3"/>
    </row>
    <row r="54" spans="1:17" ht="16.5">
      <c r="A54" s="292">
        <v>40</v>
      </c>
      <c r="B54" s="150" t="s">
        <v>184</v>
      </c>
      <c r="C54" s="151" t="s">
        <v>172</v>
      </c>
      <c r="D54" s="175" t="s">
        <v>67</v>
      </c>
      <c r="E54" s="150" t="s">
        <v>185</v>
      </c>
      <c r="F54" s="150" t="s">
        <v>93</v>
      </c>
      <c r="G54" s="151" t="s">
        <v>94</v>
      </c>
      <c r="H54" s="154">
        <v>5.59</v>
      </c>
      <c r="I54" s="151">
        <v>0.23</v>
      </c>
      <c r="J54" s="119">
        <f>IF(I54&lt;&gt;"",VLOOKUP(I54,Zusammenfassung!$I$11:$J$24,MATCH($E$11,{"V";"S";"SH"},0)+1,FALSE),)</f>
        <v>12</v>
      </c>
      <c r="K54" s="476">
        <f>IF(G54="A",Hilfsblatt!$D$9,IF(G54="B1",Hilfsblatt!$D$10,IF(G54="B2",Hilfsblatt!$D$11,IF(G54="C1",Hilfsblatt!$D$12,IF(G54="C2",Hilfsblatt!$D$13,IF(G54="D",Hilfsblatt!$D$14,IF(G54="E",Hilfsblatt!$D$15)))))))</f>
        <v>0</v>
      </c>
      <c r="L54" s="156">
        <f t="shared" si="3"/>
        <v>67.08</v>
      </c>
      <c r="M54" s="156">
        <f t="shared" si="0"/>
        <v>0</v>
      </c>
      <c r="N54" s="157">
        <f t="shared" si="1"/>
        <v>0</v>
      </c>
      <c r="O54" s="156">
        <f t="shared" si="2"/>
        <v>0</v>
      </c>
      <c r="P54" s="3"/>
      <c r="Q54" s="3"/>
    </row>
    <row r="55" spans="1:17" ht="16.5">
      <c r="A55" s="292">
        <v>41</v>
      </c>
      <c r="B55" s="150" t="s">
        <v>184</v>
      </c>
      <c r="C55" s="151" t="s">
        <v>172</v>
      </c>
      <c r="D55" s="152">
        <v>207</v>
      </c>
      <c r="E55" s="150" t="s">
        <v>186</v>
      </c>
      <c r="F55" s="150" t="s">
        <v>93</v>
      </c>
      <c r="G55" s="151" t="s">
        <v>126</v>
      </c>
      <c r="H55" s="154">
        <v>16.84</v>
      </c>
      <c r="I55" s="151">
        <v>1</v>
      </c>
      <c r="J55" s="119">
        <f>IF(I55&lt;&gt;"",VLOOKUP(I55,Zusammenfassung!$I$11:$J$24,MATCH($E$11,{"V";"S";"SH"},0)+1,FALSE),)</f>
        <v>52.178571428571431</v>
      </c>
      <c r="K55" s="476">
        <f>IF(G55="A",Hilfsblatt!$D$9,IF(G55="B1",Hilfsblatt!$D$10,IF(G55="B2",Hilfsblatt!$D$11,IF(G55="C1",Hilfsblatt!$D$12,IF(G55="C2",Hilfsblatt!$D$13,IF(G55="D",Hilfsblatt!$D$14,IF(G55="E",Hilfsblatt!$D$15)))))))</f>
        <v>0</v>
      </c>
      <c r="L55" s="156">
        <f t="shared" si="3"/>
        <v>878.68714285714293</v>
      </c>
      <c r="M55" s="156">
        <f t="shared" si="0"/>
        <v>0</v>
      </c>
      <c r="N55" s="157">
        <f t="shared" si="1"/>
        <v>0</v>
      </c>
      <c r="O55" s="156">
        <f t="shared" si="2"/>
        <v>0</v>
      </c>
      <c r="P55" s="3"/>
      <c r="Q55" s="3"/>
    </row>
    <row r="56" spans="1:17" ht="16.5">
      <c r="A56" s="292">
        <v>42</v>
      </c>
      <c r="B56" s="150" t="s">
        <v>184</v>
      </c>
      <c r="C56" s="151" t="s">
        <v>172</v>
      </c>
      <c r="D56" s="152">
        <v>206</v>
      </c>
      <c r="E56" s="150" t="s">
        <v>187</v>
      </c>
      <c r="F56" s="150" t="s">
        <v>93</v>
      </c>
      <c r="G56" s="151" t="s">
        <v>126</v>
      </c>
      <c r="H56" s="154">
        <v>19.12</v>
      </c>
      <c r="I56" s="151">
        <v>1</v>
      </c>
      <c r="J56" s="119">
        <f>IF(I56&lt;&gt;"",VLOOKUP(I56,Zusammenfassung!$I$11:$J$24,MATCH($E$11,{"V";"S";"SH"},0)+1,FALSE),)</f>
        <v>52.178571428571431</v>
      </c>
      <c r="K56" s="476">
        <f>IF(G56="A",Hilfsblatt!$D$9,IF(G56="B1",Hilfsblatt!$D$10,IF(G56="B2",Hilfsblatt!$D$11,IF(G56="C1",Hilfsblatt!$D$12,IF(G56="C2",Hilfsblatt!$D$13,IF(G56="D",Hilfsblatt!$D$14,IF(G56="E",Hilfsblatt!$D$15)))))))</f>
        <v>0</v>
      </c>
      <c r="L56" s="156">
        <f t="shared" si="3"/>
        <v>997.65428571428583</v>
      </c>
      <c r="M56" s="156">
        <f t="shared" si="0"/>
        <v>0</v>
      </c>
      <c r="N56" s="157">
        <f t="shared" si="1"/>
        <v>0</v>
      </c>
      <c r="O56" s="156">
        <f t="shared" si="2"/>
        <v>0</v>
      </c>
      <c r="P56" s="3"/>
      <c r="Q56" s="3"/>
    </row>
    <row r="57" spans="1:17" ht="16.5">
      <c r="A57" s="292">
        <v>43</v>
      </c>
      <c r="B57" s="150" t="s">
        <v>184</v>
      </c>
      <c r="C57" s="151" t="s">
        <v>172</v>
      </c>
      <c r="D57" s="152">
        <v>205</v>
      </c>
      <c r="E57" s="150" t="s">
        <v>188</v>
      </c>
      <c r="F57" s="150" t="s">
        <v>142</v>
      </c>
      <c r="G57" s="151" t="s">
        <v>46</v>
      </c>
      <c r="H57" s="154">
        <v>4.5599999999999996</v>
      </c>
      <c r="I57" s="151">
        <v>5</v>
      </c>
      <c r="J57" s="119">
        <f>IF(I57&lt;&gt;"",VLOOKUP(I57,Zusammenfassung!$I$11:$J$24,MATCH($E$11,{"V";"S";"SH"},0)+1,FALSE),)</f>
        <v>250.75</v>
      </c>
      <c r="K57" s="476">
        <f>IF(G57="A",Hilfsblatt!$D$9,IF(G57="B1",Hilfsblatt!$D$10,IF(G57="B2",Hilfsblatt!$D$11,IF(G57="C1",Hilfsblatt!$D$12,IF(G57="C2",Hilfsblatt!$D$13,IF(G57="D",Hilfsblatt!$D$14,IF(G57="E",Hilfsblatt!$D$15)))))))</f>
        <v>0</v>
      </c>
      <c r="L57" s="156">
        <f t="shared" si="3"/>
        <v>1143.4199999999998</v>
      </c>
      <c r="M57" s="156">
        <f t="shared" si="0"/>
        <v>0</v>
      </c>
      <c r="N57" s="157">
        <f t="shared" si="1"/>
        <v>0</v>
      </c>
      <c r="O57" s="156">
        <f t="shared" si="2"/>
        <v>0</v>
      </c>
      <c r="P57" s="3"/>
      <c r="Q57" s="3"/>
    </row>
    <row r="58" spans="1:17" ht="16.5">
      <c r="A58" s="292">
        <v>44</v>
      </c>
      <c r="B58" s="150" t="s">
        <v>184</v>
      </c>
      <c r="C58" s="151" t="s">
        <v>172</v>
      </c>
      <c r="D58" s="152">
        <v>204</v>
      </c>
      <c r="E58" s="150" t="s">
        <v>189</v>
      </c>
      <c r="F58" s="150" t="s">
        <v>142</v>
      </c>
      <c r="G58" s="151" t="s">
        <v>46</v>
      </c>
      <c r="H58" s="154">
        <v>4.5599999999999996</v>
      </c>
      <c r="I58" s="151">
        <v>5</v>
      </c>
      <c r="J58" s="119">
        <f>IF(I58&lt;&gt;"",VLOOKUP(I58,Zusammenfassung!$I$11:$J$24,MATCH($E$11,{"V";"S";"SH"},0)+1,FALSE),)</f>
        <v>250.75</v>
      </c>
      <c r="K58" s="476">
        <f>IF(G58="A",Hilfsblatt!$D$9,IF(G58="B1",Hilfsblatt!$D$10,IF(G58="B2",Hilfsblatt!$D$11,IF(G58="C1",Hilfsblatt!$D$12,IF(G58="C2",Hilfsblatt!$D$13,IF(G58="D",Hilfsblatt!$D$14,IF(G58="E",Hilfsblatt!$D$15)))))))</f>
        <v>0</v>
      </c>
      <c r="L58" s="156">
        <f t="shared" si="3"/>
        <v>1143.4199999999998</v>
      </c>
      <c r="M58" s="156">
        <f t="shared" si="0"/>
        <v>0</v>
      </c>
      <c r="N58" s="157">
        <f t="shared" si="1"/>
        <v>0</v>
      </c>
      <c r="O58" s="156">
        <f t="shared" si="2"/>
        <v>0</v>
      </c>
      <c r="P58" s="3"/>
      <c r="Q58" s="3"/>
    </row>
    <row r="59" spans="1:17" ht="16.5">
      <c r="A59" s="292">
        <v>45</v>
      </c>
      <c r="B59" s="150" t="s">
        <v>184</v>
      </c>
      <c r="C59" s="151" t="s">
        <v>172</v>
      </c>
      <c r="D59" s="152">
        <v>203</v>
      </c>
      <c r="E59" s="150" t="s">
        <v>190</v>
      </c>
      <c r="F59" s="150" t="s">
        <v>93</v>
      </c>
      <c r="G59" s="151" t="s">
        <v>126</v>
      </c>
      <c r="H59" s="154">
        <v>53.69</v>
      </c>
      <c r="I59" s="151">
        <v>1</v>
      </c>
      <c r="J59" s="119">
        <f>IF(I59&lt;&gt;"",VLOOKUP(I59,Zusammenfassung!$I$11:$J$24,MATCH($E$11,{"V";"S";"SH"},0)+1,FALSE),)</f>
        <v>52.178571428571431</v>
      </c>
      <c r="K59" s="476">
        <f>IF(G59="A",Hilfsblatt!$D$9,IF(G59="B1",Hilfsblatt!$D$10,IF(G59="B2",Hilfsblatt!$D$11,IF(G59="C1",Hilfsblatt!$D$12,IF(G59="C2",Hilfsblatt!$D$13,IF(G59="D",Hilfsblatt!$D$14,IF(G59="E",Hilfsblatt!$D$15)))))))</f>
        <v>0</v>
      </c>
      <c r="L59" s="156">
        <f t="shared" si="3"/>
        <v>2801.4675000000002</v>
      </c>
      <c r="M59" s="156">
        <f t="shared" si="0"/>
        <v>0</v>
      </c>
      <c r="N59" s="157">
        <f t="shared" si="1"/>
        <v>0</v>
      </c>
      <c r="O59" s="156">
        <f t="shared" si="2"/>
        <v>0</v>
      </c>
      <c r="P59" s="3"/>
      <c r="Q59" s="3"/>
    </row>
    <row r="60" spans="1:17" ht="16.5">
      <c r="A60" s="292">
        <v>46</v>
      </c>
      <c r="B60" s="150" t="s">
        <v>184</v>
      </c>
      <c r="C60" s="151" t="s">
        <v>172</v>
      </c>
      <c r="D60" s="152">
        <v>202</v>
      </c>
      <c r="E60" s="150" t="s">
        <v>191</v>
      </c>
      <c r="F60" s="150" t="s">
        <v>93</v>
      </c>
      <c r="G60" s="151" t="s">
        <v>126</v>
      </c>
      <c r="H60" s="154">
        <v>16.239999999999998</v>
      </c>
      <c r="I60" s="151">
        <v>1</v>
      </c>
      <c r="J60" s="119">
        <f>IF(I60&lt;&gt;"",VLOOKUP(I60,Zusammenfassung!$I$11:$J$24,MATCH($E$11,{"V";"S";"SH"},0)+1,FALSE),)</f>
        <v>52.178571428571431</v>
      </c>
      <c r="K60" s="476">
        <f>IF(G60="A",Hilfsblatt!$D$9,IF(G60="B1",Hilfsblatt!$D$10,IF(G60="B2",Hilfsblatt!$D$11,IF(G60="C1",Hilfsblatt!$D$12,IF(G60="C2",Hilfsblatt!$D$13,IF(G60="D",Hilfsblatt!$D$14,IF(G60="E",Hilfsblatt!$D$15)))))))</f>
        <v>0</v>
      </c>
      <c r="L60" s="156">
        <f t="shared" si="3"/>
        <v>847.38</v>
      </c>
      <c r="M60" s="156">
        <f t="shared" si="0"/>
        <v>0</v>
      </c>
      <c r="N60" s="157">
        <f t="shared" si="1"/>
        <v>0</v>
      </c>
      <c r="O60" s="156">
        <f t="shared" si="2"/>
        <v>0</v>
      </c>
      <c r="P60" s="3"/>
      <c r="Q60" s="3"/>
    </row>
    <row r="61" spans="1:17" ht="16.5">
      <c r="A61" s="292">
        <v>47</v>
      </c>
      <c r="B61" s="150" t="s">
        <v>184</v>
      </c>
      <c r="C61" s="151" t="s">
        <v>172</v>
      </c>
      <c r="D61" s="152">
        <v>201</v>
      </c>
      <c r="E61" s="150" t="s">
        <v>192</v>
      </c>
      <c r="F61" s="150" t="s">
        <v>93</v>
      </c>
      <c r="G61" s="151" t="s">
        <v>126</v>
      </c>
      <c r="H61" s="154">
        <v>15.34</v>
      </c>
      <c r="I61" s="151">
        <v>1</v>
      </c>
      <c r="J61" s="119">
        <f>IF(I61&lt;&gt;"",VLOOKUP(I61,Zusammenfassung!$I$11:$J$24,MATCH($E$11,{"V";"S";"SH"},0)+1,FALSE),)</f>
        <v>52.178571428571431</v>
      </c>
      <c r="K61" s="476">
        <f>IF(G61="A",Hilfsblatt!$D$9,IF(G61="B1",Hilfsblatt!$D$10,IF(G61="B2",Hilfsblatt!$D$11,IF(G61="C1",Hilfsblatt!$D$12,IF(G61="C2",Hilfsblatt!$D$13,IF(G61="D",Hilfsblatt!$D$14,IF(G61="E",Hilfsblatt!$D$15)))))))</f>
        <v>0</v>
      </c>
      <c r="L61" s="156">
        <f t="shared" si="3"/>
        <v>800.41928571428571</v>
      </c>
      <c r="M61" s="156">
        <f t="shared" si="0"/>
        <v>0</v>
      </c>
      <c r="N61" s="157">
        <f t="shared" si="1"/>
        <v>0</v>
      </c>
      <c r="O61" s="156">
        <f t="shared" si="2"/>
        <v>0</v>
      </c>
      <c r="P61" s="3"/>
      <c r="Q61" s="3"/>
    </row>
    <row r="62" spans="1:17" ht="16.5">
      <c r="A62" s="293">
        <v>48</v>
      </c>
      <c r="B62" s="178" t="s">
        <v>234</v>
      </c>
      <c r="C62" s="179" t="s">
        <v>29</v>
      </c>
      <c r="D62" s="180" t="s">
        <v>67</v>
      </c>
      <c r="E62" s="124"/>
      <c r="F62" s="124"/>
      <c r="G62" s="516" t="s">
        <v>88</v>
      </c>
      <c r="H62" s="124"/>
      <c r="I62" s="124"/>
      <c r="J62" s="124"/>
      <c r="K62" s="451"/>
      <c r="L62" s="124"/>
      <c r="M62" s="519"/>
      <c r="N62" s="124"/>
      <c r="O62" s="156">
        <f t="shared" si="2"/>
        <v>0</v>
      </c>
      <c r="P62" s="3"/>
      <c r="Q62" s="3"/>
    </row>
    <row r="63" spans="1:17" ht="16.350000000000001" customHeight="1">
      <c r="A63" s="318" t="s">
        <v>82</v>
      </c>
      <c r="B63" s="298" t="s">
        <v>83</v>
      </c>
      <c r="C63" s="299"/>
      <c r="D63" s="300"/>
      <c r="E63" s="301"/>
      <c r="F63" s="302"/>
      <c r="G63" s="303"/>
      <c r="H63" s="304">
        <f>SUM(H15:H61)</f>
        <v>701.75000000000011</v>
      </c>
      <c r="I63" s="305"/>
      <c r="J63" s="305"/>
      <c r="K63" s="452"/>
      <c r="L63" s="304">
        <f>SUM(L15:L61)</f>
        <v>49646.202214285702</v>
      </c>
      <c r="M63" s="304">
        <f>SUM(M15:M62)</f>
        <v>0</v>
      </c>
      <c r="N63" s="306"/>
      <c r="O63" s="304">
        <f>SUM(O15:O62)</f>
        <v>0</v>
      </c>
      <c r="P63" s="3"/>
      <c r="Q63" s="3"/>
    </row>
    <row r="64" spans="1:17" ht="17.25">
      <c r="A64" s="50"/>
      <c r="B64" s="50"/>
      <c r="C64" s="130"/>
      <c r="D64" s="52"/>
      <c r="E64" s="55"/>
      <c r="F64" s="55"/>
      <c r="G64" s="52"/>
      <c r="H64" s="181"/>
      <c r="I64" s="181"/>
      <c r="J64" s="182"/>
      <c r="K64" s="454"/>
      <c r="L64" s="181"/>
      <c r="M64" s="55"/>
      <c r="N64" s="55"/>
      <c r="O64" s="183"/>
      <c r="P64" s="3"/>
      <c r="Q64" s="3"/>
    </row>
    <row r="65" spans="1:17" ht="16.5">
      <c r="A65" s="200" t="s">
        <v>693</v>
      </c>
      <c r="B65" s="200"/>
      <c r="C65" s="200"/>
      <c r="D65" s="200"/>
      <c r="E65" s="3"/>
      <c r="F65" s="3"/>
      <c r="G65" s="3"/>
      <c r="H65" s="3"/>
      <c r="I65" s="3"/>
      <c r="J65" s="3"/>
      <c r="K65" s="446"/>
      <c r="L65" s="3"/>
      <c r="M65" s="3"/>
      <c r="N65" s="3"/>
      <c r="O65" s="3"/>
      <c r="P65" s="3"/>
      <c r="Q65" s="3"/>
    </row>
    <row r="66" spans="1:17" ht="16.5">
      <c r="A66" s="67" t="s">
        <v>1053</v>
      </c>
      <c r="C66" s="67" t="s">
        <v>1100</v>
      </c>
      <c r="D66" s="67"/>
      <c r="E66" s="67"/>
      <c r="F66" s="67"/>
      <c r="G66" s="3"/>
      <c r="H66" s="3"/>
      <c r="I66" s="3"/>
      <c r="J66" s="3"/>
      <c r="K66" s="446"/>
      <c r="L66" s="3"/>
      <c r="M66" s="3"/>
      <c r="N66" s="3"/>
      <c r="O66" s="3"/>
      <c r="P66" s="3"/>
      <c r="Q66" s="3"/>
    </row>
    <row r="67" spans="1:17" ht="16.5">
      <c r="A67" s="3" t="s">
        <v>1054</v>
      </c>
      <c r="C67" s="67" t="s">
        <v>1102</v>
      </c>
      <c r="D67" s="67"/>
      <c r="E67" s="67"/>
      <c r="F67" s="67"/>
      <c r="G67" s="67"/>
      <c r="H67" s="67"/>
      <c r="I67" s="67"/>
      <c r="J67" s="67"/>
      <c r="K67" s="446"/>
      <c r="L67" s="3"/>
      <c r="M67" s="3"/>
      <c r="N67" s="3"/>
      <c r="O67" s="3"/>
      <c r="P67" s="3"/>
      <c r="Q67" s="3"/>
    </row>
    <row r="68" spans="1:17" ht="16.5">
      <c r="A68" s="3"/>
      <c r="B68" s="3"/>
      <c r="C68" s="67" t="s">
        <v>1104</v>
      </c>
      <c r="D68" s="67"/>
      <c r="E68" s="67"/>
      <c r="F68" s="67"/>
      <c r="G68" s="67"/>
      <c r="H68" s="67"/>
      <c r="I68" s="67"/>
      <c r="J68" s="67"/>
      <c r="K68" s="446"/>
      <c r="L68" s="3"/>
      <c r="M68" s="3"/>
      <c r="N68" s="3"/>
      <c r="O68" s="3"/>
      <c r="P68" s="3"/>
      <c r="Q68" s="3"/>
    </row>
    <row r="69" spans="1:17" ht="16.5">
      <c r="A69" s="3"/>
      <c r="B69" s="3"/>
      <c r="C69" s="3"/>
      <c r="D69" s="3"/>
      <c r="E69" s="3"/>
      <c r="F69" s="3"/>
      <c r="G69" s="3"/>
      <c r="H69" s="3"/>
      <c r="I69" s="3"/>
      <c r="J69" s="3"/>
      <c r="K69" s="446"/>
      <c r="L69" s="3"/>
      <c r="M69" s="3"/>
      <c r="N69" s="3"/>
      <c r="O69" s="3"/>
      <c r="P69" s="3"/>
      <c r="Q69" s="3"/>
    </row>
    <row r="70" spans="1:17" ht="17.25">
      <c r="A70" s="281" t="s">
        <v>800</v>
      </c>
      <c r="B70" s="273"/>
      <c r="C70" s="274"/>
      <c r="D70" s="275"/>
      <c r="E70" s="275"/>
      <c r="F70" s="276"/>
      <c r="G70" s="3"/>
      <c r="H70" s="3"/>
      <c r="I70" s="3"/>
      <c r="J70" s="3"/>
      <c r="K70" s="446"/>
      <c r="L70" s="3"/>
      <c r="M70" s="3"/>
      <c r="N70" s="3"/>
      <c r="O70" s="3"/>
      <c r="P70" s="3"/>
      <c r="Q70" s="3"/>
    </row>
    <row r="71" spans="1:17" ht="17.25">
      <c r="A71" s="277" t="s">
        <v>801</v>
      </c>
      <c r="B71" s="50" t="s">
        <v>802</v>
      </c>
      <c r="C71" s="278"/>
      <c r="D71" s="52" t="s">
        <v>803</v>
      </c>
      <c r="E71" s="53" t="s">
        <v>804</v>
      </c>
      <c r="F71" s="279"/>
      <c r="G71" s="3"/>
      <c r="H71" s="3"/>
      <c r="I71" s="3"/>
      <c r="J71" s="3"/>
      <c r="K71" s="446"/>
      <c r="L71" s="3"/>
      <c r="M71" s="3"/>
      <c r="N71" s="3"/>
      <c r="O71" s="3"/>
      <c r="P71" s="3"/>
      <c r="Q71" s="3"/>
    </row>
    <row r="72" spans="1:17" ht="17.25">
      <c r="A72" s="277" t="s">
        <v>19</v>
      </c>
      <c r="B72" s="50" t="s">
        <v>805</v>
      </c>
      <c r="C72" s="278"/>
      <c r="D72" s="52" t="s">
        <v>806</v>
      </c>
      <c r="E72" s="53" t="s">
        <v>807</v>
      </c>
      <c r="F72" s="279"/>
      <c r="G72" s="3"/>
      <c r="H72" s="3"/>
      <c r="I72" s="3"/>
      <c r="J72" s="3"/>
      <c r="K72" s="446"/>
      <c r="L72" s="3"/>
      <c r="M72" s="3"/>
      <c r="N72" s="3"/>
      <c r="O72" s="3"/>
      <c r="P72" s="3"/>
      <c r="Q72" s="3"/>
    </row>
    <row r="73" spans="1:17" ht="17.25">
      <c r="A73" s="277" t="s">
        <v>808</v>
      </c>
      <c r="B73" s="50" t="s">
        <v>809</v>
      </c>
      <c r="C73" s="278"/>
      <c r="D73" s="45" t="s">
        <v>810</v>
      </c>
      <c r="E73" s="54" t="s">
        <v>811</v>
      </c>
      <c r="F73" s="279"/>
      <c r="G73" s="3"/>
      <c r="H73" s="3"/>
      <c r="I73" s="3"/>
      <c r="J73" s="3"/>
      <c r="K73" s="446"/>
      <c r="L73" s="3"/>
      <c r="M73" s="3"/>
      <c r="N73" s="3"/>
      <c r="O73" s="3"/>
      <c r="P73" s="3"/>
      <c r="Q73" s="3"/>
    </row>
    <row r="74" spans="1:17" ht="17.25">
      <c r="A74" s="324" t="s">
        <v>812</v>
      </c>
      <c r="B74" s="323" t="s">
        <v>1060</v>
      </c>
      <c r="C74" s="319"/>
      <c r="D74" s="321"/>
      <c r="E74" s="280" t="s">
        <v>1059</v>
      </c>
      <c r="F74" s="279"/>
      <c r="G74" s="3"/>
      <c r="H74" s="3"/>
      <c r="I74" s="3"/>
      <c r="J74" s="3"/>
      <c r="K74" s="446"/>
      <c r="L74" s="3"/>
      <c r="M74" s="3"/>
      <c r="N74" s="3"/>
      <c r="O74" s="3"/>
      <c r="P74" s="3"/>
      <c r="Q74" s="3"/>
    </row>
    <row r="75" spans="1:17" ht="17.25">
      <c r="A75" s="525" t="s">
        <v>1041</v>
      </c>
      <c r="B75" s="325" t="s">
        <v>1042</v>
      </c>
      <c r="C75" s="326"/>
      <c r="D75" s="6"/>
      <c r="E75" s="6"/>
      <c r="F75" s="40"/>
      <c r="G75" s="3"/>
      <c r="H75" s="3"/>
      <c r="I75" s="3"/>
      <c r="J75" s="3"/>
      <c r="K75" s="446"/>
      <c r="L75" s="3"/>
      <c r="M75" s="3"/>
      <c r="N75" s="3"/>
      <c r="O75" s="3"/>
      <c r="P75" s="3"/>
      <c r="Q75" s="3"/>
    </row>
  </sheetData>
  <sheetProtection algorithmName="SHA-512" hashValue="24qv7mTdLhQnOjaU/ZTCvGK+oKNdLjmxa+SBPTclo7I8I84UD2i2VKazemHR7k0KnzCaSj7xD7ZduGk1uW7hng==" saltValue="hWnDeR+Es0yD7tmhKmAGlw==" spinCount="100000" sheet="1" objects="1" scenarios="1"/>
  <autoFilter ref="A13:O13" xr:uid="{00000000-0009-0000-0000-000003000000}"/>
  <mergeCells count="1">
    <mergeCell ref="F11:J11"/>
  </mergeCells>
  <conditionalFormatting sqref="B11">
    <cfRule type="expression" dxfId="11" priority="1">
      <formula>B11&lt;&gt;""</formula>
    </cfRule>
  </conditionalFormatting>
  <pageMargins left="0.51181102362204722" right="0.51181102362204722" top="0.39370078740157483" bottom="0.39370078740157483" header="0.31496062992125984" footer="0.31496062992125984"/>
  <pageSetup paperSize="9" scale="8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BA50"/>
  <sheetViews>
    <sheetView view="pageLayout" topLeftCell="A13" zoomScaleNormal="100" workbookViewId="0">
      <selection activeCell="P30" sqref="P30"/>
    </sheetView>
  </sheetViews>
  <sheetFormatPr baseColWidth="10" defaultRowHeight="15"/>
  <cols>
    <col min="1" max="1" width="8.28515625" customWidth="1"/>
    <col min="2" max="2" width="7.5703125" customWidth="1"/>
    <col min="3" max="3" width="10.42578125" customWidth="1"/>
    <col min="4" max="4" width="10.7109375" customWidth="1"/>
    <col min="5" max="5" width="18.140625" customWidth="1"/>
    <col min="6" max="6" width="13.28515625" customWidth="1"/>
    <col min="7" max="7" width="8.85546875" customWidth="1"/>
    <col min="11" max="11" width="11.42578125" style="445"/>
  </cols>
  <sheetData>
    <row r="1" spans="1:53" ht="16.5">
      <c r="A1" s="3"/>
      <c r="B1" s="3"/>
      <c r="C1" s="3"/>
    </row>
    <row r="2" spans="1:53" ht="16.5">
      <c r="C2" s="3"/>
      <c r="D2" s="3"/>
      <c r="E2" s="3"/>
      <c r="F2" s="3"/>
      <c r="G2" s="3"/>
      <c r="H2" s="3"/>
      <c r="I2" s="3"/>
      <c r="J2" s="3"/>
      <c r="K2" s="44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16.5">
      <c r="A3" s="3"/>
      <c r="B3" s="3"/>
      <c r="C3" s="3"/>
      <c r="D3" s="3"/>
      <c r="E3" s="3"/>
      <c r="F3" s="3"/>
      <c r="G3" s="3"/>
      <c r="H3" s="3"/>
      <c r="I3" s="3"/>
      <c r="J3" s="3"/>
      <c r="K3" s="446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53" ht="16.5">
      <c r="A4" s="3"/>
      <c r="B4" s="3"/>
      <c r="C4" s="3"/>
      <c r="D4" s="3"/>
      <c r="E4" s="3"/>
      <c r="F4" s="3"/>
      <c r="G4" s="3"/>
      <c r="H4" s="3"/>
      <c r="I4" s="3"/>
      <c r="J4" s="3"/>
      <c r="K4" s="44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</row>
    <row r="5" spans="1:53" ht="16.5">
      <c r="B5" s="3"/>
      <c r="C5" s="3"/>
      <c r="D5" s="3"/>
      <c r="G5" s="3"/>
      <c r="H5" s="3"/>
      <c r="I5" s="3"/>
      <c r="J5" s="3"/>
      <c r="K5" s="44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8">
      <c r="A6" s="288" t="s">
        <v>0</v>
      </c>
      <c r="B6" s="3"/>
      <c r="C6" s="3"/>
      <c r="D6" s="3"/>
      <c r="E6" s="3"/>
      <c r="F6" s="3"/>
      <c r="G6" s="3"/>
      <c r="H6" s="3"/>
      <c r="I6" s="3"/>
      <c r="J6" s="3"/>
      <c r="K6" s="44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8">
      <c r="A7" s="282" t="s">
        <v>1057</v>
      </c>
      <c r="B7" s="3"/>
      <c r="C7" s="3"/>
      <c r="D7" s="3"/>
      <c r="E7" s="3"/>
      <c r="F7" s="3"/>
      <c r="G7" s="3"/>
      <c r="H7" s="3"/>
      <c r="I7" s="3"/>
      <c r="J7" s="3"/>
      <c r="K7" s="446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>
      <c r="A8" s="5" t="s">
        <v>1058</v>
      </c>
      <c r="B8" s="3"/>
      <c r="C8" s="3"/>
      <c r="D8" s="3"/>
      <c r="E8" s="3"/>
      <c r="F8" s="3"/>
      <c r="G8" s="3"/>
      <c r="H8" s="3"/>
      <c r="I8" s="3"/>
      <c r="J8" s="3"/>
      <c r="K8" s="446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spans="1:53" ht="18">
      <c r="A9" s="5" t="s">
        <v>193</v>
      </c>
      <c r="B9" s="3"/>
      <c r="C9" s="3"/>
      <c r="D9" s="3"/>
      <c r="E9" s="3"/>
      <c r="F9" s="3"/>
      <c r="G9" s="3"/>
      <c r="H9" s="3"/>
      <c r="I9" s="3"/>
      <c r="J9" s="3"/>
      <c r="K9" s="446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1:53" ht="18">
      <c r="A10" s="5"/>
      <c r="B10" s="3"/>
      <c r="C10" s="3"/>
      <c r="D10" s="3"/>
      <c r="E10" s="3"/>
      <c r="F10" s="3"/>
      <c r="G10" s="3"/>
      <c r="H10" s="3"/>
      <c r="I10" s="3"/>
      <c r="J10" s="3"/>
      <c r="K10" s="446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1:53" ht="18">
      <c r="A11" s="286" t="s">
        <v>1055</v>
      </c>
      <c r="B11" s="129"/>
      <c r="C11" s="130"/>
      <c r="D11" s="33" t="s">
        <v>89</v>
      </c>
      <c r="E11" s="289" t="s">
        <v>86</v>
      </c>
      <c r="F11" s="560" t="s">
        <v>13</v>
      </c>
      <c r="G11" s="560"/>
      <c r="H11" s="560"/>
      <c r="I11" s="560"/>
      <c r="J11" s="561"/>
      <c r="K11" s="447">
        <f>Hilfsblatt!D20</f>
        <v>0</v>
      </c>
      <c r="L11" s="137" t="s">
        <v>14</v>
      </c>
      <c r="M11" s="137"/>
      <c r="N11" s="137"/>
      <c r="O11" s="138">
        <f>O35/L35</f>
        <v>0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</row>
    <row r="12" spans="1:53" ht="18">
      <c r="A12" s="87"/>
      <c r="B12" s="87"/>
      <c r="C12" s="88"/>
      <c r="D12" s="89"/>
      <c r="E12" s="80"/>
      <c r="F12" s="171"/>
      <c r="G12" s="172"/>
      <c r="H12" s="173"/>
      <c r="I12" s="173"/>
      <c r="J12" s="174"/>
      <c r="K12" s="448"/>
      <c r="L12" s="137" t="s">
        <v>15</v>
      </c>
      <c r="M12" s="137"/>
      <c r="N12" s="137"/>
      <c r="O12" s="139">
        <f>COUNTA(I15:I34)</f>
        <v>19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1:53" ht="32.25">
      <c r="A13" s="290" t="s">
        <v>16</v>
      </c>
      <c r="B13" s="96" t="s">
        <v>17</v>
      </c>
      <c r="C13" s="97" t="s">
        <v>18</v>
      </c>
      <c r="D13" s="98" t="s">
        <v>19</v>
      </c>
      <c r="E13" s="287" t="s">
        <v>1056</v>
      </c>
      <c r="F13" s="99" t="s">
        <v>21</v>
      </c>
      <c r="G13" s="100" t="s">
        <v>22</v>
      </c>
      <c r="H13" s="96" t="s">
        <v>23</v>
      </c>
      <c r="I13" s="96" t="s">
        <v>24</v>
      </c>
      <c r="J13" s="101" t="s">
        <v>25</v>
      </c>
      <c r="K13" s="449" t="s">
        <v>1034</v>
      </c>
      <c r="L13" s="102" t="s">
        <v>1035</v>
      </c>
      <c r="M13" s="103" t="s">
        <v>26</v>
      </c>
      <c r="N13" s="102" t="s">
        <v>27</v>
      </c>
      <c r="O13" s="104" t="s">
        <v>28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3" ht="8.1" customHeight="1">
      <c r="A14" s="307"/>
      <c r="B14" s="308"/>
      <c r="C14" s="309"/>
      <c r="D14" s="310"/>
      <c r="E14" s="311"/>
      <c r="F14" s="311"/>
      <c r="G14" s="312"/>
      <c r="H14" s="313"/>
      <c r="I14" s="313"/>
      <c r="J14" s="314"/>
      <c r="K14" s="450"/>
      <c r="L14" s="315"/>
      <c r="M14" s="311"/>
      <c r="N14" s="315"/>
      <c r="O14" s="316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 ht="16.5">
      <c r="A15" s="292">
        <v>1</v>
      </c>
      <c r="B15" s="150"/>
      <c r="C15" s="151" t="s">
        <v>172</v>
      </c>
      <c r="D15" s="152" t="s">
        <v>195</v>
      </c>
      <c r="E15" s="150" t="s">
        <v>215</v>
      </c>
      <c r="F15" s="150" t="s">
        <v>97</v>
      </c>
      <c r="G15" s="151" t="s">
        <v>126</v>
      </c>
      <c r="H15" s="154">
        <v>92.54</v>
      </c>
      <c r="I15" s="151">
        <v>1</v>
      </c>
      <c r="J15" s="119">
        <f>IF(I15&lt;&gt;"",VLOOKUP(I15,Zusammenfassung!$I$11:$J$24,MATCH($E$11,{"V";"S";"SH"},0)+1,FALSE),)</f>
        <v>52.178571428571431</v>
      </c>
      <c r="K15" s="526">
        <f>IF(G15="A",Hilfsblatt!$D$9,IF(G15="B1",Hilfsblatt!$D$10,IF(G15="B2",Hilfsblatt!$D$11,IF(G15="C1",Hilfsblatt!$D$12,IF(G15="C2",Hilfsblatt!$D$13,IF(G15="D",Hilfsblatt!$D$14,IF(G15="E",Hilfsblatt!$D$15)))))))</f>
        <v>0</v>
      </c>
      <c r="L15" s="156">
        <f t="shared" ref="L15:L34" si="0">H15*J15</f>
        <v>4828.6050000000005</v>
      </c>
      <c r="M15" s="156">
        <f t="shared" ref="M15:M30" si="1">IFERROR(L15/K15,0)</f>
        <v>0</v>
      </c>
      <c r="N15" s="157">
        <f t="shared" ref="N15:N34" si="2">IF(O15&gt;0,O15/J15,0)</f>
        <v>0</v>
      </c>
      <c r="O15" s="156">
        <f>M15*$K$11</f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</row>
    <row r="16" spans="1:53" ht="16.5">
      <c r="A16" s="292">
        <v>2</v>
      </c>
      <c r="B16" s="150"/>
      <c r="C16" s="151" t="s">
        <v>172</v>
      </c>
      <c r="D16" s="152" t="s">
        <v>196</v>
      </c>
      <c r="E16" s="150" t="s">
        <v>216</v>
      </c>
      <c r="F16" s="150" t="s">
        <v>97</v>
      </c>
      <c r="G16" s="151" t="s">
        <v>94</v>
      </c>
      <c r="H16" s="154">
        <v>35.369999999999997</v>
      </c>
      <c r="I16" s="322">
        <v>0.08</v>
      </c>
      <c r="J16" s="119">
        <f>IF(I16&lt;&gt;"",VLOOKUP(I16,Zusammenfassung!$I$11:$J$24,MATCH($E$11,{"V";"S";"SH"},0)+1,FALSE),)</f>
        <v>4</v>
      </c>
      <c r="K16" s="526">
        <f>IF(G16="A",Hilfsblatt!$D$9,IF(G16="B1",Hilfsblatt!$D$10,IF(G16="B2",Hilfsblatt!$D$11,IF(G16="C1",Hilfsblatt!$D$12,IF(G16="C2",Hilfsblatt!$D$13,IF(G16="D",Hilfsblatt!$D$14,IF(G16="E",Hilfsblatt!$D$15)))))))</f>
        <v>0</v>
      </c>
      <c r="L16" s="156">
        <f t="shared" si="0"/>
        <v>141.47999999999999</v>
      </c>
      <c r="M16" s="156">
        <f t="shared" si="1"/>
        <v>0</v>
      </c>
      <c r="N16" s="157">
        <f t="shared" si="2"/>
        <v>0</v>
      </c>
      <c r="O16" s="156">
        <f t="shared" ref="O16:O34" si="3">M16*$K$11</f>
        <v>0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</row>
    <row r="17" spans="1:53" ht="16.5">
      <c r="A17" s="292">
        <v>3</v>
      </c>
      <c r="B17" s="150"/>
      <c r="C17" s="151" t="s">
        <v>172</v>
      </c>
      <c r="D17" s="152" t="s">
        <v>197</v>
      </c>
      <c r="E17" s="150" t="s">
        <v>217</v>
      </c>
      <c r="F17" s="150" t="s">
        <v>233</v>
      </c>
      <c r="G17" s="168" t="s">
        <v>1032</v>
      </c>
      <c r="H17" s="154">
        <v>19.670000000000002</v>
      </c>
      <c r="I17" s="168">
        <v>2</v>
      </c>
      <c r="J17" s="119">
        <f>IF(I17&lt;&gt;"",VLOOKUP(I17,Zusammenfassung!$I$11:$J$24,MATCH($E$11,{"V";"S";"SH"},0)+1,FALSE),)</f>
        <v>100.3</v>
      </c>
      <c r="K17" s="526">
        <f>IF(G17="A",Hilfsblatt!$D$9,IF(G17="B1",Hilfsblatt!$D$10,IF(G17="B2",Hilfsblatt!$D$11,IF(G17="C1",Hilfsblatt!$D$12,IF(G17="C2",Hilfsblatt!$D$13,IF(G17="D",Hilfsblatt!$D$14,IF(G17="E",Hilfsblatt!$D$15)))))))</f>
        <v>0</v>
      </c>
      <c r="L17" s="156">
        <f t="shared" si="0"/>
        <v>1972.9010000000001</v>
      </c>
      <c r="M17" s="156">
        <f t="shared" si="1"/>
        <v>0</v>
      </c>
      <c r="N17" s="157">
        <f t="shared" si="2"/>
        <v>0</v>
      </c>
      <c r="O17" s="156">
        <f t="shared" si="3"/>
        <v>0</v>
      </c>
      <c r="Q17" s="209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</row>
    <row r="18" spans="1:53" ht="16.5">
      <c r="A18" s="292">
        <v>4</v>
      </c>
      <c r="B18" s="150"/>
      <c r="C18" s="151" t="s">
        <v>172</v>
      </c>
      <c r="D18" s="152" t="s">
        <v>198</v>
      </c>
      <c r="E18" s="150" t="s">
        <v>72</v>
      </c>
      <c r="F18" s="150" t="s">
        <v>97</v>
      </c>
      <c r="G18" s="168" t="s">
        <v>127</v>
      </c>
      <c r="H18" s="154">
        <v>26.59</v>
      </c>
      <c r="I18" s="153">
        <v>5</v>
      </c>
      <c r="J18" s="119">
        <f>IF(I18&lt;&gt;"",VLOOKUP(I18,Zusammenfassung!$I$11:$J$24,MATCH($E$11,{"V";"S";"SH"},0)+1,FALSE),)</f>
        <v>250.75</v>
      </c>
      <c r="K18" s="526">
        <f>IF(G18="A",Hilfsblatt!$D$9,IF(G18="B1",Hilfsblatt!$D$10,IF(G18="B2",Hilfsblatt!$D$11,IF(G18="C1",Hilfsblatt!$D$12,IF(G18="C2",Hilfsblatt!$D$13,IF(G18="D",Hilfsblatt!$D$14,IF(G18="E",Hilfsblatt!$D$15)))))))</f>
        <v>0</v>
      </c>
      <c r="L18" s="156">
        <f t="shared" si="0"/>
        <v>6667.4425000000001</v>
      </c>
      <c r="M18" s="156">
        <f t="shared" si="1"/>
        <v>0</v>
      </c>
      <c r="N18" s="157">
        <f t="shared" si="2"/>
        <v>0</v>
      </c>
      <c r="O18" s="156">
        <f t="shared" si="3"/>
        <v>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</row>
    <row r="19" spans="1:53" ht="16.5">
      <c r="A19" s="292">
        <v>5</v>
      </c>
      <c r="B19" s="150"/>
      <c r="C19" s="151" t="s">
        <v>172</v>
      </c>
      <c r="D19" s="152" t="s">
        <v>199</v>
      </c>
      <c r="E19" s="150" t="s">
        <v>218</v>
      </c>
      <c r="F19" s="150" t="s">
        <v>97</v>
      </c>
      <c r="G19" s="168" t="s">
        <v>127</v>
      </c>
      <c r="H19" s="154">
        <v>52.9</v>
      </c>
      <c r="I19" s="153">
        <v>5</v>
      </c>
      <c r="J19" s="119">
        <f>IF(I19&lt;&gt;"",VLOOKUP(I19,Zusammenfassung!$I$11:$J$24,MATCH($E$11,{"V";"S";"SH"},0)+1,FALSE),)</f>
        <v>250.75</v>
      </c>
      <c r="K19" s="526">
        <f>IF(G19="A",Hilfsblatt!$D$9,IF(G19="B1",Hilfsblatt!$D$10,IF(G19="B2",Hilfsblatt!$D$11,IF(G19="C1",Hilfsblatt!$D$12,IF(G19="C2",Hilfsblatt!$D$13,IF(G19="D",Hilfsblatt!$D$14,IF(G19="E",Hilfsblatt!$D$15)))))))</f>
        <v>0</v>
      </c>
      <c r="L19" s="156">
        <f>H19*J19</f>
        <v>13264.674999999999</v>
      </c>
      <c r="M19" s="156">
        <f t="shared" si="1"/>
        <v>0</v>
      </c>
      <c r="N19" s="157">
        <f>IF(O19&gt;0,O19/J19,0)</f>
        <v>0</v>
      </c>
      <c r="O19" s="156">
        <f t="shared" si="3"/>
        <v>0</v>
      </c>
      <c r="Q19" s="209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</row>
    <row r="20" spans="1:53" ht="16.5">
      <c r="A20" s="292">
        <v>6</v>
      </c>
      <c r="B20" s="150"/>
      <c r="C20" s="151" t="s">
        <v>172</v>
      </c>
      <c r="D20" s="152" t="s">
        <v>200</v>
      </c>
      <c r="E20" s="150" t="s">
        <v>219</v>
      </c>
      <c r="F20" s="150" t="s">
        <v>231</v>
      </c>
      <c r="G20" s="151" t="s">
        <v>126</v>
      </c>
      <c r="H20" s="154">
        <v>35</v>
      </c>
      <c r="I20" s="151">
        <v>1</v>
      </c>
      <c r="J20" s="119">
        <f>IF(I20&lt;&gt;"",VLOOKUP(I20,Zusammenfassung!$I$11:$J$24,MATCH($E$11,{"V";"S";"SH"},0)+1,FALSE),)</f>
        <v>52.178571428571431</v>
      </c>
      <c r="K20" s="526">
        <f>IF(G20="A",Hilfsblatt!$D$9,IF(G20="B1",Hilfsblatt!$D$10,IF(G20="B2",Hilfsblatt!$D$11,IF(G20="C1",Hilfsblatt!$D$12,IF(G20="C2",Hilfsblatt!$D$13,IF(G20="D",Hilfsblatt!$D$14,IF(G20="E",Hilfsblatt!$D$15)))))))</f>
        <v>0</v>
      </c>
      <c r="L20" s="156">
        <f>H20*J20</f>
        <v>1826.25</v>
      </c>
      <c r="M20" s="156">
        <f t="shared" si="1"/>
        <v>0</v>
      </c>
      <c r="N20" s="157">
        <f>IF(O20&gt;0,O20/J20,0)</f>
        <v>0</v>
      </c>
      <c r="O20" s="156">
        <f t="shared" si="3"/>
        <v>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16.5">
      <c r="A21" s="292">
        <v>7</v>
      </c>
      <c r="B21" s="150"/>
      <c r="C21" s="151" t="s">
        <v>172</v>
      </c>
      <c r="D21" s="152" t="s">
        <v>201</v>
      </c>
      <c r="E21" s="150" t="s">
        <v>74</v>
      </c>
      <c r="F21" s="150" t="s">
        <v>97</v>
      </c>
      <c r="G21" s="151" t="s">
        <v>94</v>
      </c>
      <c r="H21" s="154">
        <v>14.11</v>
      </c>
      <c r="I21" s="151">
        <v>0.23</v>
      </c>
      <c r="J21" s="119">
        <f>IF(I21&lt;&gt;"",VLOOKUP(I21,Zusammenfassung!$I$11:$J$24,MATCH($E$11,{"V";"S";"SH"},0)+1,FALSE),)</f>
        <v>12</v>
      </c>
      <c r="K21" s="526">
        <f>IF(G21="A",Hilfsblatt!$D$9,IF(G21="B1",Hilfsblatt!$D$10,IF(G21="B2",Hilfsblatt!$D$11,IF(G21="C1",Hilfsblatt!$D$12,IF(G21="C2",Hilfsblatt!$D$13,IF(G21="D",Hilfsblatt!$D$14,IF(G21="E",Hilfsblatt!$D$15)))))))</f>
        <v>0</v>
      </c>
      <c r="L21" s="156">
        <f t="shared" ref="L21:L22" si="4">H21*J21</f>
        <v>169.32</v>
      </c>
      <c r="M21" s="156">
        <f t="shared" si="1"/>
        <v>0</v>
      </c>
      <c r="N21" s="157">
        <f t="shared" ref="N21:N22" si="5">IF(O21&gt;0,O21/J21,0)</f>
        <v>0</v>
      </c>
      <c r="O21" s="156">
        <f t="shared" si="3"/>
        <v>0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</row>
    <row r="22" spans="1:53" ht="16.5">
      <c r="A22" s="292">
        <v>8</v>
      </c>
      <c r="B22" s="150"/>
      <c r="C22" s="151" t="s">
        <v>172</v>
      </c>
      <c r="D22" s="152" t="s">
        <v>202</v>
      </c>
      <c r="E22" s="150" t="s">
        <v>92</v>
      </c>
      <c r="F22" s="150" t="s">
        <v>97</v>
      </c>
      <c r="G22" s="151" t="s">
        <v>94</v>
      </c>
      <c r="H22" s="154">
        <v>4.96</v>
      </c>
      <c r="I22" s="151">
        <v>0.23</v>
      </c>
      <c r="J22" s="119">
        <f>IF(I22&lt;&gt;"",VLOOKUP(I22,Zusammenfassung!$I$11:$J$24,MATCH($E$11,{"V";"S";"SH"},0)+1,FALSE),)</f>
        <v>12</v>
      </c>
      <c r="K22" s="526">
        <f>IF(G22="A",Hilfsblatt!$D$9,IF(G22="B1",Hilfsblatt!$D$10,IF(G22="B2",Hilfsblatt!$D$11,IF(G22="C1",Hilfsblatt!$D$12,IF(G22="C2",Hilfsblatt!$D$13,IF(G22="D",Hilfsblatt!$D$14,IF(G22="E",Hilfsblatt!$D$15)))))))</f>
        <v>0</v>
      </c>
      <c r="L22" s="156">
        <f t="shared" si="4"/>
        <v>59.519999999999996</v>
      </c>
      <c r="M22" s="156">
        <f t="shared" si="1"/>
        <v>0</v>
      </c>
      <c r="N22" s="157">
        <f t="shared" si="5"/>
        <v>0</v>
      </c>
      <c r="O22" s="156">
        <f t="shared" si="3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3" ht="16.5">
      <c r="A23" s="292">
        <v>9</v>
      </c>
      <c r="B23" s="150"/>
      <c r="C23" s="151" t="s">
        <v>172</v>
      </c>
      <c r="D23" s="152" t="s">
        <v>203</v>
      </c>
      <c r="E23" s="150" t="s">
        <v>220</v>
      </c>
      <c r="F23" s="150" t="s">
        <v>97</v>
      </c>
      <c r="G23" s="151" t="s">
        <v>176</v>
      </c>
      <c r="H23" s="158"/>
      <c r="I23" s="124"/>
      <c r="J23" s="124"/>
      <c r="K23" s="124"/>
      <c r="L23" s="124"/>
      <c r="M23" s="124"/>
      <c r="N23" s="124"/>
      <c r="O23" s="124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</row>
    <row r="24" spans="1:53" ht="16.5">
      <c r="A24" s="292">
        <v>10</v>
      </c>
      <c r="B24" s="150"/>
      <c r="C24" s="151" t="s">
        <v>172</v>
      </c>
      <c r="D24" s="152" t="s">
        <v>204</v>
      </c>
      <c r="E24" s="150" t="s">
        <v>221</v>
      </c>
      <c r="F24" s="150" t="s">
        <v>97</v>
      </c>
      <c r="G24" s="151" t="s">
        <v>127</v>
      </c>
      <c r="H24" s="154">
        <v>22.05</v>
      </c>
      <c r="I24" s="151">
        <v>5</v>
      </c>
      <c r="J24" s="119">
        <f>IF(I24&lt;&gt;"",VLOOKUP(I24,Zusammenfassung!$I$11:$J$24,MATCH($E$11,{"V";"S";"SH"},0)+1,FALSE),)</f>
        <v>250.75</v>
      </c>
      <c r="K24" s="526">
        <f>IF(G24="A",Hilfsblatt!$D$9,IF(G24="B1",Hilfsblatt!$D$10,IF(G24="B2",Hilfsblatt!$D$11,IF(G24="C1",Hilfsblatt!$D$12,IF(G24="C2",Hilfsblatt!$D$13,IF(G24="D",Hilfsblatt!$D$14,IF(G24="E",Hilfsblatt!$D$15)))))))</f>
        <v>0</v>
      </c>
      <c r="L24" s="156">
        <f t="shared" si="0"/>
        <v>5529.0375000000004</v>
      </c>
      <c r="M24" s="156">
        <f t="shared" si="1"/>
        <v>0</v>
      </c>
      <c r="N24" s="157">
        <f t="shared" si="2"/>
        <v>0</v>
      </c>
      <c r="O24" s="156">
        <f t="shared" si="3"/>
        <v>0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spans="1:53" ht="16.5">
      <c r="A25" s="292">
        <v>11</v>
      </c>
      <c r="B25" s="150"/>
      <c r="C25" s="151" t="s">
        <v>172</v>
      </c>
      <c r="D25" s="152" t="s">
        <v>205</v>
      </c>
      <c r="E25" s="150" t="s">
        <v>222</v>
      </c>
      <c r="F25" s="150" t="s">
        <v>231</v>
      </c>
      <c r="G25" s="151" t="s">
        <v>126</v>
      </c>
      <c r="H25" s="154">
        <v>24.35</v>
      </c>
      <c r="I25" s="151">
        <v>1</v>
      </c>
      <c r="J25" s="119">
        <f>IF(I25&lt;&gt;"",VLOOKUP(I25,Zusammenfassung!$I$11:$J$24,MATCH($E$11,{"V";"S";"SH"},0)+1,FALSE),)</f>
        <v>52.178571428571431</v>
      </c>
      <c r="K25" s="526">
        <f>IF(G25="A",Hilfsblatt!$D$9,IF(G25="B1",Hilfsblatt!$D$10,IF(G25="B2",Hilfsblatt!$D$11,IF(G25="C1",Hilfsblatt!$D$12,IF(G25="C2",Hilfsblatt!$D$13,IF(G25="D",Hilfsblatt!$D$14,IF(G25="E",Hilfsblatt!$D$15)))))))</f>
        <v>0</v>
      </c>
      <c r="L25" s="156">
        <f t="shared" si="0"/>
        <v>1270.5482142857145</v>
      </c>
      <c r="M25" s="156">
        <f t="shared" si="1"/>
        <v>0</v>
      </c>
      <c r="N25" s="157">
        <f t="shared" si="2"/>
        <v>0</v>
      </c>
      <c r="O25" s="156">
        <f t="shared" si="3"/>
        <v>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3" ht="16.5">
      <c r="A26" s="292">
        <v>12</v>
      </c>
      <c r="B26" s="150"/>
      <c r="C26" s="151" t="s">
        <v>172</v>
      </c>
      <c r="D26" s="152" t="s">
        <v>206</v>
      </c>
      <c r="E26" s="150" t="s">
        <v>223</v>
      </c>
      <c r="F26" s="150" t="s">
        <v>97</v>
      </c>
      <c r="G26" s="151" t="s">
        <v>127</v>
      </c>
      <c r="H26" s="154">
        <v>16.5</v>
      </c>
      <c r="I26" s="151">
        <v>5</v>
      </c>
      <c r="J26" s="119">
        <f>IF(I26&lt;&gt;"",VLOOKUP(I26,Zusammenfassung!$I$11:$J$24,MATCH($E$11,{"V";"S";"SH"},0)+1,FALSE),)</f>
        <v>250.75</v>
      </c>
      <c r="K26" s="526">
        <f>IF(G26="A",Hilfsblatt!$D$9,IF(G26="B1",Hilfsblatt!$D$10,IF(G26="B2",Hilfsblatt!$D$11,IF(G26="C1",Hilfsblatt!$D$12,IF(G26="C2",Hilfsblatt!$D$13,IF(G26="D",Hilfsblatt!$D$14,IF(G26="E",Hilfsblatt!$D$15)))))))</f>
        <v>0</v>
      </c>
      <c r="L26" s="156">
        <f t="shared" si="0"/>
        <v>4137.375</v>
      </c>
      <c r="M26" s="156">
        <f t="shared" si="1"/>
        <v>0</v>
      </c>
      <c r="N26" s="157">
        <f t="shared" si="2"/>
        <v>0</v>
      </c>
      <c r="O26" s="156">
        <f t="shared" si="3"/>
        <v>0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ht="16.5">
      <c r="A27" s="292">
        <v>13</v>
      </c>
      <c r="B27" s="150"/>
      <c r="C27" s="151" t="s">
        <v>172</v>
      </c>
      <c r="D27" s="152" t="s">
        <v>207</v>
      </c>
      <c r="E27" s="150" t="s">
        <v>224</v>
      </c>
      <c r="F27" s="150" t="s">
        <v>231</v>
      </c>
      <c r="G27" s="151" t="s">
        <v>126</v>
      </c>
      <c r="H27" s="154">
        <v>12.47</v>
      </c>
      <c r="I27" s="151">
        <v>1</v>
      </c>
      <c r="J27" s="119">
        <f>IF(I27&lt;&gt;"",VLOOKUP(I27,Zusammenfassung!$I$11:$J$24,MATCH($E$11,{"V";"S";"SH"},0)+1,FALSE),)</f>
        <v>52.178571428571431</v>
      </c>
      <c r="K27" s="526">
        <f>IF(G27="A",Hilfsblatt!$D$9,IF(G27="B1",Hilfsblatt!$D$10,IF(G27="B2",Hilfsblatt!$D$11,IF(G27="C1",Hilfsblatt!$D$12,IF(G27="C2",Hilfsblatt!$D$13,IF(G27="D",Hilfsblatt!$D$14,IF(G27="E",Hilfsblatt!$D$15)))))))</f>
        <v>0</v>
      </c>
      <c r="L27" s="156">
        <f t="shared" si="0"/>
        <v>650.66678571428577</v>
      </c>
      <c r="M27" s="156">
        <f t="shared" si="1"/>
        <v>0</v>
      </c>
      <c r="N27" s="157">
        <f t="shared" si="2"/>
        <v>0</v>
      </c>
      <c r="O27" s="156">
        <f t="shared" si="3"/>
        <v>0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 ht="16.5">
      <c r="A28" s="292">
        <v>14</v>
      </c>
      <c r="B28" s="150"/>
      <c r="C28" s="151" t="s">
        <v>172</v>
      </c>
      <c r="D28" s="152" t="s">
        <v>208</v>
      </c>
      <c r="E28" s="150" t="s">
        <v>225</v>
      </c>
      <c r="F28" s="150" t="s">
        <v>231</v>
      </c>
      <c r="G28" s="151" t="s">
        <v>126</v>
      </c>
      <c r="H28" s="154">
        <v>12.37</v>
      </c>
      <c r="I28" s="151">
        <v>1</v>
      </c>
      <c r="J28" s="119">
        <f>IF(I28&lt;&gt;"",VLOOKUP(I28,Zusammenfassung!$I$11:$J$24,MATCH($E$11,{"V";"S";"SH"},0)+1,FALSE),)</f>
        <v>52.178571428571431</v>
      </c>
      <c r="K28" s="526">
        <f>IF(G28="A",Hilfsblatt!$D$9,IF(G28="B1",Hilfsblatt!$D$10,IF(G28="B2",Hilfsblatt!$D$11,IF(G28="C1",Hilfsblatt!$D$12,IF(G28="C2",Hilfsblatt!$D$13,IF(G28="D",Hilfsblatt!$D$14,IF(G28="E",Hilfsblatt!$D$15)))))))</f>
        <v>0</v>
      </c>
      <c r="L28" s="156">
        <f t="shared" si="0"/>
        <v>645.44892857142861</v>
      </c>
      <c r="M28" s="156">
        <f t="shared" si="1"/>
        <v>0</v>
      </c>
      <c r="N28" s="157">
        <f t="shared" si="2"/>
        <v>0</v>
      </c>
      <c r="O28" s="156">
        <f t="shared" si="3"/>
        <v>0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 ht="16.5">
      <c r="A29" s="292">
        <v>15</v>
      </c>
      <c r="B29" s="150"/>
      <c r="C29" s="151" t="s">
        <v>172</v>
      </c>
      <c r="D29" s="152" t="s">
        <v>209</v>
      </c>
      <c r="E29" s="150" t="s">
        <v>226</v>
      </c>
      <c r="F29" s="150" t="s">
        <v>35</v>
      </c>
      <c r="G29" s="151" t="s">
        <v>46</v>
      </c>
      <c r="H29" s="154">
        <v>4.42</v>
      </c>
      <c r="I29" s="151">
        <v>5</v>
      </c>
      <c r="J29" s="119">
        <f>IF(I29&lt;&gt;"",VLOOKUP(I29,Zusammenfassung!$I$11:$J$24,MATCH($E$11,{"V";"S";"SH"},0)+1,FALSE),)</f>
        <v>250.75</v>
      </c>
      <c r="K29" s="526">
        <f>IF(G29="A",Hilfsblatt!$D$9,IF(G29="B1",Hilfsblatt!$D$10,IF(G29="B2",Hilfsblatt!$D$11,IF(G29="C1",Hilfsblatt!$D$12,IF(G29="C2",Hilfsblatt!$D$13,IF(G29="D",Hilfsblatt!$D$14,IF(G29="E",Hilfsblatt!$D$15)))))))</f>
        <v>0</v>
      </c>
      <c r="L29" s="156">
        <f t="shared" si="0"/>
        <v>1108.3150000000001</v>
      </c>
      <c r="M29" s="156">
        <f t="shared" si="1"/>
        <v>0</v>
      </c>
      <c r="N29" s="157">
        <f t="shared" si="2"/>
        <v>0</v>
      </c>
      <c r="O29" s="156">
        <f t="shared" si="3"/>
        <v>0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 ht="16.5">
      <c r="A30" s="292">
        <v>16</v>
      </c>
      <c r="B30" s="150"/>
      <c r="C30" s="151" t="s">
        <v>172</v>
      </c>
      <c r="D30" s="152" t="s">
        <v>210</v>
      </c>
      <c r="E30" s="150" t="s">
        <v>227</v>
      </c>
      <c r="F30" s="150" t="s">
        <v>35</v>
      </c>
      <c r="G30" s="151" t="s">
        <v>46</v>
      </c>
      <c r="H30" s="154">
        <v>10.39</v>
      </c>
      <c r="I30" s="151">
        <v>5</v>
      </c>
      <c r="J30" s="119">
        <f>IF(I30&lt;&gt;"",VLOOKUP(I30,Zusammenfassung!$I$11:$J$24,MATCH($E$11,{"V";"S";"SH"},0)+1,FALSE),)</f>
        <v>250.75</v>
      </c>
      <c r="K30" s="526">
        <f>IF(G30="A",Hilfsblatt!$D$9,IF(G30="B1",Hilfsblatt!$D$10,IF(G30="B2",Hilfsblatt!$D$11,IF(G30="C1",Hilfsblatt!$D$12,IF(G30="C2",Hilfsblatt!$D$13,IF(G30="D",Hilfsblatt!$D$14,IF(G30="E",Hilfsblatt!$D$15)))))))</f>
        <v>0</v>
      </c>
      <c r="L30" s="156">
        <f t="shared" si="0"/>
        <v>2605.2925</v>
      </c>
      <c r="M30" s="156">
        <f t="shared" si="1"/>
        <v>0</v>
      </c>
      <c r="N30" s="157">
        <f t="shared" si="2"/>
        <v>0</v>
      </c>
      <c r="O30" s="156">
        <f t="shared" si="3"/>
        <v>0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  <row r="31" spans="1:53" ht="16.5">
      <c r="A31" s="292">
        <v>17</v>
      </c>
      <c r="B31" s="150"/>
      <c r="C31" s="151" t="s">
        <v>172</v>
      </c>
      <c r="D31" s="152" t="s">
        <v>211</v>
      </c>
      <c r="E31" s="150" t="s">
        <v>228</v>
      </c>
      <c r="F31" s="150" t="s">
        <v>35</v>
      </c>
      <c r="G31" s="151" t="s">
        <v>46</v>
      </c>
      <c r="H31" s="154">
        <v>8.0399999999999991</v>
      </c>
      <c r="I31" s="151">
        <v>5</v>
      </c>
      <c r="J31" s="119">
        <f>IF(I31&lt;&gt;"",VLOOKUP(I31,Zusammenfassung!$I$11:$J$24,MATCH($E$11,{"V";"S";"SH"},0)+1,FALSE),)</f>
        <v>250.75</v>
      </c>
      <c r="K31" s="526">
        <f>IF(G31="A",Hilfsblatt!$D$9,IF(G31="B1",Hilfsblatt!$D$10,IF(G31="B2",Hilfsblatt!$D$11,IF(G31="C1",Hilfsblatt!$D$12,IF(G31="C2",Hilfsblatt!$D$13,IF(G31="D",Hilfsblatt!$D$14,IF(G31="E",Hilfsblatt!$D$15)))))))</f>
        <v>0</v>
      </c>
      <c r="L31" s="156">
        <f t="shared" si="0"/>
        <v>2016.0299999999997</v>
      </c>
      <c r="M31" s="156">
        <f>IFERROR(L31/K31,0)</f>
        <v>0</v>
      </c>
      <c r="N31" s="157">
        <f t="shared" si="2"/>
        <v>0</v>
      </c>
      <c r="O31" s="156">
        <f t="shared" si="3"/>
        <v>0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</row>
    <row r="32" spans="1:53" ht="16.5">
      <c r="A32" s="292">
        <v>18</v>
      </c>
      <c r="B32" s="150"/>
      <c r="C32" s="151" t="s">
        <v>172</v>
      </c>
      <c r="D32" s="152" t="s">
        <v>212</v>
      </c>
      <c r="E32" s="150" t="s">
        <v>229</v>
      </c>
      <c r="F32" s="150" t="s">
        <v>35</v>
      </c>
      <c r="G32" s="151" t="s">
        <v>46</v>
      </c>
      <c r="H32" s="154">
        <v>12.4</v>
      </c>
      <c r="I32" s="151">
        <v>5</v>
      </c>
      <c r="J32" s="119">
        <f>IF(I32&lt;&gt;"",VLOOKUP(I32,Zusammenfassung!$I$11:$J$24,MATCH($E$11,{"V";"S";"SH"},0)+1,FALSE),)</f>
        <v>250.75</v>
      </c>
      <c r="K32" s="526">
        <f>IF(G32="A",Hilfsblatt!$D$9,IF(G32="B1",Hilfsblatt!$D$10,IF(G32="B2",Hilfsblatt!$D$11,IF(G32="C1",Hilfsblatt!$D$12,IF(G32="C2",Hilfsblatt!$D$13,IF(G32="D",Hilfsblatt!$D$14,IF(G32="E",Hilfsblatt!$D$15)))))))</f>
        <v>0</v>
      </c>
      <c r="L32" s="156">
        <f t="shared" si="0"/>
        <v>3109.3</v>
      </c>
      <c r="M32" s="156">
        <f t="shared" ref="M32:M34" si="6">IFERROR(L32/K32,0)</f>
        <v>0</v>
      </c>
      <c r="N32" s="157">
        <f t="shared" si="2"/>
        <v>0</v>
      </c>
      <c r="O32" s="156">
        <f t="shared" si="3"/>
        <v>0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1:53" ht="16.5">
      <c r="A33" s="292">
        <v>19</v>
      </c>
      <c r="B33" s="150"/>
      <c r="C33" s="151" t="s">
        <v>172</v>
      </c>
      <c r="D33" s="152" t="s">
        <v>213</v>
      </c>
      <c r="E33" s="150" t="s">
        <v>52</v>
      </c>
      <c r="F33" s="150" t="s">
        <v>97</v>
      </c>
      <c r="G33" s="151" t="s">
        <v>127</v>
      </c>
      <c r="H33" s="154">
        <v>32.86</v>
      </c>
      <c r="I33" s="151">
        <v>5</v>
      </c>
      <c r="J33" s="119">
        <f>IF(I33&lt;&gt;"",VLOOKUP(I33,Zusammenfassung!$I$11:$J$24,MATCH($E$11,{"V";"S";"SH"},0)+1,FALSE),)</f>
        <v>250.75</v>
      </c>
      <c r="K33" s="526">
        <f>IF(G33="A",Hilfsblatt!$D$9,IF(G33="B1",Hilfsblatt!$D$10,IF(G33="B2",Hilfsblatt!$D$11,IF(G33="C1",Hilfsblatt!$D$12,IF(G33="C2",Hilfsblatt!$D$13,IF(G33="D",Hilfsblatt!$D$14,IF(G33="E",Hilfsblatt!$D$15)))))))</f>
        <v>0</v>
      </c>
      <c r="L33" s="156">
        <f t="shared" si="0"/>
        <v>8239.6450000000004</v>
      </c>
      <c r="M33" s="156">
        <f t="shared" si="6"/>
        <v>0</v>
      </c>
      <c r="N33" s="157">
        <f t="shared" si="2"/>
        <v>0</v>
      </c>
      <c r="O33" s="156">
        <f t="shared" si="3"/>
        <v>0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ht="17.25">
      <c r="A34" s="261">
        <v>20</v>
      </c>
      <c r="B34" s="260"/>
      <c r="C34" s="261" t="s">
        <v>172</v>
      </c>
      <c r="D34" s="261" t="s">
        <v>214</v>
      </c>
      <c r="E34" s="260" t="s">
        <v>230</v>
      </c>
      <c r="F34" s="260" t="s">
        <v>97</v>
      </c>
      <c r="G34" s="261" t="s">
        <v>126</v>
      </c>
      <c r="H34" s="266">
        <v>69.39</v>
      </c>
      <c r="I34" s="263">
        <v>1</v>
      </c>
      <c r="J34" s="119">
        <f>IF(I34&lt;&gt;"",VLOOKUP(I34,Zusammenfassung!$I$11:$J$24,MATCH($E$11,{"V";"S";"SH"},0)+1,FALSE),)</f>
        <v>52.178571428571431</v>
      </c>
      <c r="K34" s="526">
        <f>IF(G34="A",Hilfsblatt!$D$9,IF(G34="B1",Hilfsblatt!$D$10,IF(G34="B2",Hilfsblatt!$D$11,IF(G34="C1",Hilfsblatt!$D$12,IF(G34="C2",Hilfsblatt!$D$13,IF(G34="D",Hilfsblatt!$D$14,IF(G34="E",Hilfsblatt!$D$15)))))))</f>
        <v>0</v>
      </c>
      <c r="L34" s="156">
        <f t="shared" si="0"/>
        <v>3620.6710714285714</v>
      </c>
      <c r="M34" s="156">
        <f t="shared" si="6"/>
        <v>0</v>
      </c>
      <c r="N34" s="157">
        <f t="shared" si="2"/>
        <v>0</v>
      </c>
      <c r="O34" s="156">
        <f t="shared" si="3"/>
        <v>0</v>
      </c>
      <c r="P34" s="3"/>
      <c r="Q34" s="262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ht="17.25">
      <c r="A35" s="318" t="s">
        <v>82</v>
      </c>
      <c r="B35" s="298" t="s">
        <v>83</v>
      </c>
      <c r="C35" s="299"/>
      <c r="D35" s="300"/>
      <c r="E35" s="301"/>
      <c r="F35" s="302"/>
      <c r="G35" s="303"/>
      <c r="H35" s="304">
        <f>SUM(H15:H34)</f>
        <v>506.38000000000005</v>
      </c>
      <c r="I35" s="305"/>
      <c r="J35" s="305"/>
      <c r="K35" s="452"/>
      <c r="L35" s="304">
        <f>SUM(L15:L34)</f>
        <v>61862.52350000001</v>
      </c>
      <c r="M35" s="304">
        <f>SUM(M15:M34)</f>
        <v>0</v>
      </c>
      <c r="N35" s="306"/>
      <c r="O35" s="304">
        <f>SUM(O15:O34)</f>
        <v>0</v>
      </c>
      <c r="P35" s="262"/>
      <c r="Q35" s="262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 ht="16.5">
      <c r="A36" s="3"/>
      <c r="B36" s="3"/>
      <c r="C36" s="3"/>
      <c r="D36" s="3"/>
      <c r="E36" s="3"/>
      <c r="F36" s="3"/>
      <c r="G36" s="3"/>
      <c r="H36" s="3"/>
      <c r="I36" s="3"/>
      <c r="J36" s="3"/>
      <c r="K36" s="446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 ht="16.5">
      <c r="A37" s="3"/>
      <c r="B37" s="3"/>
      <c r="C37" s="3"/>
      <c r="D37" s="3"/>
      <c r="E37" s="3"/>
      <c r="F37" s="3"/>
      <c r="G37" s="3"/>
      <c r="H37" s="67"/>
      <c r="I37" s="67"/>
      <c r="J37" s="67"/>
      <c r="K37" s="45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ht="17.25">
      <c r="A38" s="281" t="s">
        <v>800</v>
      </c>
      <c r="B38" s="273"/>
      <c r="C38" s="274"/>
      <c r="D38" s="275"/>
      <c r="E38" s="275"/>
      <c r="F38" s="276"/>
      <c r="G38" s="3"/>
      <c r="H38" s="3"/>
      <c r="I38" s="3"/>
      <c r="J38" s="3"/>
      <c r="K38" s="44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ht="17.25">
      <c r="A39" s="277" t="s">
        <v>801</v>
      </c>
      <c r="B39" s="50" t="s">
        <v>802</v>
      </c>
      <c r="C39" s="278"/>
      <c r="D39" s="52" t="s">
        <v>803</v>
      </c>
      <c r="E39" s="53" t="s">
        <v>804</v>
      </c>
      <c r="F39" s="279"/>
      <c r="G39" s="3"/>
      <c r="H39" s="3"/>
      <c r="I39" s="3"/>
      <c r="J39" s="3"/>
      <c r="K39" s="446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17.25">
      <c r="A40" s="277" t="s">
        <v>19</v>
      </c>
      <c r="B40" s="50" t="s">
        <v>805</v>
      </c>
      <c r="C40" s="278"/>
      <c r="D40" s="52" t="s">
        <v>806</v>
      </c>
      <c r="E40" s="53" t="s">
        <v>807</v>
      </c>
      <c r="F40" s="279"/>
      <c r="G40" s="3"/>
      <c r="H40" s="3"/>
      <c r="I40" s="3"/>
      <c r="J40" s="3"/>
      <c r="K40" s="44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7.25">
      <c r="A41" s="277" t="s">
        <v>808</v>
      </c>
      <c r="B41" s="50" t="s">
        <v>809</v>
      </c>
      <c r="C41" s="278"/>
      <c r="D41" s="45" t="s">
        <v>810</v>
      </c>
      <c r="E41" s="54" t="s">
        <v>811</v>
      </c>
      <c r="F41" s="279"/>
      <c r="G41" s="3"/>
      <c r="H41" s="3"/>
      <c r="I41" s="3"/>
      <c r="J41" s="3"/>
      <c r="K41" s="446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7.25">
      <c r="A42" s="324" t="s">
        <v>812</v>
      </c>
      <c r="B42" s="323" t="s">
        <v>1060</v>
      </c>
      <c r="C42" s="319"/>
      <c r="D42" s="321"/>
      <c r="E42" s="280" t="s">
        <v>1059</v>
      </c>
      <c r="F42" s="279"/>
      <c r="G42" s="3"/>
      <c r="H42" s="3"/>
      <c r="I42" s="3"/>
      <c r="J42" s="3"/>
      <c r="K42" s="446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7.25">
      <c r="A43" s="525" t="s">
        <v>1041</v>
      </c>
      <c r="B43" s="325" t="s">
        <v>1042</v>
      </c>
      <c r="C43" s="326"/>
      <c r="D43" s="6"/>
      <c r="E43" s="6"/>
      <c r="F43" s="40"/>
      <c r="G43" s="3"/>
      <c r="H43" s="3"/>
      <c r="I43" s="3"/>
      <c r="J43" s="3"/>
      <c r="K43" s="446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446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446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6.5">
      <c r="A46" s="3"/>
      <c r="B46" s="3"/>
      <c r="C46" s="3"/>
      <c r="D46" s="3"/>
      <c r="E46" s="3"/>
      <c r="F46" s="3"/>
      <c r="G46" s="3"/>
      <c r="H46" s="3"/>
      <c r="I46" s="3"/>
      <c r="J46" s="3"/>
      <c r="K46" s="446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446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6.5">
      <c r="A48" s="3"/>
      <c r="B48" s="3"/>
      <c r="C48" s="3"/>
      <c r="D48" s="3"/>
      <c r="E48" s="3"/>
      <c r="F48" s="3"/>
      <c r="G48" s="3"/>
      <c r="H48" s="3"/>
      <c r="I48" s="3"/>
      <c r="J48" s="3"/>
      <c r="K48" s="446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446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6.5">
      <c r="A50" s="3"/>
      <c r="B50" s="3"/>
      <c r="C50" s="3"/>
      <c r="D50" s="3"/>
      <c r="E50" s="3"/>
      <c r="F50" s="3"/>
      <c r="G50" s="3"/>
      <c r="H50" s="3"/>
      <c r="I50" s="3"/>
      <c r="J50" s="3"/>
      <c r="K50" s="44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</sheetData>
  <sheetProtection algorithmName="SHA-512" hashValue="va+rwIEvP2+n7N73u5wx7hQjnIyIUBruCK1eM1+zpjk72Ii1fWj3Y6jNAw4sD6haxvJt3kEKb3JDKBWV9zHXnQ==" saltValue="I7tf2WmQ2x+F87YueyQMaA==" spinCount="100000" sheet="1" objects="1" scenarios="1"/>
  <autoFilter ref="A13:O13" xr:uid="{00000000-0009-0000-0000-000004000000}"/>
  <mergeCells count="1">
    <mergeCell ref="F11:J11"/>
  </mergeCells>
  <phoneticPr fontId="54" type="noConversion"/>
  <conditionalFormatting sqref="B11">
    <cfRule type="expression" dxfId="10" priority="1">
      <formula>B11&lt;&gt;""</formula>
    </cfRule>
  </conditionalFormatting>
  <pageMargins left="0.51181102362204722" right="0.51181102362204722" top="0.39370078740157483" bottom="0.39370078740157483" header="0.31496062992125984" footer="0.31496062992125984"/>
  <pageSetup paperSize="9" scale="80" fitToHeight="0" orientation="landscape" r:id="rId1"/>
  <ignoredErrors>
    <ignoredError sqref="D15 D17:D3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O55"/>
  <sheetViews>
    <sheetView view="pageLayout" topLeftCell="A16" zoomScaleNormal="100" workbookViewId="0">
      <selection activeCell="K35" sqref="K35"/>
    </sheetView>
  </sheetViews>
  <sheetFormatPr baseColWidth="10" defaultRowHeight="15"/>
  <cols>
    <col min="1" max="1" width="6.85546875" customWidth="1"/>
    <col min="2" max="2" width="8.28515625" customWidth="1"/>
    <col min="3" max="3" width="9.42578125" customWidth="1"/>
    <col min="4" max="4" width="10.42578125" customWidth="1"/>
    <col min="5" max="5" width="20.42578125" customWidth="1"/>
    <col min="7" max="7" width="7.85546875" customWidth="1"/>
    <col min="8" max="8" width="9" customWidth="1"/>
    <col min="9" max="9" width="9.140625" customWidth="1"/>
    <col min="11" max="11" width="11.42578125" style="445"/>
  </cols>
  <sheetData>
    <row r="1" spans="1:15" ht="16.5">
      <c r="A1" s="3"/>
      <c r="B1" s="3"/>
      <c r="C1" s="3"/>
    </row>
    <row r="2" spans="1:15" ht="16.5">
      <c r="A2" s="3"/>
      <c r="B2" s="3"/>
      <c r="C2" s="3"/>
      <c r="D2" s="3"/>
      <c r="E2" s="3"/>
      <c r="F2" s="3"/>
      <c r="G2" s="3"/>
      <c r="H2" s="3"/>
      <c r="I2" s="3"/>
      <c r="J2" s="3"/>
      <c r="K2" s="446"/>
      <c r="L2" s="3"/>
      <c r="M2" s="3"/>
      <c r="N2" s="3"/>
      <c r="O2" s="3"/>
    </row>
    <row r="3" spans="1:15" ht="16.5">
      <c r="A3" s="3"/>
      <c r="B3" s="3"/>
      <c r="C3" s="3"/>
      <c r="D3" s="3"/>
      <c r="E3" s="3"/>
      <c r="F3" s="3"/>
      <c r="G3" s="3"/>
      <c r="H3" s="3"/>
      <c r="I3" s="3"/>
      <c r="J3" s="3"/>
      <c r="K3" s="446"/>
      <c r="L3" s="3"/>
      <c r="M3" s="3"/>
      <c r="N3" s="3"/>
      <c r="O3" s="3"/>
    </row>
    <row r="4" spans="1:15" ht="16.5">
      <c r="A4" s="3"/>
      <c r="B4" s="3"/>
      <c r="C4" s="3"/>
      <c r="D4" s="3"/>
      <c r="E4" s="3"/>
      <c r="F4" s="3"/>
      <c r="G4" s="3"/>
      <c r="H4" s="3"/>
      <c r="I4" s="3"/>
      <c r="J4" s="3"/>
      <c r="K4" s="446"/>
      <c r="L4" s="3"/>
      <c r="M4" s="3"/>
      <c r="N4" s="3"/>
      <c r="O4" s="3"/>
    </row>
    <row r="5" spans="1:15" ht="16.5">
      <c r="B5" s="170"/>
      <c r="C5" s="3"/>
      <c r="D5" s="3"/>
      <c r="G5" s="3"/>
      <c r="H5" s="3"/>
      <c r="I5" s="3"/>
      <c r="J5" s="3"/>
      <c r="K5" s="446"/>
      <c r="L5" s="3"/>
      <c r="M5" s="3"/>
      <c r="N5" s="3"/>
      <c r="O5" s="3"/>
    </row>
    <row r="6" spans="1:15" ht="18">
      <c r="A6" s="347" t="s">
        <v>0</v>
      </c>
      <c r="B6" s="5"/>
      <c r="C6" s="3"/>
      <c r="D6" s="3"/>
      <c r="E6" s="3"/>
      <c r="F6" s="3"/>
      <c r="G6" s="3"/>
      <c r="H6" s="3"/>
      <c r="I6" s="3"/>
      <c r="J6" s="3"/>
      <c r="K6" s="446"/>
      <c r="L6" s="3"/>
      <c r="M6" s="3"/>
      <c r="N6" s="3"/>
      <c r="O6" s="3"/>
    </row>
    <row r="7" spans="1:15" ht="18">
      <c r="A7" s="284" t="s">
        <v>1062</v>
      </c>
      <c r="B7" s="348"/>
      <c r="C7" s="3"/>
      <c r="D7" s="3"/>
      <c r="E7" s="3"/>
      <c r="F7" s="3"/>
      <c r="G7" s="3"/>
      <c r="H7" s="3"/>
      <c r="I7" s="3"/>
      <c r="J7" s="3"/>
      <c r="K7" s="446"/>
      <c r="L7" s="3"/>
      <c r="M7" s="3"/>
      <c r="N7" s="3"/>
      <c r="O7" s="3"/>
    </row>
    <row r="8" spans="1:15" ht="18">
      <c r="A8" s="5" t="s">
        <v>235</v>
      </c>
      <c r="B8" s="5"/>
      <c r="C8" s="3"/>
      <c r="D8" s="3"/>
      <c r="E8" s="3"/>
      <c r="F8" s="3"/>
      <c r="G8" s="3"/>
      <c r="H8" s="3"/>
      <c r="I8" s="3"/>
      <c r="J8" s="3"/>
      <c r="K8" s="446"/>
      <c r="L8" s="3"/>
      <c r="M8" s="3"/>
      <c r="N8" s="3"/>
      <c r="O8" s="3"/>
    </row>
    <row r="9" spans="1:15" ht="18">
      <c r="A9" s="285" t="s">
        <v>236</v>
      </c>
      <c r="B9" s="5"/>
      <c r="C9" s="3"/>
      <c r="D9" s="3"/>
      <c r="E9" s="3"/>
      <c r="F9" s="3"/>
      <c r="G9" s="3"/>
      <c r="H9" s="3"/>
      <c r="I9" s="3"/>
      <c r="J9" s="3"/>
      <c r="K9" s="446"/>
      <c r="L9" s="3"/>
      <c r="M9" s="3"/>
      <c r="N9" s="3"/>
      <c r="O9" s="3"/>
    </row>
    <row r="10" spans="1:15" ht="18">
      <c r="A10" s="5"/>
      <c r="B10" s="5"/>
      <c r="C10" s="3"/>
      <c r="D10" s="3"/>
      <c r="E10" s="3"/>
      <c r="F10" s="3"/>
      <c r="G10" s="3"/>
      <c r="H10" s="3"/>
      <c r="I10" s="3"/>
      <c r="J10" s="3"/>
      <c r="K10" s="446"/>
      <c r="L10" s="3"/>
      <c r="M10" s="3"/>
      <c r="N10" s="3"/>
      <c r="O10" s="3"/>
    </row>
    <row r="11" spans="1:15" ht="18">
      <c r="A11" s="286" t="s">
        <v>1061</v>
      </c>
      <c r="B11" s="283"/>
      <c r="C11" s="130"/>
      <c r="D11" s="33" t="s">
        <v>89</v>
      </c>
      <c r="E11" s="33" t="s">
        <v>86</v>
      </c>
      <c r="F11" s="184"/>
      <c r="G11" s="185"/>
      <c r="H11" s="186"/>
      <c r="I11" s="187"/>
      <c r="J11" s="188" t="s">
        <v>13</v>
      </c>
      <c r="K11" s="455">
        <f>Hilfsblatt!D22</f>
        <v>0</v>
      </c>
      <c r="L11" s="189" t="s">
        <v>14</v>
      </c>
      <c r="M11" s="189"/>
      <c r="N11" s="189"/>
      <c r="O11" s="190">
        <f>O43/L43</f>
        <v>0</v>
      </c>
    </row>
    <row r="12" spans="1:15" ht="18">
      <c r="A12" s="87"/>
      <c r="B12" s="87"/>
      <c r="C12" s="88"/>
      <c r="D12" s="89"/>
      <c r="E12" s="80"/>
      <c r="F12" s="184"/>
      <c r="G12" s="185"/>
      <c r="H12" s="187"/>
      <c r="I12" s="187"/>
      <c r="J12" s="188"/>
      <c r="K12" s="456"/>
      <c r="L12" s="189" t="s">
        <v>15</v>
      </c>
      <c r="M12" s="189"/>
      <c r="N12" s="189"/>
      <c r="O12" s="191">
        <f>COUNTA(I15:I41)</f>
        <v>25</v>
      </c>
    </row>
    <row r="13" spans="1:15" ht="32.25">
      <c r="A13" s="290" t="s">
        <v>16</v>
      </c>
      <c r="B13" s="96" t="s">
        <v>17</v>
      </c>
      <c r="C13" s="97" t="s">
        <v>18</v>
      </c>
      <c r="D13" s="98" t="s">
        <v>19</v>
      </c>
      <c r="E13" s="99" t="s">
        <v>20</v>
      </c>
      <c r="F13" s="99" t="s">
        <v>21</v>
      </c>
      <c r="G13" s="100" t="s">
        <v>22</v>
      </c>
      <c r="H13" s="96" t="s">
        <v>23</v>
      </c>
      <c r="I13" s="96" t="s">
        <v>24</v>
      </c>
      <c r="J13" s="101" t="s">
        <v>25</v>
      </c>
      <c r="K13" s="449" t="s">
        <v>1034</v>
      </c>
      <c r="L13" s="192" t="s">
        <v>1035</v>
      </c>
      <c r="M13" s="193" t="s">
        <v>26</v>
      </c>
      <c r="N13" s="192" t="s">
        <v>27</v>
      </c>
      <c r="O13" s="194" t="s">
        <v>28</v>
      </c>
    </row>
    <row r="14" spans="1:15" ht="8.1" customHeight="1">
      <c r="A14" s="358"/>
      <c r="B14" s="337"/>
      <c r="C14" s="338"/>
      <c r="D14" s="339"/>
      <c r="E14" s="340"/>
      <c r="F14" s="340"/>
      <c r="G14" s="341"/>
      <c r="H14" s="342"/>
      <c r="I14" s="342"/>
      <c r="J14" s="343"/>
      <c r="K14" s="457"/>
      <c r="L14" s="344"/>
      <c r="M14" s="340"/>
      <c r="N14" s="344"/>
      <c r="O14" s="345"/>
    </row>
    <row r="15" spans="1:15" ht="20.100000000000001" customHeight="1">
      <c r="A15" s="359">
        <v>1</v>
      </c>
      <c r="B15" s="178"/>
      <c r="C15" s="179" t="s">
        <v>237</v>
      </c>
      <c r="D15" s="180" t="s">
        <v>195</v>
      </c>
      <c r="E15" s="178" t="s">
        <v>238</v>
      </c>
      <c r="F15" s="179" t="s">
        <v>35</v>
      </c>
      <c r="G15" s="179" t="s">
        <v>1032</v>
      </c>
      <c r="H15" s="195">
        <v>20.39</v>
      </c>
      <c r="I15" s="179">
        <v>2</v>
      </c>
      <c r="J15" s="119">
        <f>IF(I15&lt;&gt;"",VLOOKUP(I15,Zusammenfassung!$I$11:$J$24,MATCH($E$11,{"V";"S";"SH"},0)+1,FALSE),)</f>
        <v>100.3</v>
      </c>
      <c r="K15" s="478">
        <f>IF(G15="A",Hilfsblatt!$D$9,IF(G15="B1",Hilfsblatt!$D$10,IF(G15="B2",Hilfsblatt!$D$11,IF(G15="C1",Hilfsblatt!$D$12,IF(G15="C2",Hilfsblatt!$D$13,IF(G15="D",Hilfsblatt!$D$14,IF(G15="E",Hilfsblatt!$D$15)))))))</f>
        <v>0</v>
      </c>
      <c r="L15" s="196">
        <f t="shared" ref="L15:L41" si="0">H15*J15</f>
        <v>2045.117</v>
      </c>
      <c r="M15" s="196">
        <f t="shared" ref="M15:M41" si="1">IFERROR(L15/K15,0)</f>
        <v>0</v>
      </c>
      <c r="N15" s="197">
        <f t="shared" ref="N15:N41" si="2">IF(O15&gt;0,O15/J15,0)</f>
        <v>0</v>
      </c>
      <c r="O15" s="196">
        <f>M15*$K$11</f>
        <v>0</v>
      </c>
    </row>
    <row r="16" spans="1:15" ht="20.100000000000001" customHeight="1">
      <c r="A16" s="359">
        <v>2</v>
      </c>
      <c r="B16" s="178"/>
      <c r="C16" s="179" t="s">
        <v>237</v>
      </c>
      <c r="D16" s="180" t="s">
        <v>197</v>
      </c>
      <c r="E16" s="178" t="s">
        <v>239</v>
      </c>
      <c r="F16" s="179" t="s">
        <v>45</v>
      </c>
      <c r="G16" s="179" t="s">
        <v>1032</v>
      </c>
      <c r="H16" s="195">
        <v>1.54</v>
      </c>
      <c r="I16" s="179">
        <v>2</v>
      </c>
      <c r="J16" s="119">
        <f>IF(I16&lt;&gt;"",VLOOKUP(I16,Zusammenfassung!$I$11:$J$24,MATCH($E$11,{"V";"S";"SH"},0)+1,FALSE),)</f>
        <v>100.3</v>
      </c>
      <c r="K16" s="478">
        <f>IF(G16="A",Hilfsblatt!$D$9,IF(G16="B1",Hilfsblatt!$D$10,IF(G16="B2",Hilfsblatt!$D$11,IF(G16="C1",Hilfsblatt!$D$12,IF(G16="C2",Hilfsblatt!$D$13,IF(G16="D",Hilfsblatt!$D$14,IF(G16="E",Hilfsblatt!$D$15)))))))</f>
        <v>0</v>
      </c>
      <c r="L16" s="196">
        <f t="shared" si="0"/>
        <v>154.46199999999999</v>
      </c>
      <c r="M16" s="196">
        <f t="shared" si="1"/>
        <v>0</v>
      </c>
      <c r="N16" s="197">
        <f t="shared" si="2"/>
        <v>0</v>
      </c>
      <c r="O16" s="196">
        <f t="shared" ref="O16:O42" si="3">M16*$K$11</f>
        <v>0</v>
      </c>
    </row>
    <row r="17" spans="1:15" ht="20.100000000000001" customHeight="1">
      <c r="A17" s="359">
        <v>3</v>
      </c>
      <c r="B17" s="178"/>
      <c r="C17" s="179" t="s">
        <v>237</v>
      </c>
      <c r="D17" s="180" t="s">
        <v>67</v>
      </c>
      <c r="E17" s="178" t="s">
        <v>241</v>
      </c>
      <c r="F17" s="179" t="s">
        <v>242</v>
      </c>
      <c r="G17" s="179" t="s">
        <v>176</v>
      </c>
      <c r="H17" s="195">
        <v>8.18</v>
      </c>
      <c r="I17" s="158"/>
      <c r="J17" s="124"/>
      <c r="K17" s="124"/>
      <c r="L17" s="124"/>
      <c r="M17" s="124"/>
      <c r="N17" s="124"/>
      <c r="O17" s="124"/>
    </row>
    <row r="18" spans="1:15" ht="20.100000000000001" customHeight="1">
      <c r="A18" s="359">
        <v>4</v>
      </c>
      <c r="B18" s="178"/>
      <c r="C18" s="179" t="s">
        <v>237</v>
      </c>
      <c r="D18" s="180" t="s">
        <v>243</v>
      </c>
      <c r="E18" s="178" t="s">
        <v>244</v>
      </c>
      <c r="F18" s="179" t="s">
        <v>35</v>
      </c>
      <c r="G18" s="179" t="s">
        <v>46</v>
      </c>
      <c r="H18" s="195">
        <v>5.05</v>
      </c>
      <c r="I18" s="179">
        <v>5</v>
      </c>
      <c r="J18" s="119">
        <f>IF(I18&lt;&gt;"",VLOOKUP(I18,Zusammenfassung!$I$11:$J$24,MATCH($E$11,{"V";"S";"SH"},0)+1,FALSE),)</f>
        <v>250.75</v>
      </c>
      <c r="K18" s="478">
        <f>IF(G18="A",Hilfsblatt!$D$9,IF(G18="B1",Hilfsblatt!$D$10,IF(G18="B2",Hilfsblatt!$D$11,IF(G18="C1",Hilfsblatt!$D$12,IF(G18="C2",Hilfsblatt!$D$13,IF(G18="D",Hilfsblatt!$D$14,IF(G18="E",Hilfsblatt!$D$15)))))))</f>
        <v>0</v>
      </c>
      <c r="L18" s="196">
        <f t="shared" si="0"/>
        <v>1266.2874999999999</v>
      </c>
      <c r="M18" s="196">
        <f t="shared" si="1"/>
        <v>0</v>
      </c>
      <c r="N18" s="197">
        <f t="shared" si="2"/>
        <v>0</v>
      </c>
      <c r="O18" s="196">
        <f t="shared" si="3"/>
        <v>0</v>
      </c>
    </row>
    <row r="19" spans="1:15" ht="20.100000000000001" customHeight="1">
      <c r="A19" s="359">
        <v>5</v>
      </c>
      <c r="B19" s="178"/>
      <c r="C19" s="179" t="s">
        <v>237</v>
      </c>
      <c r="D19" s="180" t="s">
        <v>205</v>
      </c>
      <c r="E19" s="178" t="s">
        <v>245</v>
      </c>
      <c r="F19" s="179" t="s">
        <v>246</v>
      </c>
      <c r="G19" s="179" t="s">
        <v>127</v>
      </c>
      <c r="H19" s="195">
        <v>32.380000000000003</v>
      </c>
      <c r="I19" s="179">
        <v>5</v>
      </c>
      <c r="J19" s="119">
        <f>IF(I19&lt;&gt;"",VLOOKUP(I19,Zusammenfassung!$I$11:$J$24,MATCH($E$11,{"V";"S";"SH"},0)+1,FALSE),)</f>
        <v>250.75</v>
      </c>
      <c r="K19" s="478">
        <f>IF(G19="A",Hilfsblatt!$D$9,IF(G19="B1",Hilfsblatt!$D$10,IF(G19="B2",Hilfsblatt!$D$11,IF(G19="C1",Hilfsblatt!$D$12,IF(G19="C2",Hilfsblatt!$D$13,IF(G19="D",Hilfsblatt!$D$14,IF(G19="E",Hilfsblatt!$D$15)))))))</f>
        <v>0</v>
      </c>
      <c r="L19" s="196">
        <f t="shared" si="0"/>
        <v>8119.2850000000008</v>
      </c>
      <c r="M19" s="196">
        <f t="shared" si="1"/>
        <v>0</v>
      </c>
      <c r="N19" s="197">
        <f t="shared" si="2"/>
        <v>0</v>
      </c>
      <c r="O19" s="196">
        <f t="shared" si="3"/>
        <v>0</v>
      </c>
    </row>
    <row r="20" spans="1:15" ht="20.100000000000001" customHeight="1">
      <c r="A20" s="359">
        <v>6</v>
      </c>
      <c r="B20" s="178"/>
      <c r="C20" s="179" t="s">
        <v>237</v>
      </c>
      <c r="D20" s="180" t="s">
        <v>206</v>
      </c>
      <c r="E20" s="178" t="s">
        <v>162</v>
      </c>
      <c r="F20" s="179" t="s">
        <v>93</v>
      </c>
      <c r="G20" s="179" t="s">
        <v>126</v>
      </c>
      <c r="H20" s="195">
        <v>17.809999999999999</v>
      </c>
      <c r="I20" s="179">
        <v>1</v>
      </c>
      <c r="J20" s="119">
        <f>IF(I20&lt;&gt;"",VLOOKUP(I20,Zusammenfassung!$I$11:$J$24,MATCH($E$11,{"V";"S";"SH"},0)+1,FALSE),)</f>
        <v>52.178571428571431</v>
      </c>
      <c r="K20" s="478">
        <f>IF(G20="A",Hilfsblatt!$D$9,IF(G20="B1",Hilfsblatt!$D$10,IF(G20="B2",Hilfsblatt!$D$11,IF(G20="C1",Hilfsblatt!$D$12,IF(G20="C2",Hilfsblatt!$D$13,IF(G20="D",Hilfsblatt!$D$14,IF(G20="E",Hilfsblatt!$D$15)))))))</f>
        <v>0</v>
      </c>
      <c r="L20" s="196">
        <f t="shared" si="0"/>
        <v>929.30035714285714</v>
      </c>
      <c r="M20" s="196">
        <f t="shared" si="1"/>
        <v>0</v>
      </c>
      <c r="N20" s="197">
        <f t="shared" si="2"/>
        <v>0</v>
      </c>
      <c r="O20" s="196">
        <f t="shared" si="3"/>
        <v>0</v>
      </c>
    </row>
    <row r="21" spans="1:15" ht="20.100000000000001" customHeight="1">
      <c r="A21" s="359">
        <v>7</v>
      </c>
      <c r="B21" s="178"/>
      <c r="C21" s="179" t="s">
        <v>237</v>
      </c>
      <c r="D21" s="180" t="s">
        <v>247</v>
      </c>
      <c r="E21" s="178" t="s">
        <v>248</v>
      </c>
      <c r="F21" s="179" t="s">
        <v>35</v>
      </c>
      <c r="G21" s="179" t="s">
        <v>46</v>
      </c>
      <c r="H21" s="195">
        <v>3.16</v>
      </c>
      <c r="I21" s="179">
        <v>5</v>
      </c>
      <c r="J21" s="119">
        <f>IF(I21&lt;&gt;"",VLOOKUP(I21,Zusammenfassung!$I$11:$J$24,MATCH($E$11,{"V";"S";"SH"},0)+1,FALSE),)</f>
        <v>250.75</v>
      </c>
      <c r="K21" s="478">
        <f>IF(G21="A",Hilfsblatt!$D$9,IF(G21="B1",Hilfsblatt!$D$10,IF(G21="B2",Hilfsblatt!$D$11,IF(G21="C1",Hilfsblatt!$D$12,IF(G21="C2",Hilfsblatt!$D$13,IF(G21="D",Hilfsblatt!$D$14,IF(G21="E",Hilfsblatt!$D$15)))))))</f>
        <v>0</v>
      </c>
      <c r="L21" s="196">
        <f t="shared" si="0"/>
        <v>792.37</v>
      </c>
      <c r="M21" s="196">
        <f t="shared" si="1"/>
        <v>0</v>
      </c>
      <c r="N21" s="197">
        <f t="shared" si="2"/>
        <v>0</v>
      </c>
      <c r="O21" s="196">
        <f t="shared" si="3"/>
        <v>0</v>
      </c>
    </row>
    <row r="22" spans="1:15" ht="20.100000000000001" customHeight="1">
      <c r="A22" s="359">
        <v>8</v>
      </c>
      <c r="B22" s="178"/>
      <c r="C22" s="179" t="s">
        <v>237</v>
      </c>
      <c r="D22" s="180" t="s">
        <v>249</v>
      </c>
      <c r="E22" s="178" t="s">
        <v>250</v>
      </c>
      <c r="F22" s="179" t="s">
        <v>35</v>
      </c>
      <c r="G22" s="179" t="s">
        <v>46</v>
      </c>
      <c r="H22" s="195">
        <v>3.16</v>
      </c>
      <c r="I22" s="179">
        <v>5</v>
      </c>
      <c r="J22" s="119">
        <f>IF(I22&lt;&gt;"",VLOOKUP(I22,Zusammenfassung!$I$11:$J$24,MATCH($E$11,{"V";"S";"SH"},0)+1,FALSE),)</f>
        <v>250.75</v>
      </c>
      <c r="K22" s="478">
        <f>IF(G22="A",Hilfsblatt!$D$9,IF(G22="B1",Hilfsblatt!$D$10,IF(G22="B2",Hilfsblatt!$D$11,IF(G22="C1",Hilfsblatt!$D$12,IF(G22="C2",Hilfsblatt!$D$13,IF(G22="D",Hilfsblatt!$D$14,IF(G22="E",Hilfsblatt!$D$15)))))))</f>
        <v>0</v>
      </c>
      <c r="L22" s="196">
        <f t="shared" si="0"/>
        <v>792.37</v>
      </c>
      <c r="M22" s="196">
        <f t="shared" si="1"/>
        <v>0</v>
      </c>
      <c r="N22" s="197">
        <f t="shared" si="2"/>
        <v>0</v>
      </c>
      <c r="O22" s="196">
        <f t="shared" si="3"/>
        <v>0</v>
      </c>
    </row>
    <row r="23" spans="1:15" ht="20.100000000000001" customHeight="1">
      <c r="A23" s="359">
        <v>9</v>
      </c>
      <c r="B23" s="178"/>
      <c r="C23" s="179" t="s">
        <v>237</v>
      </c>
      <c r="D23" s="180" t="s">
        <v>207</v>
      </c>
      <c r="E23" s="178" t="s">
        <v>251</v>
      </c>
      <c r="F23" s="179" t="s">
        <v>93</v>
      </c>
      <c r="G23" s="179" t="s">
        <v>94</v>
      </c>
      <c r="H23" s="195">
        <v>3.21</v>
      </c>
      <c r="I23" s="179">
        <v>0.23</v>
      </c>
      <c r="J23" s="119">
        <f>IF(I23&lt;&gt;"",VLOOKUP(I23,Zusammenfassung!$I$11:$J$24,MATCH($E$11,{"V";"S";"SH"},0)+1,FALSE),)</f>
        <v>12</v>
      </c>
      <c r="K23" s="478">
        <f>IF(G23="A",Hilfsblatt!$D$9,IF(G23="B1",Hilfsblatt!$D$10,IF(G23="B2",Hilfsblatt!$D$11,IF(G23="C1",Hilfsblatt!$D$12,IF(G23="C2",Hilfsblatt!$D$13,IF(G23="D",Hilfsblatt!$D$14,IF(G23="E",Hilfsblatt!$D$15)))))))</f>
        <v>0</v>
      </c>
      <c r="L23" s="196">
        <f t="shared" si="0"/>
        <v>38.519999999999996</v>
      </c>
      <c r="M23" s="196">
        <f t="shared" si="1"/>
        <v>0</v>
      </c>
      <c r="N23" s="197">
        <f t="shared" si="2"/>
        <v>0</v>
      </c>
      <c r="O23" s="196">
        <f t="shared" si="3"/>
        <v>0</v>
      </c>
    </row>
    <row r="24" spans="1:15" ht="20.100000000000001" customHeight="1">
      <c r="A24" s="359">
        <v>10</v>
      </c>
      <c r="B24" s="178"/>
      <c r="C24" s="179" t="s">
        <v>237</v>
      </c>
      <c r="D24" s="180" t="s">
        <v>212</v>
      </c>
      <c r="E24" s="178" t="s">
        <v>72</v>
      </c>
      <c r="F24" s="179" t="s">
        <v>93</v>
      </c>
      <c r="G24" s="179" t="s">
        <v>1032</v>
      </c>
      <c r="H24" s="195">
        <v>16.66</v>
      </c>
      <c r="I24" s="179">
        <v>2</v>
      </c>
      <c r="J24" s="119">
        <f>IF(I24&lt;&gt;"",VLOOKUP(I24,Zusammenfassung!$I$11:$J$24,MATCH($E$11,{"V";"S";"SH"},0)+1,FALSE),)</f>
        <v>100.3</v>
      </c>
      <c r="K24" s="478">
        <f>IF(G24="A",Hilfsblatt!$D$9,IF(G24="B1",Hilfsblatt!$D$10,IF(G24="B2",Hilfsblatt!$D$11,IF(G24="C1",Hilfsblatt!$D$12,IF(G24="C2",Hilfsblatt!$D$13,IF(G24="D",Hilfsblatt!$D$14,IF(G24="E",Hilfsblatt!$D$15)))))))</f>
        <v>0</v>
      </c>
      <c r="L24" s="196">
        <f t="shared" si="0"/>
        <v>1670.998</v>
      </c>
      <c r="M24" s="196">
        <f t="shared" si="1"/>
        <v>0</v>
      </c>
      <c r="N24" s="197">
        <f t="shared" si="2"/>
        <v>0</v>
      </c>
      <c r="O24" s="196">
        <f t="shared" si="3"/>
        <v>0</v>
      </c>
    </row>
    <row r="25" spans="1:15" ht="20.100000000000001" customHeight="1">
      <c r="A25" s="359">
        <v>11</v>
      </c>
      <c r="B25" s="178"/>
      <c r="C25" s="179" t="s">
        <v>237</v>
      </c>
      <c r="D25" s="180" t="s">
        <v>208</v>
      </c>
      <c r="E25" s="178" t="s">
        <v>225</v>
      </c>
      <c r="F25" s="179" t="s">
        <v>93</v>
      </c>
      <c r="G25" s="179" t="s">
        <v>126</v>
      </c>
      <c r="H25" s="195">
        <v>18.37</v>
      </c>
      <c r="I25" s="179">
        <v>1</v>
      </c>
      <c r="J25" s="119">
        <f>IF(I25&lt;&gt;"",VLOOKUP(I25,Zusammenfassung!$I$11:$J$24,MATCH($E$11,{"V";"S";"SH"},0)+1,FALSE),)</f>
        <v>52.178571428571431</v>
      </c>
      <c r="K25" s="478">
        <f>IF(G25="A",Hilfsblatt!$D$9,IF(G25="B1",Hilfsblatt!$D$10,IF(G25="B2",Hilfsblatt!$D$11,IF(G25="C1",Hilfsblatt!$D$12,IF(G25="C2",Hilfsblatt!$D$13,IF(G25="D",Hilfsblatt!$D$14,IF(G25="E",Hilfsblatt!$D$15)))))))</f>
        <v>0</v>
      </c>
      <c r="L25" s="196">
        <f t="shared" si="0"/>
        <v>958.52035714285728</v>
      </c>
      <c r="M25" s="196">
        <f t="shared" si="1"/>
        <v>0</v>
      </c>
      <c r="N25" s="197">
        <f t="shared" si="2"/>
        <v>0</v>
      </c>
      <c r="O25" s="196">
        <f t="shared" si="3"/>
        <v>0</v>
      </c>
    </row>
    <row r="26" spans="1:15" ht="20.100000000000001" customHeight="1">
      <c r="A26" s="359">
        <v>12</v>
      </c>
      <c r="B26" s="178"/>
      <c r="C26" s="179" t="s">
        <v>237</v>
      </c>
      <c r="D26" s="180" t="s">
        <v>209</v>
      </c>
      <c r="E26" s="178" t="s">
        <v>224</v>
      </c>
      <c r="F26" s="179" t="s">
        <v>93</v>
      </c>
      <c r="G26" s="179" t="s">
        <v>126</v>
      </c>
      <c r="H26" s="195">
        <v>17.760000000000002</v>
      </c>
      <c r="I26" s="179">
        <v>1</v>
      </c>
      <c r="J26" s="119">
        <f>IF(I26&lt;&gt;"",VLOOKUP(I26,Zusammenfassung!$I$11:$J$24,MATCH($E$11,{"V";"S";"SH"},0)+1,FALSE),)</f>
        <v>52.178571428571431</v>
      </c>
      <c r="K26" s="478">
        <f>IF(G26="A",Hilfsblatt!$D$9,IF(G26="B1",Hilfsblatt!$D$10,IF(G26="B2",Hilfsblatt!$D$11,IF(G26="C1",Hilfsblatt!$D$12,IF(G26="C2",Hilfsblatt!$D$13,IF(G26="D",Hilfsblatt!$D$14,IF(G26="E",Hilfsblatt!$D$15)))))))</f>
        <v>0</v>
      </c>
      <c r="L26" s="196">
        <f t="shared" si="0"/>
        <v>926.69142857142867</v>
      </c>
      <c r="M26" s="196">
        <f t="shared" si="1"/>
        <v>0</v>
      </c>
      <c r="N26" s="197">
        <f t="shared" si="2"/>
        <v>0</v>
      </c>
      <c r="O26" s="196">
        <f t="shared" si="3"/>
        <v>0</v>
      </c>
    </row>
    <row r="27" spans="1:15" ht="20.100000000000001" customHeight="1">
      <c r="A27" s="359">
        <v>13</v>
      </c>
      <c r="B27" s="178"/>
      <c r="C27" s="179" t="s">
        <v>237</v>
      </c>
      <c r="D27" s="180" t="s">
        <v>210</v>
      </c>
      <c r="E27" s="178" t="s">
        <v>219</v>
      </c>
      <c r="F27" s="179" t="s">
        <v>93</v>
      </c>
      <c r="G27" s="179" t="s">
        <v>126</v>
      </c>
      <c r="H27" s="195">
        <v>18.649999999999999</v>
      </c>
      <c r="I27" s="179">
        <v>1</v>
      </c>
      <c r="J27" s="119">
        <f>IF(I27&lt;&gt;"",VLOOKUP(I27,Zusammenfassung!$I$11:$J$24,MATCH($E$11,{"V";"S";"SH"},0)+1,FALSE),)</f>
        <v>52.178571428571431</v>
      </c>
      <c r="K27" s="478">
        <f>IF(G27="A",Hilfsblatt!$D$9,IF(G27="B1",Hilfsblatt!$D$10,IF(G27="B2",Hilfsblatt!$D$11,IF(G27="C1",Hilfsblatt!$D$12,IF(G27="C2",Hilfsblatt!$D$13,IF(G27="D",Hilfsblatt!$D$14,IF(G27="E",Hilfsblatt!$D$15)))))))</f>
        <v>0</v>
      </c>
      <c r="L27" s="196">
        <f t="shared" si="0"/>
        <v>973.13035714285706</v>
      </c>
      <c r="M27" s="196">
        <f t="shared" si="1"/>
        <v>0</v>
      </c>
      <c r="N27" s="197">
        <f t="shared" si="2"/>
        <v>0</v>
      </c>
      <c r="O27" s="196">
        <f t="shared" si="3"/>
        <v>0</v>
      </c>
    </row>
    <row r="28" spans="1:15" ht="20.100000000000001" customHeight="1">
      <c r="A28" s="359">
        <v>14</v>
      </c>
      <c r="B28" s="178"/>
      <c r="C28" s="179" t="s">
        <v>237</v>
      </c>
      <c r="D28" s="180" t="s">
        <v>211</v>
      </c>
      <c r="E28" s="178" t="s">
        <v>252</v>
      </c>
      <c r="F28" s="179" t="s">
        <v>93</v>
      </c>
      <c r="G28" s="179" t="s">
        <v>126</v>
      </c>
      <c r="H28" s="195">
        <v>18.37</v>
      </c>
      <c r="I28" s="179">
        <v>1</v>
      </c>
      <c r="J28" s="119">
        <f>IF(I28&lt;&gt;"",VLOOKUP(I28,Zusammenfassung!$I$11:$J$24,MATCH($E$11,{"V";"S";"SH"},0)+1,FALSE),)</f>
        <v>52.178571428571431</v>
      </c>
      <c r="K28" s="478">
        <f>IF(G28="A",Hilfsblatt!$D$9,IF(G28="B1",Hilfsblatt!$D$10,IF(G28="B2",Hilfsblatt!$D$11,IF(G28="C1",Hilfsblatt!$D$12,IF(G28="C2",Hilfsblatt!$D$13,IF(G28="D",Hilfsblatt!$D$14,IF(G28="E",Hilfsblatt!$D$15)))))))</f>
        <v>0</v>
      </c>
      <c r="L28" s="196">
        <f t="shared" si="0"/>
        <v>958.52035714285728</v>
      </c>
      <c r="M28" s="196">
        <f t="shared" si="1"/>
        <v>0</v>
      </c>
      <c r="N28" s="197">
        <f t="shared" si="2"/>
        <v>0</v>
      </c>
      <c r="O28" s="196">
        <f t="shared" si="3"/>
        <v>0</v>
      </c>
    </row>
    <row r="29" spans="1:15" ht="20.100000000000001" customHeight="1">
      <c r="A29" s="359">
        <v>15</v>
      </c>
      <c r="B29" s="178"/>
      <c r="C29" s="179" t="s">
        <v>237</v>
      </c>
      <c r="D29" s="180" t="s">
        <v>253</v>
      </c>
      <c r="E29" s="178" t="s">
        <v>254</v>
      </c>
      <c r="F29" s="179" t="s">
        <v>45</v>
      </c>
      <c r="G29" s="179" t="s">
        <v>127</v>
      </c>
      <c r="H29" s="195">
        <v>14.87</v>
      </c>
      <c r="I29" s="179">
        <v>5</v>
      </c>
      <c r="J29" s="119">
        <f>IF(I29&lt;&gt;"",VLOOKUP(I29,Zusammenfassung!$I$11:$J$24,MATCH($E$11,{"V";"S";"SH"},0)+1,FALSE),)</f>
        <v>250.75</v>
      </c>
      <c r="K29" s="478">
        <f>IF(G29="A",Hilfsblatt!$D$9,IF(G29="B1",Hilfsblatt!$D$10,IF(G29="B2",Hilfsblatt!$D$11,IF(G29="C1",Hilfsblatt!$D$12,IF(G29="C2",Hilfsblatt!$D$13,IF(G29="D",Hilfsblatt!$D$14,IF(G29="E",Hilfsblatt!$D$15)))))))</f>
        <v>0</v>
      </c>
      <c r="L29" s="196">
        <f t="shared" si="0"/>
        <v>3728.6524999999997</v>
      </c>
      <c r="M29" s="196">
        <f t="shared" si="1"/>
        <v>0</v>
      </c>
      <c r="N29" s="197">
        <f t="shared" si="2"/>
        <v>0</v>
      </c>
      <c r="O29" s="196">
        <f t="shared" si="3"/>
        <v>0</v>
      </c>
    </row>
    <row r="30" spans="1:15" ht="20.100000000000001" customHeight="1">
      <c r="A30" s="359">
        <v>16</v>
      </c>
      <c r="B30" s="178"/>
      <c r="C30" s="179" t="s">
        <v>237</v>
      </c>
      <c r="D30" s="180" t="s">
        <v>214</v>
      </c>
      <c r="E30" s="178" t="s">
        <v>255</v>
      </c>
      <c r="F30" s="179" t="s">
        <v>45</v>
      </c>
      <c r="G30" s="179" t="s">
        <v>126</v>
      </c>
      <c r="H30" s="195">
        <v>28.53</v>
      </c>
      <c r="I30" s="179">
        <v>1</v>
      </c>
      <c r="J30" s="119">
        <f>IF(I30&lt;&gt;"",VLOOKUP(I30,Zusammenfassung!$I$11:$J$24,MATCH($E$11,{"V";"S";"SH"},0)+1,FALSE),)</f>
        <v>52.178571428571431</v>
      </c>
      <c r="K30" s="478">
        <f>IF(G30="A",Hilfsblatt!$D$9,IF(G30="B1",Hilfsblatt!$D$10,IF(G30="B2",Hilfsblatt!$D$11,IF(G30="C1",Hilfsblatt!$D$12,IF(G30="C2",Hilfsblatt!$D$13,IF(G30="D",Hilfsblatt!$D$14,IF(G30="E",Hilfsblatt!$D$15)))))))</f>
        <v>0</v>
      </c>
      <c r="L30" s="196">
        <f t="shared" si="0"/>
        <v>1488.654642857143</v>
      </c>
      <c r="M30" s="196">
        <f t="shared" si="1"/>
        <v>0</v>
      </c>
      <c r="N30" s="197">
        <f t="shared" si="2"/>
        <v>0</v>
      </c>
      <c r="O30" s="196">
        <f t="shared" si="3"/>
        <v>0</v>
      </c>
    </row>
    <row r="31" spans="1:15" ht="20.100000000000001" customHeight="1">
      <c r="A31" s="359">
        <v>17</v>
      </c>
      <c r="B31" s="178"/>
      <c r="C31" s="179" t="s">
        <v>237</v>
      </c>
      <c r="D31" s="180" t="s">
        <v>213</v>
      </c>
      <c r="E31" s="178" t="s">
        <v>256</v>
      </c>
      <c r="F31" s="179" t="s">
        <v>45</v>
      </c>
      <c r="G31" s="179" t="s">
        <v>94</v>
      </c>
      <c r="H31" s="195">
        <v>3.21</v>
      </c>
      <c r="I31" s="179">
        <v>0.23</v>
      </c>
      <c r="J31" s="119">
        <f>IF(I31&lt;&gt;"",VLOOKUP(I31,Zusammenfassung!$I$11:$J$24,MATCH($E$11,{"V";"S";"SH"},0)+1,FALSE),)</f>
        <v>12</v>
      </c>
      <c r="K31" s="478">
        <f>IF(G31="A",Hilfsblatt!$D$9,IF(G31="B1",Hilfsblatt!$D$10,IF(G31="B2",Hilfsblatt!$D$11,IF(G31="C1",Hilfsblatt!$D$12,IF(G31="C2",Hilfsblatt!$D$13,IF(G31="D",Hilfsblatt!$D$14,IF(G31="E",Hilfsblatt!$D$15)))))))</f>
        <v>0</v>
      </c>
      <c r="L31" s="196">
        <f t="shared" si="0"/>
        <v>38.519999999999996</v>
      </c>
      <c r="M31" s="196">
        <f t="shared" si="1"/>
        <v>0</v>
      </c>
      <c r="N31" s="197">
        <f t="shared" si="2"/>
        <v>0</v>
      </c>
      <c r="O31" s="196">
        <f t="shared" si="3"/>
        <v>0</v>
      </c>
    </row>
    <row r="32" spans="1:15" ht="20.100000000000001" customHeight="1">
      <c r="A32" s="359">
        <v>18</v>
      </c>
      <c r="B32" s="178"/>
      <c r="C32" s="179" t="s">
        <v>257</v>
      </c>
      <c r="D32" s="180" t="s">
        <v>204</v>
      </c>
      <c r="E32" s="178" t="s">
        <v>258</v>
      </c>
      <c r="F32" s="179" t="s">
        <v>35</v>
      </c>
      <c r="G32" s="179" t="s">
        <v>1032</v>
      </c>
      <c r="H32" s="195">
        <v>15.13</v>
      </c>
      <c r="I32" s="179">
        <v>2</v>
      </c>
      <c r="J32" s="119">
        <f>IF(I32&lt;&gt;"",VLOOKUP(I32,Zusammenfassung!$I$11:$J$24,MATCH($E$11,{"V";"S";"SH"},0)+1,FALSE),)</f>
        <v>100.3</v>
      </c>
      <c r="K32" s="478">
        <f>IF(G32="A",Hilfsblatt!$D$9,IF(G32="B1",Hilfsblatt!$D$10,IF(G32="B2",Hilfsblatt!$D$11,IF(G32="C1",Hilfsblatt!$D$12,IF(G32="C2",Hilfsblatt!$D$13,IF(G32="D",Hilfsblatt!$D$14,IF(G32="E",Hilfsblatt!$D$15)))))))</f>
        <v>0</v>
      </c>
      <c r="L32" s="196">
        <f t="shared" si="0"/>
        <v>1517.539</v>
      </c>
      <c r="M32" s="196">
        <f t="shared" si="1"/>
        <v>0</v>
      </c>
      <c r="N32" s="197">
        <f t="shared" si="2"/>
        <v>0</v>
      </c>
      <c r="O32" s="196">
        <f t="shared" si="3"/>
        <v>0</v>
      </c>
    </row>
    <row r="33" spans="1:15" ht="20.100000000000001" customHeight="1">
      <c r="A33" s="359">
        <v>19</v>
      </c>
      <c r="B33" s="178"/>
      <c r="C33" s="179" t="s">
        <v>257</v>
      </c>
      <c r="D33" s="180" t="s">
        <v>67</v>
      </c>
      <c r="E33" s="178" t="s">
        <v>259</v>
      </c>
      <c r="F33" s="179" t="s">
        <v>242</v>
      </c>
      <c r="G33" s="179" t="s">
        <v>176</v>
      </c>
      <c r="H33" s="195">
        <v>4.42</v>
      </c>
      <c r="I33" s="124"/>
      <c r="J33" s="124"/>
      <c r="K33" s="124"/>
      <c r="L33" s="124"/>
      <c r="M33" s="124"/>
      <c r="N33" s="124"/>
      <c r="O33" s="124"/>
    </row>
    <row r="34" spans="1:15" ht="20.100000000000001" customHeight="1">
      <c r="A34" s="359">
        <v>20</v>
      </c>
      <c r="B34" s="178"/>
      <c r="C34" s="179" t="s">
        <v>257</v>
      </c>
      <c r="D34" s="180" t="s">
        <v>260</v>
      </c>
      <c r="E34" s="178" t="s">
        <v>261</v>
      </c>
      <c r="F34" s="179" t="s">
        <v>93</v>
      </c>
      <c r="G34" s="179" t="s">
        <v>126</v>
      </c>
      <c r="H34" s="195">
        <v>18.18</v>
      </c>
      <c r="I34" s="179">
        <v>1</v>
      </c>
      <c r="J34" s="119">
        <f>IF(I34&lt;&gt;"",VLOOKUP(I34,Zusammenfassung!$I$11:$J$24,MATCH($E$11,{"V";"S";"SH"},0)+1,FALSE),)</f>
        <v>52.178571428571431</v>
      </c>
      <c r="K34" s="478">
        <f>IF(G34="A",Hilfsblatt!$D$9,IF(G34="B1",Hilfsblatt!$D$10,IF(G34="B2",Hilfsblatt!$D$11,IF(G34="C1",Hilfsblatt!$D$12,IF(G34="C2",Hilfsblatt!$D$13,IF(G34="D",Hilfsblatt!$D$14,IF(G34="E",Hilfsblatt!$D$15)))))))</f>
        <v>0</v>
      </c>
      <c r="L34" s="196">
        <f t="shared" si="0"/>
        <v>948.60642857142864</v>
      </c>
      <c r="M34" s="196">
        <f t="shared" si="1"/>
        <v>0</v>
      </c>
      <c r="N34" s="197">
        <f t="shared" si="2"/>
        <v>0</v>
      </c>
      <c r="O34" s="196">
        <f t="shared" si="3"/>
        <v>0</v>
      </c>
    </row>
    <row r="35" spans="1:15" ht="20.100000000000001" customHeight="1">
      <c r="A35" s="359">
        <v>21</v>
      </c>
      <c r="B35" s="178"/>
      <c r="C35" s="179" t="s">
        <v>257</v>
      </c>
      <c r="D35" s="180" t="s">
        <v>262</v>
      </c>
      <c r="E35" s="178" t="s">
        <v>263</v>
      </c>
      <c r="F35" s="179" t="s">
        <v>35</v>
      </c>
      <c r="G35" s="179" t="s">
        <v>46</v>
      </c>
      <c r="H35" s="195">
        <v>2.63</v>
      </c>
      <c r="I35" s="179">
        <v>5</v>
      </c>
      <c r="J35" s="119">
        <f>IF(I35&lt;&gt;"",VLOOKUP(I35,Zusammenfassung!$I$11:$J$24,MATCH($E$11,{"V";"S";"SH"},0)+1,FALSE),)</f>
        <v>250.75</v>
      </c>
      <c r="K35" s="478">
        <f>IF(G35="A",Hilfsblatt!$D$9,IF(G35="B1",Hilfsblatt!$D$10,IF(G35="B2",Hilfsblatt!$D$11,IF(G35="C1",Hilfsblatt!$D$12,IF(G35="C2",Hilfsblatt!$D$13,IF(G35="D",Hilfsblatt!$D$14,IF(G35="E",Hilfsblatt!$D$15)))))))</f>
        <v>0</v>
      </c>
      <c r="L35" s="196">
        <f t="shared" si="0"/>
        <v>659.47249999999997</v>
      </c>
      <c r="M35" s="196">
        <f t="shared" si="1"/>
        <v>0</v>
      </c>
      <c r="N35" s="197">
        <f t="shared" si="2"/>
        <v>0</v>
      </c>
      <c r="O35" s="196">
        <f t="shared" si="3"/>
        <v>0</v>
      </c>
    </row>
    <row r="36" spans="1:15" ht="20.100000000000001" customHeight="1">
      <c r="A36" s="359">
        <v>22</v>
      </c>
      <c r="B36" s="178"/>
      <c r="C36" s="179" t="s">
        <v>257</v>
      </c>
      <c r="D36" s="180" t="s">
        <v>264</v>
      </c>
      <c r="E36" s="178" t="s">
        <v>265</v>
      </c>
      <c r="F36" s="179" t="s">
        <v>45</v>
      </c>
      <c r="G36" s="179" t="s">
        <v>127</v>
      </c>
      <c r="H36" s="195">
        <v>26.24</v>
      </c>
      <c r="I36" s="179">
        <v>5</v>
      </c>
      <c r="J36" s="119">
        <f>IF(I36&lt;&gt;"",VLOOKUP(I36,Zusammenfassung!$I$11:$J$24,MATCH($E$11,{"V";"S";"SH"},0)+1,FALSE),)</f>
        <v>250.75</v>
      </c>
      <c r="K36" s="478">
        <f>IF(G36="A",Hilfsblatt!$D$9,IF(G36="B1",Hilfsblatt!$D$10,IF(G36="B2",Hilfsblatt!$D$11,IF(G36="C1",Hilfsblatt!$D$12,IF(G36="C2",Hilfsblatt!$D$13,IF(G36="D",Hilfsblatt!$D$14,IF(G36="E",Hilfsblatt!$D$15)))))))</f>
        <v>0</v>
      </c>
      <c r="L36" s="196">
        <f t="shared" si="0"/>
        <v>6579.6799999999994</v>
      </c>
      <c r="M36" s="196">
        <f t="shared" si="1"/>
        <v>0</v>
      </c>
      <c r="N36" s="197">
        <f t="shared" si="2"/>
        <v>0</v>
      </c>
      <c r="O36" s="196">
        <f t="shared" si="3"/>
        <v>0</v>
      </c>
    </row>
    <row r="37" spans="1:15" ht="30">
      <c r="A37" s="359">
        <v>23</v>
      </c>
      <c r="B37" s="178"/>
      <c r="C37" s="179" t="s">
        <v>257</v>
      </c>
      <c r="D37" s="180" t="s">
        <v>266</v>
      </c>
      <c r="E37" s="178" t="s">
        <v>267</v>
      </c>
      <c r="F37" s="179" t="s">
        <v>45</v>
      </c>
      <c r="G37" s="179" t="s">
        <v>94</v>
      </c>
      <c r="H37" s="195">
        <v>18.18</v>
      </c>
      <c r="I37" s="206">
        <v>0.23</v>
      </c>
      <c r="J37" s="119">
        <f>IF(I37&lt;&gt;"",VLOOKUP(I37,Zusammenfassung!$I$11:$J$24,MATCH($E$11,{"V";"S";"SH"},0)+1,FALSE),)</f>
        <v>12</v>
      </c>
      <c r="K37" s="478">
        <f>IF(G37="A",Hilfsblatt!$D$9,IF(G37="B1",Hilfsblatt!$D$10,IF(G37="B2",Hilfsblatt!$D$11,IF(G37="C1",Hilfsblatt!$D$12,IF(G37="C2",Hilfsblatt!$D$13,IF(G37="D",Hilfsblatt!$D$14,IF(G37="E",Hilfsblatt!$D$15)))))))</f>
        <v>0</v>
      </c>
      <c r="L37" s="196">
        <f t="shared" si="0"/>
        <v>218.16</v>
      </c>
      <c r="M37" s="196">
        <f t="shared" si="1"/>
        <v>0</v>
      </c>
      <c r="N37" s="197">
        <f t="shared" si="2"/>
        <v>0</v>
      </c>
      <c r="O37" s="196">
        <f t="shared" si="3"/>
        <v>0</v>
      </c>
    </row>
    <row r="38" spans="1:15" ht="30">
      <c r="A38" s="359">
        <v>24</v>
      </c>
      <c r="B38" s="178"/>
      <c r="C38" s="179" t="s">
        <v>257</v>
      </c>
      <c r="D38" s="180" t="s">
        <v>268</v>
      </c>
      <c r="E38" s="178" t="s">
        <v>269</v>
      </c>
      <c r="F38" s="179" t="s">
        <v>45</v>
      </c>
      <c r="G38" s="179" t="s">
        <v>127</v>
      </c>
      <c r="H38" s="195">
        <v>21.42</v>
      </c>
      <c r="I38" s="179">
        <v>5</v>
      </c>
      <c r="J38" s="119">
        <f>IF(I38&lt;&gt;"",VLOOKUP(I38,Zusammenfassung!$I$11:$J$24,MATCH($E$11,{"V";"S";"SH"},0)+1,FALSE),)</f>
        <v>250.75</v>
      </c>
      <c r="K38" s="478">
        <f>IF(G38="A",Hilfsblatt!$D$9,IF(G38="B1",Hilfsblatt!$D$10,IF(G38="B2",Hilfsblatt!$D$11,IF(G38="C1",Hilfsblatt!$D$12,IF(G38="C2",Hilfsblatt!$D$13,IF(G38="D",Hilfsblatt!$D$14,IF(G38="E",Hilfsblatt!$D$15)))))))</f>
        <v>0</v>
      </c>
      <c r="L38" s="196">
        <f t="shared" si="0"/>
        <v>5371.0650000000005</v>
      </c>
      <c r="M38" s="196">
        <f t="shared" si="1"/>
        <v>0</v>
      </c>
      <c r="N38" s="197">
        <f t="shared" si="2"/>
        <v>0</v>
      </c>
      <c r="O38" s="196">
        <f t="shared" si="3"/>
        <v>0</v>
      </c>
    </row>
    <row r="39" spans="1:15" ht="20.100000000000001" customHeight="1">
      <c r="A39" s="359">
        <v>25</v>
      </c>
      <c r="B39" s="178"/>
      <c r="C39" s="179" t="s">
        <v>257</v>
      </c>
      <c r="D39" s="180" t="s">
        <v>270</v>
      </c>
      <c r="E39" s="178" t="s">
        <v>225</v>
      </c>
      <c r="F39" s="179" t="s">
        <v>93</v>
      </c>
      <c r="G39" s="179" t="s">
        <v>126</v>
      </c>
      <c r="H39" s="195">
        <v>24.35</v>
      </c>
      <c r="I39" s="179">
        <v>1</v>
      </c>
      <c r="J39" s="119">
        <f>IF(I39&lt;&gt;"",VLOOKUP(I39,Zusammenfassung!$I$11:$J$24,MATCH($E$11,{"V";"S";"SH"},0)+1,FALSE),)</f>
        <v>52.178571428571431</v>
      </c>
      <c r="K39" s="478">
        <f>IF(G39="A",Hilfsblatt!$D$9,IF(G39="B1",Hilfsblatt!$D$10,IF(G39="B2",Hilfsblatt!$D$11,IF(G39="C1",Hilfsblatt!$D$12,IF(G39="C2",Hilfsblatt!$D$13,IF(G39="D",Hilfsblatt!$D$14,IF(G39="E",Hilfsblatt!$D$15)))))))</f>
        <v>0</v>
      </c>
      <c r="L39" s="196">
        <f t="shared" si="0"/>
        <v>1270.5482142857145</v>
      </c>
      <c r="M39" s="196">
        <f t="shared" si="1"/>
        <v>0</v>
      </c>
      <c r="N39" s="197">
        <f t="shared" si="2"/>
        <v>0</v>
      </c>
      <c r="O39" s="196">
        <f t="shared" si="3"/>
        <v>0</v>
      </c>
    </row>
    <row r="40" spans="1:15" ht="20.100000000000001" customHeight="1">
      <c r="A40" s="359">
        <v>26</v>
      </c>
      <c r="B40" s="178"/>
      <c r="C40" s="179" t="s">
        <v>257</v>
      </c>
      <c r="D40" s="180" t="s">
        <v>271</v>
      </c>
      <c r="E40" s="178" t="s">
        <v>224</v>
      </c>
      <c r="F40" s="179" t="s">
        <v>93</v>
      </c>
      <c r="G40" s="179" t="s">
        <v>126</v>
      </c>
      <c r="H40" s="195">
        <v>24.35</v>
      </c>
      <c r="I40" s="179">
        <v>1</v>
      </c>
      <c r="J40" s="119">
        <f>IF(I40&lt;&gt;"",VLOOKUP(I40,Zusammenfassung!$I$11:$J$24,MATCH($E$11,{"V";"S";"SH"},0)+1,FALSE),)</f>
        <v>52.178571428571431</v>
      </c>
      <c r="K40" s="478">
        <f>IF(G40="A",Hilfsblatt!$D$9,IF(G40="B1",Hilfsblatt!$D$10,IF(G40="B2",Hilfsblatt!$D$11,IF(G40="C1",Hilfsblatt!$D$12,IF(G40="C2",Hilfsblatt!$D$13,IF(G40="D",Hilfsblatt!$D$14,IF(G40="E",Hilfsblatt!$D$15)))))))</f>
        <v>0</v>
      </c>
      <c r="L40" s="196">
        <f t="shared" si="0"/>
        <v>1270.5482142857145</v>
      </c>
      <c r="M40" s="196">
        <f t="shared" si="1"/>
        <v>0</v>
      </c>
      <c r="N40" s="197">
        <f t="shared" si="2"/>
        <v>0</v>
      </c>
      <c r="O40" s="196">
        <f t="shared" si="3"/>
        <v>0</v>
      </c>
    </row>
    <row r="41" spans="1:15" ht="20.100000000000001" customHeight="1">
      <c r="A41" s="359">
        <v>27</v>
      </c>
      <c r="B41" s="178"/>
      <c r="C41" s="179" t="s">
        <v>257</v>
      </c>
      <c r="D41" s="180" t="s">
        <v>272</v>
      </c>
      <c r="E41" s="178" t="s">
        <v>219</v>
      </c>
      <c r="F41" s="179" t="s">
        <v>93</v>
      </c>
      <c r="G41" s="179" t="s">
        <v>126</v>
      </c>
      <c r="H41" s="195">
        <v>24.35</v>
      </c>
      <c r="I41" s="179">
        <v>1</v>
      </c>
      <c r="J41" s="119">
        <f>IF(I41&lt;&gt;"",VLOOKUP(I41,Zusammenfassung!$I$11:$J$24,MATCH($E$11,{"V";"S";"SH"},0)+1,FALSE),)</f>
        <v>52.178571428571431</v>
      </c>
      <c r="K41" s="478">
        <f>IF(G41="A",Hilfsblatt!$D$9,IF(G41="B1",Hilfsblatt!$D$10,IF(G41="B2",Hilfsblatt!$D$11,IF(G41="C1",Hilfsblatt!$D$12,IF(G41="C2",Hilfsblatt!$D$13,IF(G41="D",Hilfsblatt!$D$14,IF(G41="E",Hilfsblatt!$D$15)))))))</f>
        <v>0</v>
      </c>
      <c r="L41" s="196">
        <f t="shared" si="0"/>
        <v>1270.5482142857145</v>
      </c>
      <c r="M41" s="196">
        <f t="shared" si="1"/>
        <v>0</v>
      </c>
      <c r="N41" s="197">
        <f t="shared" si="2"/>
        <v>0</v>
      </c>
      <c r="O41" s="196">
        <f t="shared" si="3"/>
        <v>0</v>
      </c>
    </row>
    <row r="42" spans="1:15" ht="20.100000000000001" customHeight="1">
      <c r="A42" s="293">
        <v>28</v>
      </c>
      <c r="B42" s="178"/>
      <c r="C42" s="179" t="s">
        <v>237</v>
      </c>
      <c r="D42" s="180"/>
      <c r="E42" s="178" t="s">
        <v>864</v>
      </c>
      <c r="F42" s="124"/>
      <c r="G42" s="516" t="s">
        <v>88</v>
      </c>
      <c r="H42" s="124"/>
      <c r="I42" s="124"/>
      <c r="J42" s="124"/>
      <c r="K42" s="124"/>
      <c r="L42" s="124"/>
      <c r="M42" s="542"/>
      <c r="N42" s="124"/>
      <c r="O42" s="527">
        <f t="shared" si="3"/>
        <v>0</v>
      </c>
    </row>
    <row r="43" spans="1:15" ht="20.100000000000001" customHeight="1">
      <c r="A43" s="360" t="s">
        <v>82</v>
      </c>
      <c r="B43" s="328" t="s">
        <v>83</v>
      </c>
      <c r="C43" s="329"/>
      <c r="D43" s="330"/>
      <c r="E43" s="331"/>
      <c r="F43" s="332"/>
      <c r="G43" s="333"/>
      <c r="H43" s="334">
        <f>SUM(H15:H41)</f>
        <v>410.55000000000007</v>
      </c>
      <c r="I43" s="335"/>
      <c r="J43" s="335"/>
      <c r="K43" s="459"/>
      <c r="L43" s="334">
        <f>SUM(L15:L41)</f>
        <v>43987.567071428581</v>
      </c>
      <c r="M43" s="334">
        <f>SUM(M15:M41)</f>
        <v>0</v>
      </c>
      <c r="N43" s="336"/>
      <c r="O43" s="334">
        <f>SUM(O15:O41)</f>
        <v>0</v>
      </c>
    </row>
    <row r="44" spans="1:15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446"/>
      <c r="L44" s="3"/>
      <c r="M44" s="3"/>
      <c r="N44" s="3"/>
      <c r="O44" s="3"/>
    </row>
    <row r="45" spans="1:15" ht="16.5">
      <c r="A45" s="200" t="s">
        <v>693</v>
      </c>
      <c r="B45" s="200"/>
      <c r="C45" s="200"/>
      <c r="D45" s="200"/>
      <c r="E45" s="3"/>
      <c r="F45" s="3"/>
      <c r="G45" s="3"/>
      <c r="H45" s="3"/>
      <c r="I45" s="3"/>
      <c r="J45" s="3"/>
      <c r="K45" s="446"/>
      <c r="L45" s="3"/>
      <c r="M45" s="3"/>
      <c r="N45" s="3"/>
      <c r="O45" s="3"/>
    </row>
    <row r="46" spans="1:15" ht="16.5">
      <c r="A46" s="3" t="s">
        <v>1063</v>
      </c>
      <c r="B46" s="3"/>
      <c r="C46" s="3" t="s">
        <v>1064</v>
      </c>
      <c r="D46" s="3"/>
      <c r="E46" s="3"/>
      <c r="F46" s="3"/>
      <c r="G46" s="3"/>
      <c r="H46" s="3"/>
      <c r="I46" s="3"/>
      <c r="J46" s="3"/>
      <c r="K46" s="446"/>
      <c r="L46" s="3"/>
      <c r="M46" s="3"/>
      <c r="N46" s="3"/>
      <c r="O46" s="3"/>
    </row>
    <row r="47" spans="1:15" ht="16.5">
      <c r="A47" s="3"/>
      <c r="D47" s="445"/>
      <c r="G47" s="3"/>
      <c r="H47" s="3"/>
      <c r="I47" s="3"/>
    </row>
    <row r="48" spans="1:15" ht="16.5">
      <c r="A48" s="431" t="s">
        <v>1114</v>
      </c>
      <c r="D48" s="445"/>
    </row>
    <row r="50" spans="1:6" ht="17.25">
      <c r="A50" s="281" t="s">
        <v>800</v>
      </c>
      <c r="B50" s="273"/>
      <c r="C50" s="274"/>
      <c r="D50" s="275"/>
      <c r="E50" s="275"/>
      <c r="F50" s="276"/>
    </row>
    <row r="51" spans="1:6" ht="17.25">
      <c r="A51" s="277" t="s">
        <v>801</v>
      </c>
      <c r="B51" s="50" t="s">
        <v>802</v>
      </c>
      <c r="C51" s="278"/>
      <c r="D51" s="52" t="s">
        <v>803</v>
      </c>
      <c r="E51" s="53" t="s">
        <v>804</v>
      </c>
      <c r="F51" s="279"/>
    </row>
    <row r="52" spans="1:6" ht="17.25">
      <c r="A52" s="277" t="s">
        <v>19</v>
      </c>
      <c r="B52" s="50" t="s">
        <v>805</v>
      </c>
      <c r="C52" s="278"/>
      <c r="D52" s="52" t="s">
        <v>806</v>
      </c>
      <c r="E52" s="53" t="s">
        <v>807</v>
      </c>
      <c r="F52" s="279"/>
    </row>
    <row r="53" spans="1:6" ht="17.25">
      <c r="A53" s="277" t="s">
        <v>808</v>
      </c>
      <c r="B53" s="50" t="s">
        <v>809</v>
      </c>
      <c r="C53" s="278"/>
      <c r="D53" s="45" t="s">
        <v>810</v>
      </c>
      <c r="E53" s="54" t="s">
        <v>811</v>
      </c>
      <c r="F53" s="279"/>
    </row>
    <row r="54" spans="1:6" ht="17.25">
      <c r="A54" s="324" t="s">
        <v>812</v>
      </c>
      <c r="B54" s="323" t="s">
        <v>1060</v>
      </c>
      <c r="C54" s="319"/>
      <c r="D54" s="321"/>
      <c r="E54" s="280" t="s">
        <v>1059</v>
      </c>
      <c r="F54" s="279"/>
    </row>
    <row r="55" spans="1:6" ht="17.25">
      <c r="A55" s="525" t="s">
        <v>1041</v>
      </c>
      <c r="B55" s="325" t="s">
        <v>1042</v>
      </c>
      <c r="C55" s="326"/>
      <c r="D55" s="6"/>
      <c r="E55" s="6"/>
      <c r="F55" s="40"/>
    </row>
  </sheetData>
  <sheetProtection algorithmName="SHA-512" hashValue="oYi//9ZkVhxk4NjedRcqOo9hz/1FEF4EzxA8oplIPMzXcqU9qOn+CaCcfdkn5Bia+dntydlSrxtw8yVTdtlX4Q==" saltValue="cWn0o3jQoPa1PkZpT47gJw==" spinCount="100000" sheet="1" objects="1" scenarios="1"/>
  <autoFilter ref="A13:O13" xr:uid="{00000000-0009-0000-0000-000005000000}"/>
  <conditionalFormatting sqref="B11">
    <cfRule type="expression" dxfId="9" priority="1">
      <formula>B11&lt;&gt;""</formula>
    </cfRule>
  </conditionalFormatting>
  <pageMargins left="0.51181102362204722" right="0.51181102362204722" top="0.39370078740157483" bottom="0.39370078740157483" header="0.31496062992125984" footer="0.31496062992125984"/>
  <pageSetup paperSize="9" scale="84" fitToHeight="0" orientation="landscape" r:id="rId1"/>
  <ignoredErrors>
    <ignoredError sqref="D15:D16 D18:D22 D37:D41 D23:D32 D34:D36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2:R64"/>
  <sheetViews>
    <sheetView view="pageLayout" topLeftCell="A13" zoomScaleNormal="100" workbookViewId="0">
      <selection activeCell="K39" sqref="K39"/>
    </sheetView>
  </sheetViews>
  <sheetFormatPr baseColWidth="10" defaultRowHeight="15"/>
  <cols>
    <col min="1" max="1" width="5.5703125" customWidth="1"/>
    <col min="2" max="2" width="7.28515625" customWidth="1"/>
    <col min="3" max="3" width="7.85546875" customWidth="1"/>
    <col min="4" max="4" width="9.85546875" customWidth="1"/>
    <col min="5" max="5" width="19.7109375" customWidth="1"/>
    <col min="7" max="7" width="8.5703125" customWidth="1"/>
    <col min="8" max="8" width="10.5703125" customWidth="1"/>
    <col min="10" max="10" width="13" customWidth="1"/>
    <col min="11" max="11" width="11.42578125" style="445"/>
  </cols>
  <sheetData>
    <row r="2" spans="1:18" ht="16.5">
      <c r="A2" s="3"/>
      <c r="B2" s="3"/>
      <c r="C2" s="3"/>
      <c r="D2" s="3"/>
      <c r="E2" s="3"/>
      <c r="F2" s="3"/>
      <c r="G2" s="3"/>
      <c r="H2" s="3"/>
      <c r="I2" s="3"/>
      <c r="J2" s="3"/>
      <c r="K2" s="446"/>
      <c r="L2" s="3"/>
      <c r="M2" s="3"/>
      <c r="N2" s="3"/>
      <c r="O2" s="3"/>
      <c r="P2" s="3"/>
    </row>
    <row r="3" spans="1:18" ht="16.5">
      <c r="C3" s="3"/>
      <c r="D3" s="3"/>
      <c r="E3" s="3"/>
      <c r="F3" s="3"/>
      <c r="G3" s="3"/>
      <c r="H3" s="3"/>
      <c r="I3" s="58"/>
      <c r="J3" s="58"/>
      <c r="K3" s="460"/>
      <c r="L3" s="3"/>
      <c r="M3" s="3"/>
      <c r="N3" s="3"/>
      <c r="O3" s="3"/>
      <c r="P3" s="3"/>
    </row>
    <row r="4" spans="1:18" ht="16.5">
      <c r="A4" s="3"/>
      <c r="B4" s="3"/>
      <c r="C4" s="3"/>
      <c r="D4" s="3"/>
      <c r="E4" s="3"/>
      <c r="F4" s="3"/>
      <c r="G4" s="3"/>
      <c r="H4" s="3"/>
      <c r="I4" s="58"/>
      <c r="J4" s="351"/>
      <c r="K4" s="460"/>
      <c r="L4" s="3"/>
      <c r="M4" s="3"/>
      <c r="N4" s="3"/>
      <c r="O4" s="3"/>
      <c r="P4" s="3"/>
    </row>
    <row r="5" spans="1:18" ht="16.5">
      <c r="B5" s="170"/>
      <c r="C5" s="3"/>
      <c r="D5" s="3"/>
      <c r="G5" s="3"/>
      <c r="H5" s="3"/>
      <c r="I5" s="58"/>
      <c r="J5" s="58"/>
      <c r="K5" s="460"/>
      <c r="L5" s="3"/>
      <c r="M5" s="3"/>
      <c r="N5" s="3"/>
      <c r="O5" s="3"/>
      <c r="P5" s="3"/>
    </row>
    <row r="6" spans="1:18" ht="18">
      <c r="A6" s="5" t="s">
        <v>0</v>
      </c>
      <c r="B6" s="3"/>
      <c r="C6" s="3"/>
      <c r="D6" s="3"/>
      <c r="E6" s="3"/>
      <c r="F6" s="3"/>
      <c r="G6" s="3"/>
      <c r="H6" s="3"/>
      <c r="I6" s="58"/>
      <c r="J6" s="58"/>
      <c r="K6" s="460"/>
      <c r="L6" s="3"/>
      <c r="M6" s="3"/>
      <c r="N6" s="3"/>
      <c r="O6" s="3"/>
      <c r="P6" s="3"/>
    </row>
    <row r="7" spans="1:18" ht="18">
      <c r="A7" s="350" t="s">
        <v>1067</v>
      </c>
      <c r="B7" s="346"/>
      <c r="C7" s="3"/>
      <c r="D7" s="3"/>
      <c r="E7" s="3"/>
      <c r="F7" s="3"/>
      <c r="G7" s="3"/>
      <c r="H7" s="3"/>
      <c r="I7" s="3"/>
      <c r="J7" s="3"/>
      <c r="K7" s="446"/>
      <c r="L7" s="3"/>
      <c r="M7" s="3"/>
      <c r="N7" s="3"/>
      <c r="O7" s="3"/>
      <c r="P7" s="3"/>
    </row>
    <row r="8" spans="1:18" ht="18">
      <c r="A8" s="5" t="s">
        <v>273</v>
      </c>
      <c r="B8" s="201"/>
      <c r="C8" s="3"/>
      <c r="D8" s="3"/>
      <c r="E8" s="3"/>
      <c r="F8" s="3"/>
      <c r="G8" s="3"/>
      <c r="H8" s="3"/>
      <c r="I8" s="3"/>
      <c r="J8" s="3"/>
      <c r="K8" s="446"/>
      <c r="L8" s="3"/>
      <c r="M8" s="3"/>
      <c r="N8" s="3"/>
      <c r="O8" s="3"/>
      <c r="P8" s="3"/>
    </row>
    <row r="9" spans="1:18" ht="18">
      <c r="A9" s="285" t="s">
        <v>274</v>
      </c>
      <c r="B9" s="3"/>
      <c r="C9" s="3"/>
      <c r="D9" s="3"/>
      <c r="E9" s="3"/>
      <c r="F9" s="3"/>
      <c r="G9" s="3"/>
      <c r="H9" s="3"/>
      <c r="I9" s="3"/>
      <c r="J9" s="3"/>
      <c r="K9" s="446"/>
      <c r="L9" s="3"/>
      <c r="M9" s="3"/>
      <c r="N9" s="3"/>
      <c r="O9" s="3"/>
      <c r="P9" s="3"/>
      <c r="Q9" s="319"/>
      <c r="R9" s="319"/>
    </row>
    <row r="10" spans="1:18" ht="18">
      <c r="A10" s="5"/>
      <c r="B10" s="3"/>
      <c r="C10" s="3"/>
      <c r="D10" s="3"/>
      <c r="E10" s="3"/>
      <c r="F10" s="3"/>
      <c r="G10" s="3"/>
      <c r="H10" s="3"/>
      <c r="I10" s="3"/>
      <c r="J10" s="3"/>
      <c r="K10" s="446"/>
      <c r="L10" s="3"/>
      <c r="M10" s="3"/>
      <c r="N10" s="3"/>
      <c r="O10" s="3"/>
      <c r="P10" s="3"/>
      <c r="Q10" s="319"/>
      <c r="R10" s="319"/>
    </row>
    <row r="11" spans="1:18" ht="18">
      <c r="A11" s="286" t="s">
        <v>1066</v>
      </c>
      <c r="B11" s="255"/>
      <c r="C11" s="255"/>
      <c r="D11" s="349" t="s">
        <v>89</v>
      </c>
      <c r="E11" s="33" t="s">
        <v>86</v>
      </c>
      <c r="F11" s="560" t="s">
        <v>13</v>
      </c>
      <c r="G11" s="560"/>
      <c r="H11" s="560"/>
      <c r="I11" s="560"/>
      <c r="J11" s="561"/>
      <c r="K11" s="455">
        <f>Hilfsblatt!D22</f>
        <v>0</v>
      </c>
      <c r="L11" s="189" t="s">
        <v>14</v>
      </c>
      <c r="M11" s="189"/>
      <c r="N11" s="189"/>
      <c r="O11" s="190">
        <f>O50/L50</f>
        <v>0</v>
      </c>
      <c r="P11" s="3"/>
      <c r="Q11" s="319"/>
      <c r="R11" s="319"/>
    </row>
    <row r="12" spans="1:18" ht="18">
      <c r="A12" s="87"/>
      <c r="B12" s="256"/>
      <c r="C12" s="256"/>
      <c r="D12" s="256"/>
      <c r="E12" s="80"/>
      <c r="F12" s="202"/>
      <c r="G12" s="203"/>
      <c r="H12" s="204"/>
      <c r="I12" s="204"/>
      <c r="J12" s="205"/>
      <c r="K12" s="456"/>
      <c r="L12" s="189" t="s">
        <v>15</v>
      </c>
      <c r="M12" s="189"/>
      <c r="N12" s="189"/>
      <c r="O12" s="191">
        <f>COUNTA(I15:I49)</f>
        <v>33</v>
      </c>
      <c r="P12" s="3"/>
      <c r="Q12" s="319"/>
      <c r="R12" s="353"/>
    </row>
    <row r="13" spans="1:18" ht="32.25">
      <c r="A13" s="290" t="s">
        <v>16</v>
      </c>
      <c r="B13" s="96" t="s">
        <v>17</v>
      </c>
      <c r="C13" s="97" t="s">
        <v>18</v>
      </c>
      <c r="D13" s="98" t="s">
        <v>19</v>
      </c>
      <c r="E13" s="99" t="s">
        <v>20</v>
      </c>
      <c r="F13" s="99" t="s">
        <v>21</v>
      </c>
      <c r="G13" s="100" t="s">
        <v>22</v>
      </c>
      <c r="H13" s="96" t="s">
        <v>23</v>
      </c>
      <c r="I13" s="96" t="s">
        <v>24</v>
      </c>
      <c r="J13" s="101" t="s">
        <v>25</v>
      </c>
      <c r="K13" s="449" t="s">
        <v>1034</v>
      </c>
      <c r="L13" s="192" t="s">
        <v>1035</v>
      </c>
      <c r="M13" s="193" t="s">
        <v>26</v>
      </c>
      <c r="N13" s="192" t="s">
        <v>27</v>
      </c>
      <c r="O13" s="194" t="s">
        <v>28</v>
      </c>
      <c r="P13" s="3"/>
      <c r="Q13" s="319"/>
      <c r="R13" s="319"/>
    </row>
    <row r="14" spans="1:18" ht="8.1" customHeight="1">
      <c r="A14" s="358"/>
      <c r="B14" s="337"/>
      <c r="C14" s="338"/>
      <c r="D14" s="339"/>
      <c r="E14" s="340"/>
      <c r="F14" s="340"/>
      <c r="G14" s="341"/>
      <c r="H14" s="342"/>
      <c r="I14" s="342"/>
      <c r="J14" s="343"/>
      <c r="K14" s="457"/>
      <c r="L14" s="344"/>
      <c r="M14" s="340"/>
      <c r="N14" s="344"/>
      <c r="O14" s="345"/>
      <c r="P14" s="3"/>
      <c r="Q14" s="319"/>
      <c r="R14" s="319"/>
    </row>
    <row r="15" spans="1:18" ht="20.100000000000001" customHeight="1">
      <c r="A15" s="359">
        <v>1</v>
      </c>
      <c r="B15" s="178"/>
      <c r="C15" s="179" t="s">
        <v>29</v>
      </c>
      <c r="D15" s="180" t="s">
        <v>444</v>
      </c>
      <c r="E15" s="178" t="s">
        <v>445</v>
      </c>
      <c r="F15" s="179" t="s">
        <v>35</v>
      </c>
      <c r="G15" s="179" t="s">
        <v>1032</v>
      </c>
      <c r="H15" s="195">
        <v>238.04</v>
      </c>
      <c r="I15" s="352">
        <v>3</v>
      </c>
      <c r="J15" s="119">
        <f>IF(I15&lt;&gt;"",VLOOKUP(I15,Zusammenfassung!$I$11:$J$24,MATCH($E$11,{"V";"S";"SH"},0)+1,FALSE),)</f>
        <v>150.44999999999999</v>
      </c>
      <c r="K15" s="478">
        <f>IF(G15="A",Hilfsblatt!$D$9,IF(G15="B1",Hilfsblatt!$D$10,IF(G15="B2",Hilfsblatt!$D$11,IF(G15="C1",Hilfsblatt!$D$12,IF(G15="C2",Hilfsblatt!$D$13,IF(G15="D",Hilfsblatt!$D$14,IF(G15="E",Hilfsblatt!$D$15)))))))</f>
        <v>0</v>
      </c>
      <c r="L15" s="196">
        <f t="shared" ref="L15:L24" si="0">H15*J15</f>
        <v>35813.117999999995</v>
      </c>
      <c r="M15" s="196">
        <f t="shared" ref="M15:M48" si="1">IFERROR(L15/K15,0)</f>
        <v>0</v>
      </c>
      <c r="N15" s="197">
        <f t="shared" ref="N15:N24" si="2">IF(O15&gt;0,O15/J15,0)</f>
        <v>0</v>
      </c>
      <c r="O15" s="196">
        <f>M15*$K$11</f>
        <v>0</v>
      </c>
      <c r="P15" s="3"/>
      <c r="Q15" s="319"/>
      <c r="R15" s="319"/>
    </row>
    <row r="16" spans="1:18" ht="20.100000000000001" customHeight="1">
      <c r="A16" s="359">
        <v>2</v>
      </c>
      <c r="B16" s="178"/>
      <c r="C16" s="179" t="s">
        <v>29</v>
      </c>
      <c r="D16" s="180" t="s">
        <v>51</v>
      </c>
      <c r="E16" s="178" t="s">
        <v>446</v>
      </c>
      <c r="F16" s="179" t="s">
        <v>35</v>
      </c>
      <c r="G16" s="179" t="s">
        <v>94</v>
      </c>
      <c r="H16" s="195">
        <v>30.31</v>
      </c>
      <c r="I16" s="179">
        <v>0.23</v>
      </c>
      <c r="J16" s="119">
        <f>IF(I16&lt;&gt;"",VLOOKUP(I16,Zusammenfassung!$I$11:$J$24,MATCH($E$11,{"V";"S";"SH"},0)+1,FALSE),)</f>
        <v>12</v>
      </c>
      <c r="K16" s="478">
        <f>IF(G16="A",Hilfsblatt!$D$9,IF(G16="B1",Hilfsblatt!$D$10,IF(G16="B2",Hilfsblatt!$D$11,IF(G16="C1",Hilfsblatt!$D$12,IF(G16="C2",Hilfsblatt!$D$13,IF(G16="D",Hilfsblatt!$D$14,IF(G16="E",Hilfsblatt!$D$15)))))))</f>
        <v>0</v>
      </c>
      <c r="L16" s="196">
        <f t="shared" si="0"/>
        <v>363.71999999999997</v>
      </c>
      <c r="M16" s="196">
        <f t="shared" si="1"/>
        <v>0</v>
      </c>
      <c r="N16" s="197">
        <f t="shared" si="2"/>
        <v>0</v>
      </c>
      <c r="O16" s="196">
        <f t="shared" ref="O16:O49" si="3">M16*$K$11</f>
        <v>0</v>
      </c>
      <c r="P16" s="3"/>
    </row>
    <row r="17" spans="1:16" ht="27" customHeight="1">
      <c r="A17" s="359">
        <v>3</v>
      </c>
      <c r="B17" s="178"/>
      <c r="C17" s="179" t="s">
        <v>29</v>
      </c>
      <c r="D17" s="180" t="s">
        <v>47</v>
      </c>
      <c r="E17" s="178" t="s">
        <v>447</v>
      </c>
      <c r="F17" s="179" t="s">
        <v>35</v>
      </c>
      <c r="G17" s="179" t="s">
        <v>94</v>
      </c>
      <c r="H17" s="195">
        <v>15.97</v>
      </c>
      <c r="I17" s="179">
        <v>0.23</v>
      </c>
      <c r="J17" s="119">
        <f>IF(I17&lt;&gt;"",VLOOKUP(I17,Zusammenfassung!$I$11:$J$24,MATCH($E$11,{"V";"S";"SH"},0)+1,FALSE),)</f>
        <v>12</v>
      </c>
      <c r="K17" s="478">
        <f>IF(G17="A",Hilfsblatt!$D$9,IF(G17="B1",Hilfsblatt!$D$10,IF(G17="B2",Hilfsblatt!$D$11,IF(G17="C1",Hilfsblatt!$D$12,IF(G17="C2",Hilfsblatt!$D$13,IF(G17="D",Hilfsblatt!$D$14,IF(G17="E",Hilfsblatt!$D$15)))))))</f>
        <v>0</v>
      </c>
      <c r="L17" s="196">
        <f t="shared" si="0"/>
        <v>191.64000000000001</v>
      </c>
      <c r="M17" s="196">
        <f t="shared" si="1"/>
        <v>0</v>
      </c>
      <c r="N17" s="197">
        <f t="shared" si="2"/>
        <v>0</v>
      </c>
      <c r="O17" s="196">
        <f t="shared" si="3"/>
        <v>0</v>
      </c>
      <c r="P17" s="3"/>
    </row>
    <row r="18" spans="1:16" ht="20.100000000000001" customHeight="1">
      <c r="A18" s="359">
        <v>4</v>
      </c>
      <c r="B18" s="178"/>
      <c r="C18" s="179" t="s">
        <v>29</v>
      </c>
      <c r="D18" s="180" t="s">
        <v>43</v>
      </c>
      <c r="E18" s="178" t="s">
        <v>448</v>
      </c>
      <c r="F18" s="179" t="s">
        <v>35</v>
      </c>
      <c r="G18" s="179" t="s">
        <v>94</v>
      </c>
      <c r="H18" s="195">
        <v>11.43</v>
      </c>
      <c r="I18" s="179">
        <v>0.23</v>
      </c>
      <c r="J18" s="119">
        <f>IF(I18&lt;&gt;"",VLOOKUP(I18,Zusammenfassung!$I$11:$J$24,MATCH($E$11,{"V";"S";"SH"},0)+1,FALSE),)</f>
        <v>12</v>
      </c>
      <c r="K18" s="478">
        <f>IF(G18="A",Hilfsblatt!$D$9,IF(G18="B1",Hilfsblatt!$D$10,IF(G18="B2",Hilfsblatt!$D$11,IF(G18="C1",Hilfsblatt!$D$12,IF(G18="C2",Hilfsblatt!$D$13,IF(G18="D",Hilfsblatt!$D$14,IF(G18="E",Hilfsblatt!$D$15)))))))</f>
        <v>0</v>
      </c>
      <c r="L18" s="196">
        <f t="shared" si="0"/>
        <v>137.16</v>
      </c>
      <c r="M18" s="196">
        <f t="shared" si="1"/>
        <v>0</v>
      </c>
      <c r="N18" s="197">
        <f t="shared" si="2"/>
        <v>0</v>
      </c>
      <c r="O18" s="196">
        <f t="shared" si="3"/>
        <v>0</v>
      </c>
      <c r="P18" s="3"/>
    </row>
    <row r="19" spans="1:16" ht="20.100000000000001" customHeight="1">
      <c r="A19" s="359">
        <v>5</v>
      </c>
      <c r="B19" s="178"/>
      <c r="C19" s="179" t="s">
        <v>29</v>
      </c>
      <c r="D19" s="180" t="s">
        <v>41</v>
      </c>
      <c r="E19" s="178" t="s">
        <v>449</v>
      </c>
      <c r="F19" s="179" t="s">
        <v>35</v>
      </c>
      <c r="G19" s="179" t="s">
        <v>94</v>
      </c>
      <c r="H19" s="195">
        <v>9.73</v>
      </c>
      <c r="I19" s="179">
        <v>0.23</v>
      </c>
      <c r="J19" s="119">
        <f>IF(I19&lt;&gt;"",VLOOKUP(I19,Zusammenfassung!$I$11:$J$24,MATCH($E$11,{"V";"S";"SH"},0)+1,FALSE),)</f>
        <v>12</v>
      </c>
      <c r="K19" s="478">
        <f>IF(G19="A",Hilfsblatt!$D$9,IF(G19="B1",Hilfsblatt!$D$10,IF(G19="B2",Hilfsblatt!$D$11,IF(G19="C1",Hilfsblatt!$D$12,IF(G19="C2",Hilfsblatt!$D$13,IF(G19="D",Hilfsblatt!$D$14,IF(G19="E",Hilfsblatt!$D$15)))))))</f>
        <v>0</v>
      </c>
      <c r="L19" s="196">
        <f t="shared" si="0"/>
        <v>116.76</v>
      </c>
      <c r="M19" s="196">
        <f t="shared" si="1"/>
        <v>0</v>
      </c>
      <c r="N19" s="197">
        <f t="shared" si="2"/>
        <v>0</v>
      </c>
      <c r="O19" s="196">
        <f t="shared" si="3"/>
        <v>0</v>
      </c>
      <c r="P19" s="3"/>
    </row>
    <row r="20" spans="1:16" ht="20.100000000000001" customHeight="1">
      <c r="A20" s="359">
        <v>6</v>
      </c>
      <c r="B20" s="178"/>
      <c r="C20" s="179" t="s">
        <v>29</v>
      </c>
      <c r="D20" s="180" t="s">
        <v>39</v>
      </c>
      <c r="E20" s="178" t="s">
        <v>52</v>
      </c>
      <c r="F20" s="179" t="s">
        <v>35</v>
      </c>
      <c r="G20" s="206" t="s">
        <v>127</v>
      </c>
      <c r="H20" s="195">
        <v>6.11</v>
      </c>
      <c r="I20" s="179">
        <v>5</v>
      </c>
      <c r="J20" s="119">
        <f>IF(I20&lt;&gt;"",VLOOKUP(I20,Zusammenfassung!$I$11:$J$24,MATCH($E$11,{"V";"S";"SH"},0)+1,FALSE),)</f>
        <v>250.75</v>
      </c>
      <c r="K20" s="478">
        <f>IF(G20="A",Hilfsblatt!$D$9,IF(G20="B1",Hilfsblatt!$D$10,IF(G20="B2",Hilfsblatt!$D$11,IF(G20="C1",Hilfsblatt!$D$12,IF(G20="C2",Hilfsblatt!$D$13,IF(G20="D",Hilfsblatt!$D$14,IF(G20="E",Hilfsblatt!$D$15)))))))</f>
        <v>0</v>
      </c>
      <c r="L20" s="196">
        <f t="shared" si="0"/>
        <v>1532.0825</v>
      </c>
      <c r="M20" s="196">
        <f t="shared" si="1"/>
        <v>0</v>
      </c>
      <c r="N20" s="197">
        <f t="shared" si="2"/>
        <v>0</v>
      </c>
      <c r="O20" s="196">
        <f t="shared" si="3"/>
        <v>0</v>
      </c>
      <c r="P20" s="3"/>
    </row>
    <row r="21" spans="1:16" ht="20.100000000000001" customHeight="1">
      <c r="A21" s="359">
        <v>7</v>
      </c>
      <c r="B21" s="178"/>
      <c r="C21" s="179" t="s">
        <v>29</v>
      </c>
      <c r="D21" s="180" t="s">
        <v>49</v>
      </c>
      <c r="E21" s="178" t="s">
        <v>92</v>
      </c>
      <c r="F21" s="179" t="s">
        <v>35</v>
      </c>
      <c r="G21" s="179" t="s">
        <v>94</v>
      </c>
      <c r="H21" s="195">
        <v>11.67</v>
      </c>
      <c r="I21" s="179">
        <v>0.23</v>
      </c>
      <c r="J21" s="119">
        <f>IF(I21&lt;&gt;"",VLOOKUP(I21,Zusammenfassung!$I$11:$J$24,MATCH($E$11,{"V";"S";"SH"},0)+1,FALSE),)</f>
        <v>12</v>
      </c>
      <c r="K21" s="478">
        <f>IF(G21="A",Hilfsblatt!$D$9,IF(G21="B1",Hilfsblatt!$D$10,IF(G21="B2",Hilfsblatt!$D$11,IF(G21="C1",Hilfsblatt!$D$12,IF(G21="C2",Hilfsblatt!$D$13,IF(G21="D",Hilfsblatt!$D$14,IF(G21="E",Hilfsblatt!$D$15)))))))</f>
        <v>0</v>
      </c>
      <c r="L21" s="196">
        <f t="shared" si="0"/>
        <v>140.04</v>
      </c>
      <c r="M21" s="196">
        <f t="shared" si="1"/>
        <v>0</v>
      </c>
      <c r="N21" s="197">
        <f t="shared" si="2"/>
        <v>0</v>
      </c>
      <c r="O21" s="196">
        <f t="shared" si="3"/>
        <v>0</v>
      </c>
      <c r="P21" s="3"/>
    </row>
    <row r="22" spans="1:16" ht="20.100000000000001" customHeight="1">
      <c r="A22" s="359">
        <v>8</v>
      </c>
      <c r="B22" s="178"/>
      <c r="C22" s="179" t="s">
        <v>29</v>
      </c>
      <c r="D22" s="180" t="s">
        <v>37</v>
      </c>
      <c r="E22" s="178" t="s">
        <v>450</v>
      </c>
      <c r="F22" s="179" t="s">
        <v>32</v>
      </c>
      <c r="G22" s="179" t="s">
        <v>126</v>
      </c>
      <c r="H22" s="195">
        <v>16.03</v>
      </c>
      <c r="I22" s="179">
        <v>1</v>
      </c>
      <c r="J22" s="119">
        <f>IF(I22&lt;&gt;"",VLOOKUP(I22,Zusammenfassung!$I$11:$J$24,MATCH($E$11,{"V";"S";"SH"},0)+1,FALSE),)</f>
        <v>52.178571428571431</v>
      </c>
      <c r="K22" s="478">
        <f>IF(G22="A",Hilfsblatt!$D$9,IF(G22="B1",Hilfsblatt!$D$10,IF(G22="B2",Hilfsblatt!$D$11,IF(G22="C1",Hilfsblatt!$D$12,IF(G22="C2",Hilfsblatt!$D$13,IF(G22="D",Hilfsblatt!$D$14,IF(G22="E",Hilfsblatt!$D$15)))))))</f>
        <v>0</v>
      </c>
      <c r="L22" s="196">
        <f t="shared" si="0"/>
        <v>836.42250000000013</v>
      </c>
      <c r="M22" s="196">
        <f t="shared" si="1"/>
        <v>0</v>
      </c>
      <c r="N22" s="197">
        <f t="shared" si="2"/>
        <v>0</v>
      </c>
      <c r="O22" s="196">
        <f t="shared" si="3"/>
        <v>0</v>
      </c>
      <c r="P22" s="3"/>
    </row>
    <row r="23" spans="1:16" ht="27" customHeight="1">
      <c r="A23" s="359">
        <v>9</v>
      </c>
      <c r="B23" s="178"/>
      <c r="C23" s="179" t="s">
        <v>29</v>
      </c>
      <c r="D23" s="180" t="s">
        <v>451</v>
      </c>
      <c r="E23" s="178" t="s">
        <v>452</v>
      </c>
      <c r="F23" s="179" t="s">
        <v>35</v>
      </c>
      <c r="G23" s="179" t="s">
        <v>1032</v>
      </c>
      <c r="H23" s="195">
        <v>17.5</v>
      </c>
      <c r="I23" s="179">
        <v>2</v>
      </c>
      <c r="J23" s="119">
        <f>IF(I23&lt;&gt;"",VLOOKUP(I23,Zusammenfassung!$I$11:$J$24,MATCH($E$11,{"V";"S";"SH"},0)+1,FALSE),)</f>
        <v>100.3</v>
      </c>
      <c r="K23" s="478">
        <f>IF(G23="A",Hilfsblatt!$D$9,IF(G23="B1",Hilfsblatt!$D$10,IF(G23="B2",Hilfsblatt!$D$11,IF(G23="C1",Hilfsblatt!$D$12,IF(G23="C2",Hilfsblatt!$D$13,IF(G23="D",Hilfsblatt!$D$14,IF(G23="E",Hilfsblatt!$D$15)))))))</f>
        <v>0</v>
      </c>
      <c r="L23" s="196">
        <f t="shared" si="0"/>
        <v>1755.25</v>
      </c>
      <c r="M23" s="196">
        <f t="shared" si="1"/>
        <v>0</v>
      </c>
      <c r="N23" s="197">
        <f t="shared" si="2"/>
        <v>0</v>
      </c>
      <c r="O23" s="196">
        <f t="shared" si="3"/>
        <v>0</v>
      </c>
      <c r="P23" s="3"/>
    </row>
    <row r="24" spans="1:16" ht="20.100000000000001" customHeight="1">
      <c r="A24" s="359">
        <v>10</v>
      </c>
      <c r="B24" s="178"/>
      <c r="C24" s="179" t="s">
        <v>29</v>
      </c>
      <c r="D24" s="180" t="s">
        <v>453</v>
      </c>
      <c r="E24" s="178" t="s">
        <v>454</v>
      </c>
      <c r="F24" s="179" t="s">
        <v>35</v>
      </c>
      <c r="G24" s="179" t="s">
        <v>1032</v>
      </c>
      <c r="H24" s="195">
        <v>3.06</v>
      </c>
      <c r="I24" s="179">
        <v>2</v>
      </c>
      <c r="J24" s="119">
        <f>IF(I24&lt;&gt;"",VLOOKUP(I24,Zusammenfassung!$I$11:$J$24,MATCH($E$11,{"V";"S";"SH"},0)+1,FALSE),)</f>
        <v>100.3</v>
      </c>
      <c r="K24" s="478">
        <f>IF(G24="A",Hilfsblatt!$D$9,IF(G24="B1",Hilfsblatt!$D$10,IF(G24="B2",Hilfsblatt!$D$11,IF(G24="C1",Hilfsblatt!$D$12,IF(G24="C2",Hilfsblatt!$D$13,IF(G24="D",Hilfsblatt!$D$14,IF(G24="E",Hilfsblatt!$D$15)))))))</f>
        <v>0</v>
      </c>
      <c r="L24" s="196">
        <f t="shared" si="0"/>
        <v>306.91800000000001</v>
      </c>
      <c r="M24" s="196">
        <f t="shared" si="1"/>
        <v>0</v>
      </c>
      <c r="N24" s="197">
        <f t="shared" si="2"/>
        <v>0</v>
      </c>
      <c r="O24" s="196">
        <f t="shared" si="3"/>
        <v>0</v>
      </c>
      <c r="P24" s="3"/>
    </row>
    <row r="25" spans="1:16" ht="20.100000000000001" customHeight="1">
      <c r="A25" s="359">
        <v>11</v>
      </c>
      <c r="B25" s="178"/>
      <c r="C25" s="179" t="s">
        <v>29</v>
      </c>
      <c r="D25" s="180" t="s">
        <v>455</v>
      </c>
      <c r="E25" s="178" t="s">
        <v>456</v>
      </c>
      <c r="F25" s="179" t="s">
        <v>35</v>
      </c>
      <c r="G25" s="179" t="s">
        <v>176</v>
      </c>
      <c r="H25" s="195">
        <v>0.81</v>
      </c>
      <c r="I25" s="124"/>
      <c r="J25" s="124"/>
      <c r="K25" s="124"/>
      <c r="L25" s="124"/>
      <c r="M25" s="124"/>
      <c r="N25" s="124"/>
      <c r="O25" s="124"/>
      <c r="P25" s="3"/>
    </row>
    <row r="26" spans="1:16" ht="20.100000000000001" customHeight="1">
      <c r="A26" s="359">
        <v>12</v>
      </c>
      <c r="B26" s="178"/>
      <c r="C26" s="179" t="s">
        <v>29</v>
      </c>
      <c r="D26" s="180" t="s">
        <v>457</v>
      </c>
      <c r="E26" s="178" t="s">
        <v>458</v>
      </c>
      <c r="F26" s="179" t="s">
        <v>35</v>
      </c>
      <c r="G26" s="179" t="s">
        <v>176</v>
      </c>
      <c r="H26" s="195">
        <v>7.56</v>
      </c>
      <c r="I26" s="124"/>
      <c r="J26" s="124"/>
      <c r="K26" s="124"/>
      <c r="L26" s="124"/>
      <c r="M26" s="124"/>
      <c r="N26" s="124"/>
      <c r="O26" s="124"/>
      <c r="P26" s="3"/>
    </row>
    <row r="27" spans="1:16" ht="20.100000000000001" customHeight="1">
      <c r="A27" s="359">
        <v>13</v>
      </c>
      <c r="B27" s="178"/>
      <c r="C27" s="179" t="s">
        <v>29</v>
      </c>
      <c r="D27" s="180" t="s">
        <v>53</v>
      </c>
      <c r="E27" s="178" t="s">
        <v>459</v>
      </c>
      <c r="F27" s="179" t="s">
        <v>35</v>
      </c>
      <c r="G27" s="179" t="s">
        <v>46</v>
      </c>
      <c r="H27" s="195">
        <v>6.48</v>
      </c>
      <c r="I27" s="179">
        <v>5</v>
      </c>
      <c r="J27" s="119">
        <f>IF(I27&lt;&gt;"",VLOOKUP(I27,Zusammenfassung!$I$11:$J$24,MATCH($E$11,{"V";"S";"SH"},0)+1,FALSE),)</f>
        <v>250.75</v>
      </c>
      <c r="K27" s="478">
        <f>IF(G27="A",Hilfsblatt!$D$9,IF(G27="B1",Hilfsblatt!$D$10,IF(G27="B2",Hilfsblatt!$D$11,IF(G27="C1",Hilfsblatt!$D$12,IF(G27="C2",Hilfsblatt!$D$13,IF(G27="D",Hilfsblatt!$D$14,IF(G27="E",Hilfsblatt!$D$15)))))))</f>
        <v>0</v>
      </c>
      <c r="L27" s="196">
        <f t="shared" ref="L27:L48" si="4">H27*J27</f>
        <v>1624.8600000000001</v>
      </c>
      <c r="M27" s="196">
        <f t="shared" si="1"/>
        <v>0</v>
      </c>
      <c r="N27" s="197">
        <f t="shared" ref="N27:N48" si="5">IF(O27&gt;0,O27/J27,0)</f>
        <v>0</v>
      </c>
      <c r="O27" s="196">
        <f t="shared" si="3"/>
        <v>0</v>
      </c>
      <c r="P27" s="3"/>
    </row>
    <row r="28" spans="1:16" ht="20.100000000000001" customHeight="1">
      <c r="A28" s="359">
        <v>14</v>
      </c>
      <c r="B28" s="178"/>
      <c r="C28" s="179" t="s">
        <v>257</v>
      </c>
      <c r="D28" s="180" t="s">
        <v>460</v>
      </c>
      <c r="E28" s="178" t="s">
        <v>461</v>
      </c>
      <c r="F28" s="179" t="s">
        <v>32</v>
      </c>
      <c r="G28" s="179" t="s">
        <v>126</v>
      </c>
      <c r="H28" s="195">
        <v>14.8</v>
      </c>
      <c r="I28" s="179">
        <v>1</v>
      </c>
      <c r="J28" s="119">
        <f>IF(I28&lt;&gt;"",VLOOKUP(I28,Zusammenfassung!$I$11:$J$24,MATCH($E$11,{"V";"S";"SH"},0)+1,FALSE),)</f>
        <v>52.178571428571431</v>
      </c>
      <c r="K28" s="478">
        <f>IF(G28="A",Hilfsblatt!$D$9,IF(G28="B1",Hilfsblatt!$D$10,IF(G28="B2",Hilfsblatt!$D$11,IF(G28="C1",Hilfsblatt!$D$12,IF(G28="C2",Hilfsblatt!$D$13,IF(G28="D",Hilfsblatt!$D$14,IF(G28="E",Hilfsblatt!$D$15)))))))</f>
        <v>0</v>
      </c>
      <c r="L28" s="196">
        <f t="shared" si="4"/>
        <v>772.24285714285725</v>
      </c>
      <c r="M28" s="196">
        <f t="shared" si="1"/>
        <v>0</v>
      </c>
      <c r="N28" s="197">
        <f t="shared" si="5"/>
        <v>0</v>
      </c>
      <c r="O28" s="196">
        <f t="shared" si="3"/>
        <v>0</v>
      </c>
      <c r="P28" s="3"/>
    </row>
    <row r="29" spans="1:16" ht="20.100000000000001" customHeight="1">
      <c r="A29" s="359">
        <v>15</v>
      </c>
      <c r="B29" s="178"/>
      <c r="C29" s="179" t="s">
        <v>257</v>
      </c>
      <c r="D29" s="180" t="s">
        <v>462</v>
      </c>
      <c r="E29" s="178" t="s">
        <v>461</v>
      </c>
      <c r="F29" s="179" t="s">
        <v>32</v>
      </c>
      <c r="G29" s="179" t="s">
        <v>126</v>
      </c>
      <c r="H29" s="195">
        <v>14.67</v>
      </c>
      <c r="I29" s="179">
        <v>1</v>
      </c>
      <c r="J29" s="119">
        <f>IF(I29&lt;&gt;"",VLOOKUP(I29,Zusammenfassung!$I$11:$J$24,MATCH($E$11,{"V";"S";"SH"},0)+1,FALSE),)</f>
        <v>52.178571428571431</v>
      </c>
      <c r="K29" s="478">
        <f>IF(G29="A",Hilfsblatt!$D$9,IF(G29="B1",Hilfsblatt!$D$10,IF(G29="B2",Hilfsblatt!$D$11,IF(G29="C1",Hilfsblatt!$D$12,IF(G29="C2",Hilfsblatt!$D$13,IF(G29="D",Hilfsblatt!$D$14,IF(G29="E",Hilfsblatt!$D$15)))))))</f>
        <v>0</v>
      </c>
      <c r="L29" s="196">
        <f t="shared" si="4"/>
        <v>765.45964285714285</v>
      </c>
      <c r="M29" s="196">
        <f t="shared" si="1"/>
        <v>0</v>
      </c>
      <c r="N29" s="197">
        <f t="shared" si="5"/>
        <v>0</v>
      </c>
      <c r="O29" s="196">
        <f t="shared" si="3"/>
        <v>0</v>
      </c>
      <c r="P29" s="3"/>
    </row>
    <row r="30" spans="1:16" ht="20.100000000000001" customHeight="1">
      <c r="A30" s="359">
        <v>16</v>
      </c>
      <c r="B30" s="178"/>
      <c r="C30" s="179" t="s">
        <v>257</v>
      </c>
      <c r="D30" s="180" t="s">
        <v>463</v>
      </c>
      <c r="E30" s="178" t="s">
        <v>461</v>
      </c>
      <c r="F30" s="179" t="s">
        <v>32</v>
      </c>
      <c r="G30" s="179" t="s">
        <v>126</v>
      </c>
      <c r="H30" s="195">
        <v>15</v>
      </c>
      <c r="I30" s="179">
        <v>1</v>
      </c>
      <c r="J30" s="119">
        <f>IF(I30&lt;&gt;"",VLOOKUP(I30,Zusammenfassung!$I$11:$J$24,MATCH($E$11,{"V";"S";"SH"},0)+1,FALSE),)</f>
        <v>52.178571428571431</v>
      </c>
      <c r="K30" s="478">
        <f>IF(G30="A",Hilfsblatt!$D$9,IF(G30="B1",Hilfsblatt!$D$10,IF(G30="B2",Hilfsblatt!$D$11,IF(G30="C1",Hilfsblatt!$D$12,IF(G30="C2",Hilfsblatt!$D$13,IF(G30="D",Hilfsblatt!$D$14,IF(G30="E",Hilfsblatt!$D$15)))))))</f>
        <v>0</v>
      </c>
      <c r="L30" s="196">
        <f t="shared" si="4"/>
        <v>782.67857142857144</v>
      </c>
      <c r="M30" s="196">
        <f t="shared" si="1"/>
        <v>0</v>
      </c>
      <c r="N30" s="197">
        <f t="shared" si="5"/>
        <v>0</v>
      </c>
      <c r="O30" s="196">
        <f t="shared" si="3"/>
        <v>0</v>
      </c>
      <c r="P30" s="3"/>
    </row>
    <row r="31" spans="1:16" ht="20.100000000000001" customHeight="1">
      <c r="A31" s="359">
        <v>17</v>
      </c>
      <c r="B31" s="178"/>
      <c r="C31" s="179" t="s">
        <v>257</v>
      </c>
      <c r="D31" s="180" t="s">
        <v>464</v>
      </c>
      <c r="E31" s="178" t="s">
        <v>461</v>
      </c>
      <c r="F31" s="179" t="s">
        <v>32</v>
      </c>
      <c r="G31" s="179" t="s">
        <v>126</v>
      </c>
      <c r="H31" s="195">
        <v>14.67</v>
      </c>
      <c r="I31" s="179">
        <v>1</v>
      </c>
      <c r="J31" s="119">
        <f>IF(I31&lt;&gt;"",VLOOKUP(I31,Zusammenfassung!$I$11:$J$24,MATCH($E$11,{"V";"S";"SH"},0)+1,FALSE),)</f>
        <v>52.178571428571431</v>
      </c>
      <c r="K31" s="478">
        <f>IF(G31="A",Hilfsblatt!$D$9,IF(G31="B1",Hilfsblatt!$D$10,IF(G31="B2",Hilfsblatt!$D$11,IF(G31="C1",Hilfsblatt!$D$12,IF(G31="C2",Hilfsblatt!$D$13,IF(G31="D",Hilfsblatt!$D$14,IF(G31="E",Hilfsblatt!$D$15)))))))</f>
        <v>0</v>
      </c>
      <c r="L31" s="196">
        <f t="shared" si="4"/>
        <v>765.45964285714285</v>
      </c>
      <c r="M31" s="196">
        <f t="shared" si="1"/>
        <v>0</v>
      </c>
      <c r="N31" s="197">
        <f t="shared" si="5"/>
        <v>0</v>
      </c>
      <c r="O31" s="196">
        <f t="shared" si="3"/>
        <v>0</v>
      </c>
      <c r="P31" s="3"/>
    </row>
    <row r="32" spans="1:16" ht="20.100000000000001" customHeight="1">
      <c r="A32" s="359">
        <v>18</v>
      </c>
      <c r="B32" s="178"/>
      <c r="C32" s="179" t="s">
        <v>257</v>
      </c>
      <c r="D32" s="180" t="s">
        <v>465</v>
      </c>
      <c r="E32" s="178" t="s">
        <v>461</v>
      </c>
      <c r="F32" s="179" t="s">
        <v>32</v>
      </c>
      <c r="G32" s="179" t="s">
        <v>126</v>
      </c>
      <c r="H32" s="195">
        <v>20.12</v>
      </c>
      <c r="I32" s="179">
        <v>1</v>
      </c>
      <c r="J32" s="119">
        <f>IF(I32&lt;&gt;"",VLOOKUP(I32,Zusammenfassung!$I$11:$J$24,MATCH($E$11,{"V";"S";"SH"},0)+1,FALSE),)</f>
        <v>52.178571428571431</v>
      </c>
      <c r="K32" s="478">
        <f>IF(G32="A",Hilfsblatt!$D$9,IF(G32="B1",Hilfsblatt!$D$10,IF(G32="B2",Hilfsblatt!$D$11,IF(G32="C1",Hilfsblatt!$D$12,IF(G32="C2",Hilfsblatt!$D$13,IF(G32="D",Hilfsblatt!$D$14,IF(G32="E",Hilfsblatt!$D$15)))))))</f>
        <v>0</v>
      </c>
      <c r="L32" s="196">
        <f t="shared" si="4"/>
        <v>1049.8328571428572</v>
      </c>
      <c r="M32" s="196">
        <f t="shared" si="1"/>
        <v>0</v>
      </c>
      <c r="N32" s="197">
        <f t="shared" si="5"/>
        <v>0</v>
      </c>
      <c r="O32" s="196">
        <f t="shared" si="3"/>
        <v>0</v>
      </c>
      <c r="P32" s="3"/>
    </row>
    <row r="33" spans="1:16" ht="20.100000000000001" customHeight="1">
      <c r="A33" s="359">
        <v>19</v>
      </c>
      <c r="B33" s="178"/>
      <c r="C33" s="179" t="s">
        <v>257</v>
      </c>
      <c r="D33" s="180" t="s">
        <v>466</v>
      </c>
      <c r="E33" s="178" t="s">
        <v>485</v>
      </c>
      <c r="F33" s="179" t="s">
        <v>32</v>
      </c>
      <c r="G33" s="179" t="s">
        <v>126</v>
      </c>
      <c r="H33" s="195">
        <v>15.13</v>
      </c>
      <c r="I33" s="179">
        <v>1</v>
      </c>
      <c r="J33" s="119">
        <f>IF(I33&lt;&gt;"",VLOOKUP(I33,Zusammenfassung!$I$11:$J$24,MATCH($E$11,{"V";"S";"SH"},0)+1,FALSE),)</f>
        <v>52.178571428571431</v>
      </c>
      <c r="K33" s="478">
        <f>IF(G33="A",Hilfsblatt!$D$9,IF(G33="B1",Hilfsblatt!$D$10,IF(G33="B2",Hilfsblatt!$D$11,IF(G33="C1",Hilfsblatt!$D$12,IF(G33="C2",Hilfsblatt!$D$13,IF(G33="D",Hilfsblatt!$D$14,IF(G33="E",Hilfsblatt!$D$15)))))))</f>
        <v>0</v>
      </c>
      <c r="L33" s="196">
        <f t="shared" si="4"/>
        <v>789.46178571428584</v>
      </c>
      <c r="M33" s="196">
        <f t="shared" si="1"/>
        <v>0</v>
      </c>
      <c r="N33" s="197">
        <f t="shared" si="5"/>
        <v>0</v>
      </c>
      <c r="O33" s="196">
        <f t="shared" si="3"/>
        <v>0</v>
      </c>
      <c r="P33" s="3"/>
    </row>
    <row r="34" spans="1:16" ht="30">
      <c r="A34" s="359">
        <v>20</v>
      </c>
      <c r="B34" s="178"/>
      <c r="C34" s="179" t="s">
        <v>257</v>
      </c>
      <c r="D34" s="180" t="s">
        <v>467</v>
      </c>
      <c r="E34" s="178" t="s">
        <v>1037</v>
      </c>
      <c r="F34" s="179" t="s">
        <v>32</v>
      </c>
      <c r="G34" s="179" t="s">
        <v>1032</v>
      </c>
      <c r="H34" s="195">
        <v>9.91</v>
      </c>
      <c r="I34" s="179">
        <v>2</v>
      </c>
      <c r="J34" s="119">
        <f>IF(I34&lt;&gt;"",VLOOKUP(I34,Zusammenfassung!$I$11:$J$24,MATCH($E$11,{"V";"S";"SH"},0)+1,FALSE),)</f>
        <v>100.3</v>
      </c>
      <c r="K34" s="478">
        <f>IF(G34="A",Hilfsblatt!$D$9,IF(G34="B1",Hilfsblatt!$D$10,IF(G34="B2",Hilfsblatt!$D$11,IF(G34="C1",Hilfsblatt!$D$12,IF(G34="C2",Hilfsblatt!$D$13,IF(G34="D",Hilfsblatt!$D$14,IF(G34="E",Hilfsblatt!$D$15)))))))</f>
        <v>0</v>
      </c>
      <c r="L34" s="196">
        <f t="shared" si="4"/>
        <v>993.97299999999996</v>
      </c>
      <c r="M34" s="196">
        <f t="shared" si="1"/>
        <v>0</v>
      </c>
      <c r="N34" s="197">
        <f t="shared" si="5"/>
        <v>0</v>
      </c>
      <c r="O34" s="196">
        <f t="shared" si="3"/>
        <v>0</v>
      </c>
      <c r="P34" s="3"/>
    </row>
    <row r="35" spans="1:16" ht="20.100000000000001" customHeight="1">
      <c r="A35" s="359">
        <v>21</v>
      </c>
      <c r="B35" s="178"/>
      <c r="C35" s="179" t="s">
        <v>257</v>
      </c>
      <c r="D35" s="180" t="s">
        <v>468</v>
      </c>
      <c r="E35" s="178" t="s">
        <v>74</v>
      </c>
      <c r="F35" s="179" t="s">
        <v>32</v>
      </c>
      <c r="G35" s="179" t="s">
        <v>94</v>
      </c>
      <c r="H35" s="195">
        <v>20.52</v>
      </c>
      <c r="I35" s="179">
        <v>0.23</v>
      </c>
      <c r="J35" s="119">
        <f>IF(I35&lt;&gt;"",VLOOKUP(I35,Zusammenfassung!$I$11:$J$24,MATCH($E$11,{"V";"S";"SH"},0)+1,FALSE),)</f>
        <v>12</v>
      </c>
      <c r="K35" s="478">
        <f>IF(G35="A",Hilfsblatt!$D$9,IF(G35="B1",Hilfsblatt!$D$10,IF(G35="B2",Hilfsblatt!$D$11,IF(G35="C1",Hilfsblatt!$D$12,IF(G35="C2",Hilfsblatt!$D$13,IF(G35="D",Hilfsblatt!$D$14,IF(G35="E",Hilfsblatt!$D$15)))))))</f>
        <v>0</v>
      </c>
      <c r="L35" s="196">
        <f t="shared" si="4"/>
        <v>246.24</v>
      </c>
      <c r="M35" s="196">
        <f t="shared" si="1"/>
        <v>0</v>
      </c>
      <c r="N35" s="197">
        <f t="shared" si="5"/>
        <v>0</v>
      </c>
      <c r="O35" s="196">
        <f t="shared" si="3"/>
        <v>0</v>
      </c>
      <c r="P35" s="3"/>
    </row>
    <row r="36" spans="1:16" ht="20.100000000000001" customHeight="1">
      <c r="A36" s="359">
        <v>22</v>
      </c>
      <c r="B36" s="178"/>
      <c r="C36" s="179" t="s">
        <v>257</v>
      </c>
      <c r="D36" s="180" t="s">
        <v>469</v>
      </c>
      <c r="E36" s="178" t="s">
        <v>52</v>
      </c>
      <c r="F36" s="179" t="s">
        <v>35</v>
      </c>
      <c r="G36" s="179" t="s">
        <v>127</v>
      </c>
      <c r="H36" s="195">
        <v>12</v>
      </c>
      <c r="I36" s="179">
        <v>5</v>
      </c>
      <c r="J36" s="119">
        <f>IF(I36&lt;&gt;"",VLOOKUP(I36,Zusammenfassung!$I$11:$J$24,MATCH($E$11,{"V";"S";"SH"},0)+1,FALSE),)</f>
        <v>250.75</v>
      </c>
      <c r="K36" s="478">
        <f>IF(G36="A",Hilfsblatt!$D$9,IF(G36="B1",Hilfsblatt!$D$10,IF(G36="B2",Hilfsblatt!$D$11,IF(G36="C1",Hilfsblatt!$D$12,IF(G36="C2",Hilfsblatt!$D$13,IF(G36="D",Hilfsblatt!$D$14,IF(G36="E",Hilfsblatt!$D$15)))))))</f>
        <v>0</v>
      </c>
      <c r="L36" s="196">
        <f t="shared" si="4"/>
        <v>3009</v>
      </c>
      <c r="M36" s="196">
        <f t="shared" si="1"/>
        <v>0</v>
      </c>
      <c r="N36" s="197">
        <f t="shared" si="5"/>
        <v>0</v>
      </c>
      <c r="O36" s="196">
        <f t="shared" si="3"/>
        <v>0</v>
      </c>
      <c r="P36" s="3"/>
    </row>
    <row r="37" spans="1:16" ht="20.100000000000001" customHeight="1">
      <c r="A37" s="359">
        <v>23</v>
      </c>
      <c r="B37" s="178"/>
      <c r="C37" s="179" t="s">
        <v>257</v>
      </c>
      <c r="D37" s="180" t="s">
        <v>470</v>
      </c>
      <c r="E37" s="178" t="s">
        <v>471</v>
      </c>
      <c r="F37" s="179" t="s">
        <v>32</v>
      </c>
      <c r="G37" s="179" t="s">
        <v>1032</v>
      </c>
      <c r="H37" s="195">
        <v>5.13</v>
      </c>
      <c r="I37" s="179">
        <v>2</v>
      </c>
      <c r="J37" s="119">
        <f>IF(I37&lt;&gt;"",VLOOKUP(I37,Zusammenfassung!$I$11:$J$24,MATCH($E$11,{"V";"S";"SH"},0)+1,FALSE),)</f>
        <v>100.3</v>
      </c>
      <c r="K37" s="478">
        <f>IF(G37="A",Hilfsblatt!$D$9,IF(G37="B1",Hilfsblatt!$D$10,IF(G37="B2",Hilfsblatt!$D$11,IF(G37="C1",Hilfsblatt!$D$12,IF(G37="C2",Hilfsblatt!$D$13,IF(G37="D",Hilfsblatt!$D$14,IF(G37="E",Hilfsblatt!$D$15)))))))</f>
        <v>0</v>
      </c>
      <c r="L37" s="196">
        <f t="shared" si="4"/>
        <v>514.53899999999999</v>
      </c>
      <c r="M37" s="196">
        <f t="shared" si="1"/>
        <v>0</v>
      </c>
      <c r="N37" s="197">
        <f t="shared" si="5"/>
        <v>0</v>
      </c>
      <c r="O37" s="196">
        <f t="shared" si="3"/>
        <v>0</v>
      </c>
      <c r="P37" s="3"/>
    </row>
    <row r="38" spans="1:16" ht="20.100000000000001" customHeight="1">
      <c r="A38" s="359">
        <v>24</v>
      </c>
      <c r="B38" s="178"/>
      <c r="C38" s="179" t="s">
        <v>257</v>
      </c>
      <c r="D38" s="180" t="s">
        <v>472</v>
      </c>
      <c r="E38" s="178" t="s">
        <v>473</v>
      </c>
      <c r="F38" s="179" t="s">
        <v>32</v>
      </c>
      <c r="G38" s="179" t="s">
        <v>126</v>
      </c>
      <c r="H38" s="195">
        <v>20.52</v>
      </c>
      <c r="I38" s="179">
        <v>1</v>
      </c>
      <c r="J38" s="119">
        <f>IF(I38&lt;&gt;"",VLOOKUP(I38,Zusammenfassung!$I$11:$J$24,MATCH($E$11,{"V";"S";"SH"},0)+1,FALSE),)</f>
        <v>52.178571428571431</v>
      </c>
      <c r="K38" s="478">
        <f>IF(G38="A",Hilfsblatt!$D$9,IF(G38="B1",Hilfsblatt!$D$10,IF(G38="B2",Hilfsblatt!$D$11,IF(G38="C1",Hilfsblatt!$D$12,IF(G38="C2",Hilfsblatt!$D$13,IF(G38="D",Hilfsblatt!$D$14,IF(G38="E",Hilfsblatt!$D$15)))))))</f>
        <v>0</v>
      </c>
      <c r="L38" s="196">
        <f t="shared" si="4"/>
        <v>1070.7042857142858</v>
      </c>
      <c r="M38" s="196">
        <f t="shared" si="1"/>
        <v>0</v>
      </c>
      <c r="N38" s="197">
        <f t="shared" si="5"/>
        <v>0</v>
      </c>
      <c r="O38" s="196">
        <f t="shared" si="3"/>
        <v>0</v>
      </c>
      <c r="P38" s="3"/>
    </row>
    <row r="39" spans="1:16" ht="20.100000000000001" customHeight="1">
      <c r="A39" s="359">
        <v>25</v>
      </c>
      <c r="B39" s="178"/>
      <c r="C39" s="179" t="s">
        <v>257</v>
      </c>
      <c r="D39" s="180" t="s">
        <v>474</v>
      </c>
      <c r="E39" s="178" t="s">
        <v>473</v>
      </c>
      <c r="F39" s="179" t="s">
        <v>32</v>
      </c>
      <c r="G39" s="179" t="s">
        <v>126</v>
      </c>
      <c r="H39" s="195">
        <v>14.12</v>
      </c>
      <c r="I39" s="179">
        <v>1</v>
      </c>
      <c r="J39" s="119">
        <f>IF(I39&lt;&gt;"",VLOOKUP(I39,Zusammenfassung!$I$11:$J$24,MATCH($E$11,{"V";"S";"SH"},0)+1,FALSE),)</f>
        <v>52.178571428571431</v>
      </c>
      <c r="K39" s="478">
        <f>IF(G39="A",Hilfsblatt!$D$9,IF(G39="B1",Hilfsblatt!$D$10,IF(G39="B2",Hilfsblatt!$D$11,IF(G39="C1",Hilfsblatt!$D$12,IF(G39="C2",Hilfsblatt!$D$13,IF(G39="D",Hilfsblatt!$D$14,IF(G39="E",Hilfsblatt!$D$15)))))))</f>
        <v>0</v>
      </c>
      <c r="L39" s="196">
        <f t="shared" si="4"/>
        <v>736.76142857142861</v>
      </c>
      <c r="M39" s="196">
        <f t="shared" si="1"/>
        <v>0</v>
      </c>
      <c r="N39" s="197">
        <f t="shared" si="5"/>
        <v>0</v>
      </c>
      <c r="O39" s="196">
        <f t="shared" si="3"/>
        <v>0</v>
      </c>
      <c r="P39" s="3"/>
    </row>
    <row r="40" spans="1:16" ht="20.100000000000001" customHeight="1">
      <c r="A40" s="359">
        <v>26</v>
      </c>
      <c r="B40" s="178"/>
      <c r="C40" s="179" t="s">
        <v>257</v>
      </c>
      <c r="D40" s="180" t="s">
        <v>475</v>
      </c>
      <c r="E40" s="178" t="s">
        <v>473</v>
      </c>
      <c r="F40" s="179" t="s">
        <v>32</v>
      </c>
      <c r="G40" s="179" t="s">
        <v>126</v>
      </c>
      <c r="H40" s="195">
        <v>14.11</v>
      </c>
      <c r="I40" s="179">
        <v>1</v>
      </c>
      <c r="J40" s="119">
        <f>IF(I40&lt;&gt;"",VLOOKUP(I40,Zusammenfassung!$I$11:$J$24,MATCH($E$11,{"V";"S";"SH"},0)+1,FALSE),)</f>
        <v>52.178571428571431</v>
      </c>
      <c r="K40" s="478">
        <f>IF(G40="A",Hilfsblatt!$D$9,IF(G40="B1",Hilfsblatt!$D$10,IF(G40="B2",Hilfsblatt!$D$11,IF(G40="C1",Hilfsblatt!$D$12,IF(G40="C2",Hilfsblatt!$D$13,IF(G40="D",Hilfsblatt!$D$14,IF(G40="E",Hilfsblatt!$D$15)))))))</f>
        <v>0</v>
      </c>
      <c r="L40" s="196">
        <f t="shared" si="4"/>
        <v>736.23964285714283</v>
      </c>
      <c r="M40" s="196">
        <f t="shared" si="1"/>
        <v>0</v>
      </c>
      <c r="N40" s="197">
        <f t="shared" si="5"/>
        <v>0</v>
      </c>
      <c r="O40" s="196">
        <f t="shared" si="3"/>
        <v>0</v>
      </c>
      <c r="P40" s="3"/>
    </row>
    <row r="41" spans="1:16" ht="20.100000000000001" customHeight="1">
      <c r="A41" s="359">
        <v>27</v>
      </c>
      <c r="B41" s="178"/>
      <c r="C41" s="179" t="s">
        <v>257</v>
      </c>
      <c r="D41" s="180" t="s">
        <v>476</v>
      </c>
      <c r="E41" s="178" t="s">
        <v>473</v>
      </c>
      <c r="F41" s="179" t="s">
        <v>32</v>
      </c>
      <c r="G41" s="179" t="s">
        <v>126</v>
      </c>
      <c r="H41" s="195">
        <v>14.13</v>
      </c>
      <c r="I41" s="179">
        <v>1</v>
      </c>
      <c r="J41" s="119">
        <f>IF(I41&lt;&gt;"",VLOOKUP(I41,Zusammenfassung!$I$11:$J$24,MATCH($E$11,{"V";"S";"SH"},0)+1,FALSE),)</f>
        <v>52.178571428571431</v>
      </c>
      <c r="K41" s="478">
        <f>IF(G41="A",Hilfsblatt!$D$9,IF(G41="B1",Hilfsblatt!$D$10,IF(G41="B2",Hilfsblatt!$D$11,IF(G41="C1",Hilfsblatt!$D$12,IF(G41="C2",Hilfsblatt!$D$13,IF(G41="D",Hilfsblatt!$D$14,IF(G41="E",Hilfsblatt!$D$15)))))))</f>
        <v>0</v>
      </c>
      <c r="L41" s="196">
        <f t="shared" si="4"/>
        <v>737.28321428571439</v>
      </c>
      <c r="M41" s="196">
        <f t="shared" si="1"/>
        <v>0</v>
      </c>
      <c r="N41" s="197">
        <f t="shared" si="5"/>
        <v>0</v>
      </c>
      <c r="O41" s="196">
        <f t="shared" si="3"/>
        <v>0</v>
      </c>
      <c r="P41" s="3"/>
    </row>
    <row r="42" spans="1:16" ht="20.100000000000001" customHeight="1">
      <c r="A42" s="359">
        <v>28</v>
      </c>
      <c r="B42" s="178"/>
      <c r="C42" s="179" t="s">
        <v>257</v>
      </c>
      <c r="D42" s="180" t="s">
        <v>477</v>
      </c>
      <c r="E42" s="178" t="s">
        <v>473</v>
      </c>
      <c r="F42" s="179" t="s">
        <v>32</v>
      </c>
      <c r="G42" s="179" t="s">
        <v>126</v>
      </c>
      <c r="H42" s="195">
        <v>14.11</v>
      </c>
      <c r="I42" s="179">
        <v>1</v>
      </c>
      <c r="J42" s="119">
        <f>IF(I42&lt;&gt;"",VLOOKUP(I42,Zusammenfassung!$I$11:$J$24,MATCH($E$11,{"V";"S";"SH"},0)+1,FALSE),)</f>
        <v>52.178571428571431</v>
      </c>
      <c r="K42" s="478">
        <f>IF(G42="A",Hilfsblatt!$D$9,IF(G42="B1",Hilfsblatt!$D$10,IF(G42="B2",Hilfsblatt!$D$11,IF(G42="C1",Hilfsblatt!$D$12,IF(G42="C2",Hilfsblatt!$D$13,IF(G42="D",Hilfsblatt!$D$14,IF(G42="E",Hilfsblatt!$D$15)))))))</f>
        <v>0</v>
      </c>
      <c r="L42" s="196">
        <f t="shared" si="4"/>
        <v>736.23964285714283</v>
      </c>
      <c r="M42" s="196">
        <f t="shared" si="1"/>
        <v>0</v>
      </c>
      <c r="N42" s="197">
        <f t="shared" si="5"/>
        <v>0</v>
      </c>
      <c r="O42" s="196">
        <f t="shared" si="3"/>
        <v>0</v>
      </c>
      <c r="P42" s="3"/>
    </row>
    <row r="43" spans="1:16" ht="20.100000000000001" customHeight="1">
      <c r="A43" s="359">
        <v>29</v>
      </c>
      <c r="B43" s="178"/>
      <c r="C43" s="179" t="s">
        <v>257</v>
      </c>
      <c r="D43" s="180" t="s">
        <v>478</v>
      </c>
      <c r="E43" s="178" t="s">
        <v>473</v>
      </c>
      <c r="F43" s="179" t="s">
        <v>32</v>
      </c>
      <c r="G43" s="179" t="s">
        <v>126</v>
      </c>
      <c r="H43" s="195">
        <v>13.98</v>
      </c>
      <c r="I43" s="179">
        <v>1</v>
      </c>
      <c r="J43" s="119">
        <f>IF(I43&lt;&gt;"",VLOOKUP(I43,Zusammenfassung!$I$11:$J$24,MATCH($E$11,{"V";"S";"SH"},0)+1,FALSE),)</f>
        <v>52.178571428571431</v>
      </c>
      <c r="K43" s="478">
        <f>IF(G43="A",Hilfsblatt!$D$9,IF(G43="B1",Hilfsblatt!$D$10,IF(G43="B2",Hilfsblatt!$D$11,IF(G43="C1",Hilfsblatt!$D$12,IF(G43="C2",Hilfsblatt!$D$13,IF(G43="D",Hilfsblatt!$D$14,IF(G43="E",Hilfsblatt!$D$15)))))))</f>
        <v>0</v>
      </c>
      <c r="L43" s="196">
        <f t="shared" si="4"/>
        <v>729.45642857142866</v>
      </c>
      <c r="M43" s="196">
        <f t="shared" si="1"/>
        <v>0</v>
      </c>
      <c r="N43" s="197">
        <f t="shared" si="5"/>
        <v>0</v>
      </c>
      <c r="O43" s="196">
        <f t="shared" si="3"/>
        <v>0</v>
      </c>
      <c r="P43" s="3"/>
    </row>
    <row r="44" spans="1:16" ht="20.100000000000001" customHeight="1">
      <c r="A44" s="359">
        <v>30</v>
      </c>
      <c r="B44" s="178"/>
      <c r="C44" s="179" t="s">
        <v>257</v>
      </c>
      <c r="D44" s="180" t="s">
        <v>479</v>
      </c>
      <c r="E44" s="178" t="s">
        <v>480</v>
      </c>
      <c r="F44" s="179" t="s">
        <v>32</v>
      </c>
      <c r="G44" s="179" t="s">
        <v>126</v>
      </c>
      <c r="H44" s="195">
        <v>37.26</v>
      </c>
      <c r="I44" s="179">
        <v>1</v>
      </c>
      <c r="J44" s="119">
        <f>IF(I44&lt;&gt;"",VLOOKUP(I44,Zusammenfassung!$I$11:$J$24,MATCH($E$11,{"V";"S";"SH"},0)+1,FALSE),)</f>
        <v>52.178571428571431</v>
      </c>
      <c r="K44" s="478">
        <f>IF(G44="A",Hilfsblatt!$D$9,IF(G44="B1",Hilfsblatt!$D$10,IF(G44="B2",Hilfsblatt!$D$11,IF(G44="C1",Hilfsblatt!$D$12,IF(G44="C2",Hilfsblatt!$D$13,IF(G44="D",Hilfsblatt!$D$14,IF(G44="E",Hilfsblatt!$D$15)))))))</f>
        <v>0</v>
      </c>
      <c r="L44" s="196">
        <f t="shared" si="4"/>
        <v>1944.1735714285714</v>
      </c>
      <c r="M44" s="196">
        <f t="shared" si="1"/>
        <v>0</v>
      </c>
      <c r="N44" s="197">
        <f t="shared" si="5"/>
        <v>0</v>
      </c>
      <c r="O44" s="196">
        <f t="shared" si="3"/>
        <v>0</v>
      </c>
      <c r="P44" s="3"/>
    </row>
    <row r="45" spans="1:16" ht="20.100000000000001" customHeight="1">
      <c r="A45" s="359">
        <v>31</v>
      </c>
      <c r="B45" s="178"/>
      <c r="C45" s="179" t="s">
        <v>257</v>
      </c>
      <c r="D45" s="180" t="s">
        <v>67</v>
      </c>
      <c r="E45" s="178" t="s">
        <v>48</v>
      </c>
      <c r="F45" s="179" t="s">
        <v>32</v>
      </c>
      <c r="G45" s="179" t="s">
        <v>1032</v>
      </c>
      <c r="H45" s="195">
        <v>56.49</v>
      </c>
      <c r="I45" s="179">
        <v>2</v>
      </c>
      <c r="J45" s="119">
        <f>IF(I45&lt;&gt;"",VLOOKUP(I45,Zusammenfassung!$I$11:$J$24,MATCH($E$11,{"V";"S";"SH"},0)+1,FALSE),)</f>
        <v>100.3</v>
      </c>
      <c r="K45" s="478">
        <f>IF(G45="A",Hilfsblatt!$D$9,IF(G45="B1",Hilfsblatt!$D$10,IF(G45="B2",Hilfsblatt!$D$11,IF(G45="C1",Hilfsblatt!$D$12,IF(G45="C2",Hilfsblatt!$D$13,IF(G45="D",Hilfsblatt!$D$14,IF(G45="E",Hilfsblatt!$D$15)))))))</f>
        <v>0</v>
      </c>
      <c r="L45" s="196">
        <f t="shared" si="4"/>
        <v>5665.9470000000001</v>
      </c>
      <c r="M45" s="196">
        <f t="shared" si="1"/>
        <v>0</v>
      </c>
      <c r="N45" s="197">
        <f t="shared" si="5"/>
        <v>0</v>
      </c>
      <c r="O45" s="196">
        <f t="shared" si="3"/>
        <v>0</v>
      </c>
      <c r="P45" s="3"/>
    </row>
    <row r="46" spans="1:16" ht="20.100000000000001" customHeight="1">
      <c r="A46" s="359">
        <v>32</v>
      </c>
      <c r="B46" s="178"/>
      <c r="C46" s="179" t="s">
        <v>257</v>
      </c>
      <c r="D46" s="180" t="s">
        <v>67</v>
      </c>
      <c r="E46" s="178" t="s">
        <v>481</v>
      </c>
      <c r="F46" s="179" t="s">
        <v>35</v>
      </c>
      <c r="G46" s="179" t="s">
        <v>1032</v>
      </c>
      <c r="H46" s="195">
        <v>6.96</v>
      </c>
      <c r="I46" s="179">
        <v>2</v>
      </c>
      <c r="J46" s="119">
        <f>IF(I46&lt;&gt;"",VLOOKUP(I46,Zusammenfassung!$I$11:$J$24,MATCH($E$11,{"V";"S";"SH"},0)+1,FALSE),)</f>
        <v>100.3</v>
      </c>
      <c r="K46" s="478">
        <f>IF(G46="A",Hilfsblatt!$D$9,IF(G46="B1",Hilfsblatt!$D$10,IF(G46="B2",Hilfsblatt!$D$11,IF(G46="C1",Hilfsblatt!$D$12,IF(G46="C2",Hilfsblatt!$D$13,IF(G46="D",Hilfsblatt!$D$14,IF(G46="E",Hilfsblatt!$D$15)))))))</f>
        <v>0</v>
      </c>
      <c r="L46" s="196">
        <f t="shared" si="4"/>
        <v>698.08799999999997</v>
      </c>
      <c r="M46" s="196">
        <f t="shared" si="1"/>
        <v>0</v>
      </c>
      <c r="N46" s="197">
        <f t="shared" si="5"/>
        <v>0</v>
      </c>
      <c r="O46" s="196">
        <f t="shared" si="3"/>
        <v>0</v>
      </c>
      <c r="P46" s="3"/>
    </row>
    <row r="47" spans="1:16" ht="20.100000000000001" customHeight="1">
      <c r="A47" s="359">
        <v>33</v>
      </c>
      <c r="B47" s="178"/>
      <c r="C47" s="179" t="s">
        <v>257</v>
      </c>
      <c r="D47" s="207" t="s">
        <v>138</v>
      </c>
      <c r="E47" s="178" t="s">
        <v>483</v>
      </c>
      <c r="F47" s="179" t="s">
        <v>35</v>
      </c>
      <c r="G47" s="179" t="s">
        <v>46</v>
      </c>
      <c r="H47" s="195">
        <v>6.66</v>
      </c>
      <c r="I47" s="179">
        <v>5</v>
      </c>
      <c r="J47" s="119">
        <f>IF(I47&lt;&gt;"",VLOOKUP(I47,Zusammenfassung!$I$11:$J$24,MATCH($E$11,{"V";"S";"SH"},0)+1,FALSE),)</f>
        <v>250.75</v>
      </c>
      <c r="K47" s="478">
        <f>IF(G47="A",Hilfsblatt!$D$9,IF(G47="B1",Hilfsblatt!$D$10,IF(G47="B2",Hilfsblatt!$D$11,IF(G47="C1",Hilfsblatt!$D$12,IF(G47="C2",Hilfsblatt!$D$13,IF(G47="D",Hilfsblatt!$D$14,IF(G47="E",Hilfsblatt!$D$15)))))))</f>
        <v>0</v>
      </c>
      <c r="L47" s="196">
        <f t="shared" si="4"/>
        <v>1669.9950000000001</v>
      </c>
      <c r="M47" s="196">
        <f t="shared" si="1"/>
        <v>0</v>
      </c>
      <c r="N47" s="197">
        <f t="shared" si="5"/>
        <v>0</v>
      </c>
      <c r="O47" s="196">
        <f t="shared" si="3"/>
        <v>0</v>
      </c>
      <c r="P47" s="3"/>
    </row>
    <row r="48" spans="1:16" ht="20.100000000000001" customHeight="1">
      <c r="A48" s="359">
        <v>34</v>
      </c>
      <c r="B48" s="178"/>
      <c r="C48" s="179" t="s">
        <v>257</v>
      </c>
      <c r="D48" s="207" t="s">
        <v>745</v>
      </c>
      <c r="E48" s="178" t="s">
        <v>423</v>
      </c>
      <c r="F48" s="179" t="s">
        <v>35</v>
      </c>
      <c r="G48" s="179" t="s">
        <v>46</v>
      </c>
      <c r="H48" s="195">
        <v>10.31</v>
      </c>
      <c r="I48" s="179">
        <v>5</v>
      </c>
      <c r="J48" s="119">
        <f>IF(I48&lt;&gt;"",VLOOKUP(I48,Zusammenfassung!$I$11:$J$24,MATCH($E$11,{"V";"S";"SH"},0)+1,FALSE),)</f>
        <v>250.75</v>
      </c>
      <c r="K48" s="478">
        <f>IF(G48="A",Hilfsblatt!$D$9,IF(G48="B1",Hilfsblatt!$D$10,IF(G48="B2",Hilfsblatt!$D$11,IF(G48="C1",Hilfsblatt!$D$12,IF(G48="C2",Hilfsblatt!$D$13,IF(G48="D",Hilfsblatt!$D$14,IF(G48="E",Hilfsblatt!$D$15)))))))</f>
        <v>0</v>
      </c>
      <c r="L48" s="196">
        <f t="shared" si="4"/>
        <v>2585.2325000000001</v>
      </c>
      <c r="M48" s="196">
        <f t="shared" si="1"/>
        <v>0</v>
      </c>
      <c r="N48" s="197">
        <f t="shared" si="5"/>
        <v>0</v>
      </c>
      <c r="O48" s="196">
        <f t="shared" si="3"/>
        <v>0</v>
      </c>
      <c r="P48" s="3"/>
    </row>
    <row r="49" spans="1:16" ht="30" customHeight="1">
      <c r="A49" s="293">
        <v>35</v>
      </c>
      <c r="B49" s="178"/>
      <c r="C49" s="179" t="s">
        <v>29</v>
      </c>
      <c r="D49" s="180" t="s">
        <v>67</v>
      </c>
      <c r="E49" s="178" t="s">
        <v>1021</v>
      </c>
      <c r="F49" s="124"/>
      <c r="G49" s="516" t="s">
        <v>88</v>
      </c>
      <c r="H49" s="124"/>
      <c r="I49" s="161">
        <v>5</v>
      </c>
      <c r="J49" s="208">
        <v>250</v>
      </c>
      <c r="K49" s="124"/>
      <c r="L49" s="124"/>
      <c r="M49" s="542"/>
      <c r="N49" s="124"/>
      <c r="O49" s="196">
        <f t="shared" si="3"/>
        <v>0</v>
      </c>
      <c r="P49" s="3"/>
    </row>
    <row r="50" spans="1:16" ht="20.100000000000001" customHeight="1">
      <c r="A50" s="360" t="s">
        <v>82</v>
      </c>
      <c r="B50" s="328" t="s">
        <v>83</v>
      </c>
      <c r="C50" s="329"/>
      <c r="D50" s="330"/>
      <c r="E50" s="331"/>
      <c r="F50" s="332"/>
      <c r="G50" s="333"/>
      <c r="H50" s="334">
        <f>SUM(H15:H48)</f>
        <v>725.30000000000018</v>
      </c>
      <c r="I50" s="335"/>
      <c r="J50" s="335"/>
      <c r="K50" s="459"/>
      <c r="L50" s="334">
        <f>SUM(L15:L48)</f>
        <v>69816.979071428577</v>
      </c>
      <c r="M50" s="334">
        <f>SUM(M15:M48)</f>
        <v>0</v>
      </c>
      <c r="N50" s="336"/>
      <c r="O50" s="334">
        <f>SUM(O15:O48)</f>
        <v>0</v>
      </c>
      <c r="P50" s="3"/>
    </row>
    <row r="51" spans="1:16" ht="16.5">
      <c r="A51" s="3"/>
      <c r="B51" s="3"/>
      <c r="C51" s="3"/>
      <c r="D51" s="3"/>
      <c r="E51" s="3"/>
      <c r="F51" s="3"/>
      <c r="G51" s="3"/>
      <c r="H51" s="3"/>
      <c r="I51" s="3"/>
      <c r="J51" s="3"/>
      <c r="K51" s="446"/>
      <c r="L51" s="3"/>
      <c r="M51" s="3"/>
      <c r="N51" s="3"/>
      <c r="O51" s="3"/>
      <c r="P51" s="3"/>
    </row>
    <row r="52" spans="1:16" ht="16.5">
      <c r="A52" s="200" t="s">
        <v>693</v>
      </c>
      <c r="B52" s="200"/>
      <c r="C52" s="200"/>
      <c r="D52" s="200"/>
      <c r="E52" s="3"/>
      <c r="F52" s="3"/>
      <c r="G52" s="3"/>
      <c r="H52" s="3"/>
      <c r="I52" s="3"/>
      <c r="J52" s="3"/>
      <c r="K52" s="446"/>
      <c r="L52" s="3"/>
      <c r="M52" s="3"/>
      <c r="N52" s="3"/>
      <c r="O52" s="3"/>
      <c r="P52" s="3"/>
    </row>
    <row r="53" spans="1:16" ht="16.5">
      <c r="A53" s="444" t="s">
        <v>1127</v>
      </c>
      <c r="B53" s="3"/>
      <c r="C53" s="3"/>
      <c r="D53" s="3"/>
      <c r="E53" s="3"/>
      <c r="F53" s="3"/>
      <c r="G53" s="170"/>
      <c r="H53" s="170"/>
      <c r="I53" s="170"/>
      <c r="J53" s="170"/>
      <c r="K53" s="446"/>
      <c r="L53" s="3"/>
      <c r="M53" s="3"/>
      <c r="N53" s="3"/>
      <c r="O53" s="3"/>
      <c r="P53" s="3"/>
    </row>
    <row r="54" spans="1:16" ht="16.5">
      <c r="A54" s="444" t="s">
        <v>1128</v>
      </c>
      <c r="B54" s="3"/>
      <c r="C54" s="3"/>
      <c r="D54" s="3"/>
      <c r="E54" s="3"/>
      <c r="F54" s="3"/>
      <c r="G54" s="170"/>
      <c r="H54" s="170"/>
      <c r="I54" s="170"/>
      <c r="J54" s="170"/>
      <c r="K54" s="446"/>
      <c r="L54" s="3"/>
      <c r="M54" s="3"/>
      <c r="N54" s="3"/>
      <c r="O54" s="3"/>
      <c r="P54" s="3"/>
    </row>
    <row r="55" spans="1:16" ht="16.5">
      <c r="A55" s="3"/>
      <c r="B55" s="3"/>
      <c r="C55" s="3"/>
      <c r="D55" s="3"/>
      <c r="E55" s="3"/>
      <c r="F55" s="3"/>
      <c r="G55" s="3"/>
      <c r="H55" s="3"/>
      <c r="I55" s="3"/>
      <c r="J55" s="3"/>
      <c r="K55" s="446"/>
      <c r="L55" s="3"/>
      <c r="M55" s="3"/>
      <c r="N55" s="3"/>
      <c r="O55" s="3"/>
      <c r="P55" s="3"/>
    </row>
    <row r="56" spans="1:16" ht="16.5">
      <c r="A56" s="3" t="s">
        <v>1048</v>
      </c>
      <c r="B56" s="67"/>
      <c r="C56" s="67"/>
      <c r="D56" s="67"/>
      <c r="E56" s="67"/>
      <c r="F56" s="3"/>
      <c r="G56" s="3"/>
      <c r="H56" s="3"/>
      <c r="I56" s="3"/>
      <c r="J56" s="3"/>
      <c r="K56" s="446"/>
      <c r="L56" s="3"/>
      <c r="M56" s="3"/>
      <c r="N56" s="3"/>
      <c r="O56" s="3"/>
      <c r="P56" s="3"/>
    </row>
    <row r="57" spans="1:16" ht="16.5">
      <c r="A57" s="3" t="s">
        <v>1101</v>
      </c>
      <c r="B57" s="3"/>
      <c r="C57" s="3"/>
      <c r="D57" s="3"/>
      <c r="E57" s="3"/>
      <c r="F57" s="3"/>
      <c r="G57" s="3"/>
      <c r="H57" s="3"/>
      <c r="I57" s="3"/>
      <c r="J57" s="3"/>
      <c r="K57" s="446"/>
      <c r="L57" s="3"/>
      <c r="M57" s="3"/>
      <c r="N57" s="3"/>
      <c r="O57" s="3"/>
      <c r="P57" s="3"/>
    </row>
    <row r="58" spans="1:16" ht="16.5">
      <c r="A58" s="3"/>
      <c r="B58" s="3"/>
      <c r="C58" s="3"/>
      <c r="D58" s="3"/>
      <c r="E58" s="3"/>
      <c r="F58" s="3"/>
      <c r="G58" s="3"/>
      <c r="H58" s="3"/>
      <c r="I58" s="3"/>
      <c r="J58" s="3"/>
      <c r="K58" s="446"/>
      <c r="L58" s="3"/>
      <c r="M58" s="3"/>
      <c r="N58" s="3"/>
      <c r="O58" s="3"/>
      <c r="P58" s="3"/>
    </row>
    <row r="59" spans="1:16" ht="17.25">
      <c r="A59" s="281" t="s">
        <v>800</v>
      </c>
      <c r="B59" s="273"/>
      <c r="C59" s="274"/>
      <c r="D59" s="275"/>
      <c r="E59" s="275"/>
      <c r="F59" s="276"/>
      <c r="G59" s="3"/>
      <c r="H59" s="3"/>
      <c r="I59" s="3"/>
      <c r="J59" s="3"/>
      <c r="K59" s="446"/>
      <c r="L59" s="3"/>
      <c r="M59" s="3"/>
      <c r="N59" s="3"/>
      <c r="O59" s="3"/>
      <c r="P59" s="3"/>
    </row>
    <row r="60" spans="1:16" ht="17.25">
      <c r="A60" s="277" t="s">
        <v>801</v>
      </c>
      <c r="B60" s="50" t="s">
        <v>802</v>
      </c>
      <c r="C60" s="278"/>
      <c r="D60" s="52" t="s">
        <v>803</v>
      </c>
      <c r="E60" s="53" t="s">
        <v>804</v>
      </c>
      <c r="F60" s="279"/>
      <c r="G60" s="3"/>
      <c r="H60" s="3"/>
      <c r="I60" s="3"/>
      <c r="J60" s="3"/>
      <c r="K60" s="446"/>
      <c r="L60" s="3"/>
      <c r="M60" s="3"/>
      <c r="N60" s="3"/>
      <c r="O60" s="3"/>
      <c r="P60" s="3"/>
    </row>
    <row r="61" spans="1:16" ht="17.25">
      <c r="A61" s="277" t="s">
        <v>19</v>
      </c>
      <c r="B61" s="50" t="s">
        <v>805</v>
      </c>
      <c r="C61" s="278"/>
      <c r="D61" s="52" t="s">
        <v>806</v>
      </c>
      <c r="E61" s="53" t="s">
        <v>807</v>
      </c>
      <c r="F61" s="279"/>
      <c r="G61" s="3"/>
      <c r="H61" s="3"/>
      <c r="I61" s="3"/>
      <c r="J61" s="3"/>
      <c r="K61" s="446"/>
      <c r="L61" s="3"/>
      <c r="M61" s="3"/>
      <c r="N61" s="3"/>
      <c r="O61" s="3"/>
      <c r="P61" s="3"/>
    </row>
    <row r="62" spans="1:16" ht="17.25">
      <c r="A62" s="277" t="s">
        <v>808</v>
      </c>
      <c r="B62" s="50" t="s">
        <v>809</v>
      </c>
      <c r="C62" s="278"/>
      <c r="D62" s="45" t="s">
        <v>810</v>
      </c>
      <c r="E62" s="54" t="s">
        <v>811</v>
      </c>
      <c r="F62" s="279"/>
      <c r="G62" s="3"/>
      <c r="H62" s="3"/>
      <c r="I62" s="3"/>
      <c r="J62" s="3"/>
      <c r="K62" s="446"/>
      <c r="L62" s="3"/>
      <c r="M62" s="3"/>
      <c r="N62" s="3"/>
      <c r="O62" s="3"/>
      <c r="P62" s="3"/>
    </row>
    <row r="63" spans="1:16" ht="17.25">
      <c r="A63" s="324" t="s">
        <v>812</v>
      </c>
      <c r="B63" s="323" t="s">
        <v>1060</v>
      </c>
      <c r="C63" s="319"/>
      <c r="D63" s="321"/>
      <c r="E63" s="280" t="s">
        <v>1059</v>
      </c>
      <c r="F63" s="279"/>
      <c r="G63" s="3"/>
      <c r="H63" s="3"/>
      <c r="I63" s="3"/>
      <c r="J63" s="3"/>
      <c r="K63" s="446"/>
      <c r="L63" s="3"/>
      <c r="M63" s="3"/>
      <c r="N63" s="3"/>
      <c r="O63" s="3"/>
      <c r="P63" s="3"/>
    </row>
    <row r="64" spans="1:16" ht="17.25">
      <c r="A64" s="525" t="s">
        <v>1041</v>
      </c>
      <c r="B64" s="325" t="s">
        <v>1042</v>
      </c>
      <c r="C64" s="326"/>
      <c r="D64" s="6"/>
      <c r="E64" s="6"/>
      <c r="F64" s="40"/>
      <c r="G64" s="3"/>
      <c r="H64" s="3"/>
      <c r="I64" s="3"/>
      <c r="J64" s="3"/>
      <c r="K64" s="446"/>
      <c r="L64" s="3"/>
      <c r="M64" s="3"/>
      <c r="N64" s="3"/>
      <c r="O64" s="3"/>
      <c r="P64" s="3"/>
    </row>
  </sheetData>
  <sheetProtection algorithmName="SHA-512" hashValue="naS18uEVinLemdRTSvV+YNBrAk8I4ZoruSFFVk1TPe3VadPNhc/NlhHL7EWnzhugCHF5Thf7EB4u5G4vyioU8w==" saltValue="BN/VCX2pQ2ti8Z9bJFmMQA==" spinCount="100000" sheet="1" objects="1" scenarios="1"/>
  <autoFilter ref="A13:O13" xr:uid="{00000000-0009-0000-0000-000006000000}"/>
  <mergeCells count="1">
    <mergeCell ref="F11:J11"/>
  </mergeCells>
  <conditionalFormatting sqref="B11">
    <cfRule type="expression" dxfId="8" priority="1">
      <formula>B11&lt;&gt;""</formula>
    </cfRule>
  </conditionalFormatting>
  <pageMargins left="0.51181102362204722" right="0.51181102362204722" top="0.39370078740157483" bottom="0.39370078740157483" header="0.31496062992125984" footer="0.31496062992125984"/>
  <pageSetup paperSize="9" scale="8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A1:P194"/>
  <sheetViews>
    <sheetView view="pageLayout" zoomScaleNormal="100" workbookViewId="0">
      <selection activeCell="F25" sqref="F25"/>
    </sheetView>
  </sheetViews>
  <sheetFormatPr baseColWidth="10" defaultRowHeight="15"/>
  <cols>
    <col min="1" max="1" width="6.140625" customWidth="1"/>
    <col min="2" max="2" width="7.5703125" customWidth="1"/>
    <col min="3" max="3" width="10" customWidth="1"/>
    <col min="4" max="4" width="9.85546875" customWidth="1"/>
    <col min="5" max="5" width="14.28515625" customWidth="1"/>
    <col min="7" max="7" width="6.7109375" customWidth="1"/>
    <col min="10" max="10" width="10.28515625" customWidth="1"/>
    <col min="11" max="11" width="11.42578125" style="445"/>
  </cols>
  <sheetData>
    <row r="1" spans="1:16" ht="16.5">
      <c r="A1" s="3"/>
      <c r="B1" s="3"/>
      <c r="C1" s="3"/>
    </row>
    <row r="2" spans="1:16" ht="16.5">
      <c r="A2" s="3"/>
      <c r="B2" s="3"/>
      <c r="C2" s="3"/>
      <c r="D2" s="3"/>
      <c r="E2" s="3"/>
      <c r="F2" s="3"/>
      <c r="G2" s="3"/>
      <c r="H2" s="3"/>
      <c r="I2" s="3"/>
      <c r="J2" s="3"/>
      <c r="K2" s="446"/>
      <c r="L2" s="3"/>
      <c r="M2" s="3"/>
      <c r="N2" s="3"/>
      <c r="O2" s="3"/>
      <c r="P2" s="3"/>
    </row>
    <row r="3" spans="1:16" ht="16.5">
      <c r="A3" s="3"/>
      <c r="B3" s="3"/>
      <c r="C3" s="3"/>
      <c r="D3" s="3"/>
      <c r="E3" s="3"/>
      <c r="F3" s="3"/>
      <c r="G3" s="3"/>
      <c r="H3" s="3"/>
      <c r="I3" s="3"/>
      <c r="J3" s="3"/>
      <c r="K3" s="446"/>
      <c r="L3" s="3"/>
      <c r="M3" s="3"/>
      <c r="N3" s="3"/>
      <c r="O3" s="3"/>
      <c r="P3" s="3"/>
    </row>
    <row r="4" spans="1:16" ht="16.5">
      <c r="A4" s="3"/>
      <c r="B4" s="3"/>
      <c r="C4" s="3"/>
      <c r="D4" s="3"/>
      <c r="E4" s="3"/>
      <c r="F4" s="3"/>
      <c r="G4" s="3"/>
      <c r="H4" s="3"/>
      <c r="I4" s="3"/>
      <c r="J4" s="3"/>
      <c r="K4" s="446"/>
      <c r="L4" s="3"/>
      <c r="M4" s="3"/>
      <c r="N4" s="3"/>
      <c r="O4" s="3"/>
      <c r="P4" s="3"/>
    </row>
    <row r="5" spans="1:16" ht="18">
      <c r="A5" s="285"/>
      <c r="B5" s="285"/>
      <c r="C5" s="3"/>
      <c r="D5" s="3"/>
      <c r="G5" s="3"/>
      <c r="H5" s="3"/>
      <c r="I5" s="3"/>
      <c r="J5" s="3"/>
      <c r="K5" s="446"/>
      <c r="L5" s="3"/>
      <c r="M5" s="3"/>
      <c r="N5" s="3"/>
      <c r="O5" s="3"/>
      <c r="P5" s="3"/>
    </row>
    <row r="6" spans="1:16" ht="18">
      <c r="A6" s="347" t="s">
        <v>0</v>
      </c>
      <c r="B6" s="5"/>
      <c r="C6" s="3"/>
      <c r="D6" s="3"/>
      <c r="E6" s="3"/>
      <c r="F6" s="3"/>
      <c r="G6" s="3"/>
      <c r="H6" s="3"/>
      <c r="I6" s="3"/>
      <c r="J6" s="3"/>
      <c r="K6" s="446"/>
      <c r="L6" s="3"/>
      <c r="M6" s="3"/>
      <c r="N6" s="3"/>
      <c r="O6" s="3"/>
      <c r="P6" s="3"/>
    </row>
    <row r="7" spans="1:16" ht="18">
      <c r="A7" s="350" t="s">
        <v>1069</v>
      </c>
      <c r="B7" s="350"/>
      <c r="C7" s="3"/>
      <c r="D7" s="3"/>
      <c r="E7" s="3"/>
      <c r="F7" s="3"/>
      <c r="G7" s="3"/>
      <c r="H7" s="3"/>
      <c r="I7" s="3"/>
      <c r="J7" s="3"/>
      <c r="K7" s="446"/>
      <c r="L7" s="3"/>
      <c r="M7" s="3"/>
      <c r="N7" s="3"/>
      <c r="O7" s="3"/>
      <c r="P7" s="3"/>
    </row>
    <row r="8" spans="1:16" ht="18">
      <c r="A8" s="285" t="s">
        <v>134</v>
      </c>
      <c r="B8" s="5"/>
      <c r="C8" s="3"/>
      <c r="D8" s="3"/>
      <c r="E8" s="3"/>
      <c r="F8" s="3"/>
      <c r="G8" s="3"/>
      <c r="H8" s="3"/>
      <c r="I8" s="3"/>
      <c r="J8" s="3"/>
      <c r="K8" s="446"/>
      <c r="L8" s="3"/>
      <c r="M8" s="3"/>
      <c r="N8" s="3"/>
      <c r="O8" s="3"/>
      <c r="P8" s="3"/>
    </row>
    <row r="9" spans="1:16" ht="18">
      <c r="A9" s="285" t="s">
        <v>236</v>
      </c>
      <c r="B9" s="5"/>
      <c r="C9" s="3"/>
      <c r="D9" s="3"/>
      <c r="E9" s="3"/>
      <c r="F9" s="3"/>
      <c r="G9" s="3"/>
      <c r="H9" s="3"/>
      <c r="I9" s="3"/>
      <c r="J9" s="3"/>
      <c r="K9" s="446"/>
      <c r="L9" s="3"/>
      <c r="M9" s="3"/>
      <c r="N9" s="3"/>
      <c r="O9" s="3"/>
      <c r="P9" s="3"/>
    </row>
    <row r="10" spans="1:16" ht="18">
      <c r="A10" s="5"/>
      <c r="B10" s="5"/>
      <c r="C10" s="3"/>
      <c r="D10" s="3"/>
      <c r="E10" s="3"/>
      <c r="F10" s="3"/>
      <c r="G10" s="3"/>
      <c r="H10" s="3"/>
      <c r="I10" s="3"/>
      <c r="J10" s="3"/>
      <c r="K10" s="446"/>
      <c r="L10" s="3"/>
      <c r="M10" s="3"/>
      <c r="N10" s="3"/>
      <c r="O10" s="3"/>
      <c r="P10" s="3"/>
    </row>
    <row r="11" spans="1:16" ht="18">
      <c r="A11" s="286" t="s">
        <v>1068</v>
      </c>
      <c r="B11" s="356"/>
      <c r="C11" s="255"/>
      <c r="D11" s="349" t="s">
        <v>89</v>
      </c>
      <c r="E11" s="33" t="s">
        <v>86</v>
      </c>
      <c r="F11" s="560" t="s">
        <v>13</v>
      </c>
      <c r="G11" s="560"/>
      <c r="H11" s="560"/>
      <c r="I11" s="560"/>
      <c r="J11" s="561"/>
      <c r="K11" s="455">
        <f>Hilfsblatt!D22</f>
        <v>0</v>
      </c>
      <c r="L11" s="189" t="s">
        <v>14</v>
      </c>
      <c r="M11" s="189"/>
      <c r="N11" s="189"/>
      <c r="O11" s="190">
        <f>O176/L176</f>
        <v>0</v>
      </c>
      <c r="P11" s="3"/>
    </row>
    <row r="12" spans="1:16" ht="18">
      <c r="A12" s="87"/>
      <c r="B12" s="256"/>
      <c r="C12" s="256"/>
      <c r="D12" s="256"/>
      <c r="E12" s="271"/>
      <c r="F12" s="184"/>
      <c r="G12" s="185"/>
      <c r="H12" s="187"/>
      <c r="I12" s="187"/>
      <c r="J12" s="188"/>
      <c r="K12" s="456"/>
      <c r="L12" s="189" t="s">
        <v>15</v>
      </c>
      <c r="M12" s="189"/>
      <c r="N12" s="189"/>
      <c r="O12" s="191">
        <f>COUNTA(I15:I175)</f>
        <v>157</v>
      </c>
      <c r="P12" s="3"/>
    </row>
    <row r="13" spans="1:16" ht="32.25">
      <c r="A13" s="290" t="s">
        <v>16</v>
      </c>
      <c r="B13" s="96" t="s">
        <v>17</v>
      </c>
      <c r="C13" s="97" t="s">
        <v>18</v>
      </c>
      <c r="D13" s="98" t="s">
        <v>19</v>
      </c>
      <c r="E13" s="99" t="s">
        <v>20</v>
      </c>
      <c r="F13" s="99" t="s">
        <v>21</v>
      </c>
      <c r="G13" s="100" t="s">
        <v>22</v>
      </c>
      <c r="H13" s="96" t="s">
        <v>23</v>
      </c>
      <c r="I13" s="96" t="s">
        <v>24</v>
      </c>
      <c r="J13" s="101" t="s">
        <v>25</v>
      </c>
      <c r="K13" s="449" t="s">
        <v>1034</v>
      </c>
      <c r="L13" s="192" t="s">
        <v>1035</v>
      </c>
      <c r="M13" s="193" t="s">
        <v>26</v>
      </c>
      <c r="N13" s="192" t="s">
        <v>27</v>
      </c>
      <c r="O13" s="194" t="s">
        <v>28</v>
      </c>
      <c r="P13" s="3"/>
    </row>
    <row r="14" spans="1:16" ht="8.1" customHeight="1">
      <c r="A14" s="358"/>
      <c r="B14" s="337"/>
      <c r="C14" s="338"/>
      <c r="D14" s="339"/>
      <c r="E14" s="340"/>
      <c r="F14" s="340"/>
      <c r="G14" s="341"/>
      <c r="H14" s="342"/>
      <c r="I14" s="342"/>
      <c r="J14" s="343"/>
      <c r="K14" s="457"/>
      <c r="L14" s="344"/>
      <c r="M14" s="340"/>
      <c r="N14" s="344"/>
      <c r="O14" s="345"/>
      <c r="P14" s="3"/>
    </row>
    <row r="15" spans="1:16" ht="16.5">
      <c r="A15" s="357">
        <v>1</v>
      </c>
      <c r="B15" s="179" t="s">
        <v>275</v>
      </c>
      <c r="C15" s="179" t="s">
        <v>491</v>
      </c>
      <c r="D15" s="180" t="s">
        <v>276</v>
      </c>
      <c r="E15" s="178" t="s">
        <v>52</v>
      </c>
      <c r="F15" s="179" t="s">
        <v>277</v>
      </c>
      <c r="G15" s="179" t="s">
        <v>127</v>
      </c>
      <c r="H15" s="195">
        <v>3.25</v>
      </c>
      <c r="I15" s="179">
        <v>5</v>
      </c>
      <c r="J15" s="119">
        <f>IF(I15&lt;&gt;"",VLOOKUP(I15,Zusammenfassung!$I$11:$J$24,MATCH($E$11,{"V";"S";"SH"},0)+1,FALSE),)</f>
        <v>250.75</v>
      </c>
      <c r="K15" s="476">
        <f>IF(G15="A",Hilfsblatt!$D$9,IF(G15="B1",Hilfsblatt!$D$10,IF(G15="B2",Hilfsblatt!$D$11,IF(G15="C1",Hilfsblatt!$D$12,IF(G15="C2",Hilfsblatt!$D$13,IF(G15="D",Hilfsblatt!$D$14,IF(G15="E",Hilfsblatt!$D$15)))))))</f>
        <v>0</v>
      </c>
      <c r="L15" s="196">
        <f>H15*J15</f>
        <v>814.9375</v>
      </c>
      <c r="M15" s="196">
        <f t="shared" ref="M15:M22" si="0">IFERROR(L15/K15,0)</f>
        <v>0</v>
      </c>
      <c r="N15" s="197">
        <f>IF(O15&gt;0,O15/J15,0)</f>
        <v>0</v>
      </c>
      <c r="O15" s="196">
        <f>M15*$K$11</f>
        <v>0</v>
      </c>
      <c r="P15" s="3"/>
    </row>
    <row r="16" spans="1:16" ht="16.5">
      <c r="A16" s="357">
        <v>2</v>
      </c>
      <c r="B16" s="179" t="s">
        <v>275</v>
      </c>
      <c r="C16" s="179" t="s">
        <v>491</v>
      </c>
      <c r="D16" s="180" t="s">
        <v>278</v>
      </c>
      <c r="E16" s="178" t="s">
        <v>279</v>
      </c>
      <c r="F16" s="179" t="s">
        <v>93</v>
      </c>
      <c r="G16" s="179" t="s">
        <v>126</v>
      </c>
      <c r="H16" s="195">
        <v>33.72</v>
      </c>
      <c r="I16" s="179">
        <v>1</v>
      </c>
      <c r="J16" s="119">
        <f>IF(I16&lt;&gt;"",VLOOKUP(I16,Zusammenfassung!$I$11:$J$24,MATCH($E$11,{"V";"S";"SH"},0)+1,FALSE),)</f>
        <v>52.178571428571431</v>
      </c>
      <c r="K16" s="476">
        <f>IF(G16="A",Hilfsblatt!$D$9,IF(G16="B1",Hilfsblatt!$D$10,IF(G16="B2",Hilfsblatt!$D$11,IF(G16="C1",Hilfsblatt!$D$12,IF(G16="C2",Hilfsblatt!$D$13,IF(G16="D",Hilfsblatt!$D$14,IF(G16="E",Hilfsblatt!$D$15)))))))</f>
        <v>0</v>
      </c>
      <c r="L16" s="196">
        <f t="shared" ref="L16:L22" si="1">H16*J16</f>
        <v>1759.4614285714285</v>
      </c>
      <c r="M16" s="196">
        <f t="shared" si="0"/>
        <v>0</v>
      </c>
      <c r="N16" s="197">
        <f t="shared" ref="N16:N22" si="2">IF(O16&gt;0,O16/J16,0)</f>
        <v>0</v>
      </c>
      <c r="O16" s="196">
        <f t="shared" ref="O16:O79" si="3">M16*$K$11</f>
        <v>0</v>
      </c>
      <c r="P16" s="3"/>
    </row>
    <row r="17" spans="1:16" ht="16.5">
      <c r="A17" s="357">
        <v>3</v>
      </c>
      <c r="B17" s="179" t="s">
        <v>275</v>
      </c>
      <c r="C17" s="179" t="s">
        <v>491</v>
      </c>
      <c r="D17" s="180" t="s">
        <v>280</v>
      </c>
      <c r="E17" s="178" t="s">
        <v>279</v>
      </c>
      <c r="F17" s="179" t="s">
        <v>93</v>
      </c>
      <c r="G17" s="179" t="s">
        <v>126</v>
      </c>
      <c r="H17" s="195">
        <v>17.829999999999998</v>
      </c>
      <c r="I17" s="179">
        <v>1</v>
      </c>
      <c r="J17" s="119">
        <f>IF(I17&lt;&gt;"",VLOOKUP(I17,Zusammenfassung!$I$11:$J$24,MATCH($E$11,{"V";"S";"SH"},0)+1,FALSE),)</f>
        <v>52.178571428571431</v>
      </c>
      <c r="K17" s="476">
        <f>IF(G17="A",Hilfsblatt!$D$9,IF(G17="B1",Hilfsblatt!$D$10,IF(G17="B2",Hilfsblatt!$D$11,IF(G17="C1",Hilfsblatt!$D$12,IF(G17="C2",Hilfsblatt!$D$13,IF(G17="D",Hilfsblatt!$D$14,IF(G17="E",Hilfsblatt!$D$15)))))))</f>
        <v>0</v>
      </c>
      <c r="L17" s="196">
        <f t="shared" si="1"/>
        <v>930.34392857142848</v>
      </c>
      <c r="M17" s="196">
        <f t="shared" si="0"/>
        <v>0</v>
      </c>
      <c r="N17" s="197">
        <f t="shared" si="2"/>
        <v>0</v>
      </c>
      <c r="O17" s="196">
        <f t="shared" si="3"/>
        <v>0</v>
      </c>
      <c r="P17" s="3"/>
    </row>
    <row r="18" spans="1:16" ht="16.5">
      <c r="A18" s="357">
        <v>4</v>
      </c>
      <c r="B18" s="179" t="s">
        <v>275</v>
      </c>
      <c r="C18" s="179" t="s">
        <v>491</v>
      </c>
      <c r="D18" s="180" t="s">
        <v>281</v>
      </c>
      <c r="E18" s="178" t="s">
        <v>279</v>
      </c>
      <c r="F18" s="179" t="s">
        <v>93</v>
      </c>
      <c r="G18" s="179" t="s">
        <v>126</v>
      </c>
      <c r="H18" s="195">
        <v>17.829999999999998</v>
      </c>
      <c r="I18" s="179">
        <v>1</v>
      </c>
      <c r="J18" s="119">
        <f>IF(I18&lt;&gt;"",VLOOKUP(I18,Zusammenfassung!$I$11:$J$24,MATCH($E$11,{"V";"S";"SH"},0)+1,FALSE),)</f>
        <v>52.178571428571431</v>
      </c>
      <c r="K18" s="476">
        <f>IF(G18="A",Hilfsblatt!$D$9,IF(G18="B1",Hilfsblatt!$D$10,IF(G18="B2",Hilfsblatt!$D$11,IF(G18="C1",Hilfsblatt!$D$12,IF(G18="C2",Hilfsblatt!$D$13,IF(G18="D",Hilfsblatt!$D$14,IF(G18="E",Hilfsblatt!$D$15)))))))</f>
        <v>0</v>
      </c>
      <c r="L18" s="196">
        <f t="shared" si="1"/>
        <v>930.34392857142848</v>
      </c>
      <c r="M18" s="196">
        <f t="shared" si="0"/>
        <v>0</v>
      </c>
      <c r="N18" s="197">
        <f t="shared" si="2"/>
        <v>0</v>
      </c>
      <c r="O18" s="196">
        <f t="shared" si="3"/>
        <v>0</v>
      </c>
      <c r="P18" s="3"/>
    </row>
    <row r="19" spans="1:16" ht="16.5">
      <c r="A19" s="357">
        <v>5</v>
      </c>
      <c r="B19" s="179" t="s">
        <v>275</v>
      </c>
      <c r="C19" s="179" t="s">
        <v>491</v>
      </c>
      <c r="D19" s="180" t="s">
        <v>282</v>
      </c>
      <c r="E19" s="178" t="s">
        <v>279</v>
      </c>
      <c r="F19" s="179" t="s">
        <v>93</v>
      </c>
      <c r="G19" s="179" t="s">
        <v>126</v>
      </c>
      <c r="H19" s="195">
        <v>37.68</v>
      </c>
      <c r="I19" s="179">
        <v>1</v>
      </c>
      <c r="J19" s="119">
        <f>IF(I19&lt;&gt;"",VLOOKUP(I19,Zusammenfassung!$I$11:$J$24,MATCH($E$11,{"V";"S";"SH"},0)+1,FALSE),)</f>
        <v>52.178571428571431</v>
      </c>
      <c r="K19" s="476">
        <f>IF(G19="A",Hilfsblatt!$D$9,IF(G19="B1",Hilfsblatt!$D$10,IF(G19="B2",Hilfsblatt!$D$11,IF(G19="C1",Hilfsblatt!$D$12,IF(G19="C2",Hilfsblatt!$D$13,IF(G19="D",Hilfsblatt!$D$14,IF(G19="E",Hilfsblatt!$D$15)))))))</f>
        <v>0</v>
      </c>
      <c r="L19" s="196">
        <f t="shared" si="1"/>
        <v>1966.0885714285714</v>
      </c>
      <c r="M19" s="196">
        <f t="shared" si="0"/>
        <v>0</v>
      </c>
      <c r="N19" s="197">
        <f t="shared" si="2"/>
        <v>0</v>
      </c>
      <c r="O19" s="196">
        <f t="shared" si="3"/>
        <v>0</v>
      </c>
      <c r="P19" s="3"/>
    </row>
    <row r="20" spans="1:16" ht="16.5">
      <c r="A20" s="357">
        <v>6</v>
      </c>
      <c r="B20" s="179" t="s">
        <v>275</v>
      </c>
      <c r="C20" s="179" t="s">
        <v>491</v>
      </c>
      <c r="D20" s="180" t="s">
        <v>283</v>
      </c>
      <c r="E20" s="178" t="s">
        <v>279</v>
      </c>
      <c r="F20" s="179" t="s">
        <v>93</v>
      </c>
      <c r="G20" s="179" t="s">
        <v>126</v>
      </c>
      <c r="H20" s="195">
        <v>17.47</v>
      </c>
      <c r="I20" s="179">
        <v>1</v>
      </c>
      <c r="J20" s="119">
        <f>IF(I20&lt;&gt;"",VLOOKUP(I20,Zusammenfassung!$I$11:$J$24,MATCH($E$11,{"V";"S";"SH"},0)+1,FALSE),)</f>
        <v>52.178571428571431</v>
      </c>
      <c r="K20" s="476">
        <f>IF(G20="A",Hilfsblatt!$D$9,IF(G20="B1",Hilfsblatt!$D$10,IF(G20="B2",Hilfsblatt!$D$11,IF(G20="C1",Hilfsblatt!$D$12,IF(G20="C2",Hilfsblatt!$D$13,IF(G20="D",Hilfsblatt!$D$14,IF(G20="E",Hilfsblatt!$D$15)))))))</f>
        <v>0</v>
      </c>
      <c r="L20" s="196">
        <f t="shared" si="1"/>
        <v>911.55964285714288</v>
      </c>
      <c r="M20" s="196">
        <f t="shared" si="0"/>
        <v>0</v>
      </c>
      <c r="N20" s="197">
        <f t="shared" si="2"/>
        <v>0</v>
      </c>
      <c r="O20" s="196">
        <f t="shared" si="3"/>
        <v>0</v>
      </c>
      <c r="P20" s="3"/>
    </row>
    <row r="21" spans="1:16" ht="16.5">
      <c r="A21" s="357">
        <v>7</v>
      </c>
      <c r="B21" s="179" t="s">
        <v>275</v>
      </c>
      <c r="C21" s="179" t="s">
        <v>491</v>
      </c>
      <c r="D21" s="180" t="s">
        <v>284</v>
      </c>
      <c r="E21" s="178" t="s">
        <v>279</v>
      </c>
      <c r="F21" s="179" t="s">
        <v>93</v>
      </c>
      <c r="G21" s="179" t="s">
        <v>126</v>
      </c>
      <c r="H21" s="195">
        <v>17.829999999999998</v>
      </c>
      <c r="I21" s="179">
        <v>1</v>
      </c>
      <c r="J21" s="119">
        <f>IF(I21&lt;&gt;"",VLOOKUP(I21,Zusammenfassung!$I$11:$J$24,MATCH($E$11,{"V";"S";"SH"},0)+1,FALSE),)</f>
        <v>52.178571428571431</v>
      </c>
      <c r="K21" s="476">
        <f>IF(G21="A",Hilfsblatt!$D$9,IF(G21="B1",Hilfsblatt!$D$10,IF(G21="B2",Hilfsblatt!$D$11,IF(G21="C1",Hilfsblatt!$D$12,IF(G21="C2",Hilfsblatt!$D$13,IF(G21="D",Hilfsblatt!$D$14,IF(G21="E",Hilfsblatt!$D$15)))))))</f>
        <v>0</v>
      </c>
      <c r="L21" s="196">
        <f t="shared" si="1"/>
        <v>930.34392857142848</v>
      </c>
      <c r="M21" s="196">
        <f t="shared" si="0"/>
        <v>0</v>
      </c>
      <c r="N21" s="197">
        <f t="shared" si="2"/>
        <v>0</v>
      </c>
      <c r="O21" s="196">
        <f t="shared" si="3"/>
        <v>0</v>
      </c>
      <c r="P21" s="3"/>
    </row>
    <row r="22" spans="1:16" ht="16.5">
      <c r="A22" s="357">
        <v>8</v>
      </c>
      <c r="B22" s="179" t="s">
        <v>275</v>
      </c>
      <c r="C22" s="179" t="s">
        <v>491</v>
      </c>
      <c r="D22" s="180" t="s">
        <v>285</v>
      </c>
      <c r="E22" s="178" t="s">
        <v>279</v>
      </c>
      <c r="F22" s="179" t="s">
        <v>93</v>
      </c>
      <c r="G22" s="179" t="s">
        <v>126</v>
      </c>
      <c r="H22" s="195">
        <v>29.52</v>
      </c>
      <c r="I22" s="179">
        <v>1</v>
      </c>
      <c r="J22" s="119">
        <f>IF(I22&lt;&gt;"",VLOOKUP(I22,Zusammenfassung!$I$11:$J$24,MATCH($E$11,{"V";"S";"SH"},0)+1,FALSE),)</f>
        <v>52.178571428571431</v>
      </c>
      <c r="K22" s="476">
        <f>IF(G22="A",Hilfsblatt!$D$9,IF(G22="B1",Hilfsblatt!$D$10,IF(G22="B2",Hilfsblatt!$D$11,IF(G22="C1",Hilfsblatt!$D$12,IF(G22="C2",Hilfsblatt!$D$13,IF(G22="D",Hilfsblatt!$D$14,IF(G22="E",Hilfsblatt!$D$15)))))))</f>
        <v>0</v>
      </c>
      <c r="L22" s="196">
        <f t="shared" si="1"/>
        <v>1540.3114285714287</v>
      </c>
      <c r="M22" s="196">
        <f t="shared" si="0"/>
        <v>0</v>
      </c>
      <c r="N22" s="197">
        <f t="shared" si="2"/>
        <v>0</v>
      </c>
      <c r="O22" s="196">
        <f t="shared" si="3"/>
        <v>0</v>
      </c>
      <c r="P22" s="3"/>
    </row>
    <row r="23" spans="1:16" ht="16.5">
      <c r="A23" s="357">
        <v>9</v>
      </c>
      <c r="B23" s="179" t="s">
        <v>275</v>
      </c>
      <c r="C23" s="179" t="s">
        <v>491</v>
      </c>
      <c r="D23" s="180" t="s">
        <v>286</v>
      </c>
      <c r="E23" s="178" t="s">
        <v>287</v>
      </c>
      <c r="F23" s="179" t="s">
        <v>93</v>
      </c>
      <c r="G23" s="179" t="s">
        <v>176</v>
      </c>
      <c r="H23" s="195">
        <v>3.31</v>
      </c>
      <c r="I23" s="124"/>
      <c r="J23" s="124"/>
      <c r="K23" s="124"/>
      <c r="L23" s="124"/>
      <c r="M23" s="124"/>
      <c r="N23" s="124"/>
      <c r="O23" s="124"/>
      <c r="P23" s="3"/>
    </row>
    <row r="24" spans="1:16" ht="16.5">
      <c r="A24" s="357">
        <v>10</v>
      </c>
      <c r="B24" s="179" t="s">
        <v>275</v>
      </c>
      <c r="C24" s="179" t="s">
        <v>491</v>
      </c>
      <c r="D24" s="180" t="s">
        <v>288</v>
      </c>
      <c r="E24" s="178" t="s">
        <v>279</v>
      </c>
      <c r="F24" s="179" t="s">
        <v>93</v>
      </c>
      <c r="G24" s="179" t="s">
        <v>126</v>
      </c>
      <c r="H24" s="195">
        <v>18.2</v>
      </c>
      <c r="I24" s="179">
        <v>1</v>
      </c>
      <c r="J24" s="119">
        <f>IF(I24&lt;&gt;"",VLOOKUP(I24,Zusammenfassung!$I$11:$J$24,MATCH($E$11,{"V";"S";"SH"},0)+1,FALSE),)</f>
        <v>52.178571428571431</v>
      </c>
      <c r="K24" s="476">
        <f>IF(G24="A",Hilfsblatt!$D$9,IF(G24="B1",Hilfsblatt!$D$10,IF(G24="B2",Hilfsblatt!$D$11,IF(G24="C1",Hilfsblatt!$D$12,IF(G24="C2",Hilfsblatt!$D$13,IF(G24="D",Hilfsblatt!$D$14,IF(G24="E",Hilfsblatt!$D$15)))))))</f>
        <v>0</v>
      </c>
      <c r="L24" s="196">
        <f t="shared" ref="L24:L87" si="4">H24*J24</f>
        <v>949.65</v>
      </c>
      <c r="M24" s="196">
        <f t="shared" ref="M24:M87" si="5">IFERROR(L24/K24,0)</f>
        <v>0</v>
      </c>
      <c r="N24" s="197">
        <f t="shared" ref="N24:N87" si="6">IF(O24&gt;0,O24/J24,0)</f>
        <v>0</v>
      </c>
      <c r="O24" s="196">
        <f t="shared" si="3"/>
        <v>0</v>
      </c>
      <c r="P24" s="3"/>
    </row>
    <row r="25" spans="1:16" ht="16.5">
      <c r="A25" s="357">
        <v>11</v>
      </c>
      <c r="B25" s="179" t="s">
        <v>275</v>
      </c>
      <c r="C25" s="179" t="s">
        <v>491</v>
      </c>
      <c r="D25" s="180" t="s">
        <v>289</v>
      </c>
      <c r="E25" s="178" t="s">
        <v>279</v>
      </c>
      <c r="F25" s="179" t="s">
        <v>93</v>
      </c>
      <c r="G25" s="179" t="s">
        <v>126</v>
      </c>
      <c r="H25" s="195">
        <v>3.05</v>
      </c>
      <c r="I25" s="179">
        <v>1</v>
      </c>
      <c r="J25" s="119">
        <f>IF(I25&lt;&gt;"",VLOOKUP(I25,Zusammenfassung!$I$11:$J$24,MATCH($E$11,{"V";"S";"SH"},0)+1,FALSE),)</f>
        <v>52.178571428571431</v>
      </c>
      <c r="K25" s="476">
        <f>IF(G25="A",Hilfsblatt!$D$9,IF(G25="B1",Hilfsblatt!$D$10,IF(G25="B2",Hilfsblatt!$D$11,IF(G25="C1",Hilfsblatt!$D$12,IF(G25="C2",Hilfsblatt!$D$13,IF(G25="D",Hilfsblatt!$D$14,IF(G25="E",Hilfsblatt!$D$15)))))))</f>
        <v>0</v>
      </c>
      <c r="L25" s="196">
        <f t="shared" si="4"/>
        <v>159.14464285714286</v>
      </c>
      <c r="M25" s="196">
        <f t="shared" si="5"/>
        <v>0</v>
      </c>
      <c r="N25" s="197">
        <f t="shared" si="6"/>
        <v>0</v>
      </c>
      <c r="O25" s="196">
        <f t="shared" si="3"/>
        <v>0</v>
      </c>
      <c r="P25" s="3"/>
    </row>
    <row r="26" spans="1:16" ht="16.5">
      <c r="A26" s="357">
        <v>12</v>
      </c>
      <c r="B26" s="179" t="s">
        <v>275</v>
      </c>
      <c r="C26" s="179" t="s">
        <v>491</v>
      </c>
      <c r="D26" s="180" t="s">
        <v>290</v>
      </c>
      <c r="E26" s="178" t="s">
        <v>279</v>
      </c>
      <c r="F26" s="179" t="s">
        <v>93</v>
      </c>
      <c r="G26" s="179" t="s">
        <v>126</v>
      </c>
      <c r="H26" s="195">
        <v>31.08</v>
      </c>
      <c r="I26" s="179">
        <v>1</v>
      </c>
      <c r="J26" s="119">
        <f>IF(I26&lt;&gt;"",VLOOKUP(I26,Zusammenfassung!$I$11:$J$24,MATCH($E$11,{"V";"S";"SH"},0)+1,FALSE),)</f>
        <v>52.178571428571431</v>
      </c>
      <c r="K26" s="476">
        <f>IF(G26="A",Hilfsblatt!$D$9,IF(G26="B1",Hilfsblatt!$D$10,IF(G26="B2",Hilfsblatt!$D$11,IF(G26="C1",Hilfsblatt!$D$12,IF(G26="C2",Hilfsblatt!$D$13,IF(G26="D",Hilfsblatt!$D$14,IF(G26="E",Hilfsblatt!$D$15)))))))</f>
        <v>0</v>
      </c>
      <c r="L26" s="196">
        <f t="shared" si="4"/>
        <v>1621.71</v>
      </c>
      <c r="M26" s="196">
        <f t="shared" si="5"/>
        <v>0</v>
      </c>
      <c r="N26" s="197">
        <f t="shared" si="6"/>
        <v>0</v>
      </c>
      <c r="O26" s="196">
        <f t="shared" si="3"/>
        <v>0</v>
      </c>
      <c r="P26" s="3"/>
    </row>
    <row r="27" spans="1:16" ht="16.5">
      <c r="A27" s="357">
        <v>13</v>
      </c>
      <c r="B27" s="179" t="s">
        <v>275</v>
      </c>
      <c r="C27" s="179" t="s">
        <v>491</v>
      </c>
      <c r="D27" s="180" t="s">
        <v>291</v>
      </c>
      <c r="E27" s="178" t="s">
        <v>292</v>
      </c>
      <c r="F27" s="179" t="s">
        <v>93</v>
      </c>
      <c r="G27" s="179" t="s">
        <v>94</v>
      </c>
      <c r="H27" s="195">
        <v>5.85</v>
      </c>
      <c r="I27" s="179">
        <v>0.23</v>
      </c>
      <c r="J27" s="119">
        <f>IF(I27&lt;&gt;"",VLOOKUP(I27,Zusammenfassung!$I$11:$J$24,MATCH($E$11,{"V";"S";"SH"},0)+1,FALSE),)</f>
        <v>12</v>
      </c>
      <c r="K27" s="476">
        <f>IF(G27="A",Hilfsblatt!$D$9,IF(G27="B1",Hilfsblatt!$D$10,IF(G27="B2",Hilfsblatt!$D$11,IF(G27="C1",Hilfsblatt!$D$12,IF(G27="C2",Hilfsblatt!$D$13,IF(G27="D",Hilfsblatt!$D$14,IF(G27="E",Hilfsblatt!$D$15)))))))</f>
        <v>0</v>
      </c>
      <c r="L27" s="196">
        <f t="shared" si="4"/>
        <v>70.199999999999989</v>
      </c>
      <c r="M27" s="196">
        <f t="shared" si="5"/>
        <v>0</v>
      </c>
      <c r="N27" s="197">
        <f t="shared" si="6"/>
        <v>0</v>
      </c>
      <c r="O27" s="196">
        <f t="shared" si="3"/>
        <v>0</v>
      </c>
      <c r="P27" s="3"/>
    </row>
    <row r="28" spans="1:16" ht="16.5">
      <c r="A28" s="357">
        <v>14</v>
      </c>
      <c r="B28" s="179" t="s">
        <v>275</v>
      </c>
      <c r="C28" s="179" t="s">
        <v>491</v>
      </c>
      <c r="D28" s="180" t="s">
        <v>293</v>
      </c>
      <c r="E28" s="178" t="s">
        <v>250</v>
      </c>
      <c r="F28" s="179" t="s">
        <v>35</v>
      </c>
      <c r="G28" s="179" t="s">
        <v>46</v>
      </c>
      <c r="H28" s="195">
        <v>8.7200000000000006</v>
      </c>
      <c r="I28" s="179">
        <v>5</v>
      </c>
      <c r="J28" s="119">
        <f>IF(I28&lt;&gt;"",VLOOKUP(I28,Zusammenfassung!$I$11:$J$24,MATCH($E$11,{"V";"S";"SH"},0)+1,FALSE),)</f>
        <v>250.75</v>
      </c>
      <c r="K28" s="476">
        <f>IF(G28="A",Hilfsblatt!$D$9,IF(G28="B1",Hilfsblatt!$D$10,IF(G28="B2",Hilfsblatt!$D$11,IF(G28="C1",Hilfsblatt!$D$12,IF(G28="C2",Hilfsblatt!$D$13,IF(G28="D",Hilfsblatt!$D$14,IF(G28="E",Hilfsblatt!$D$15)))))))</f>
        <v>0</v>
      </c>
      <c r="L28" s="196">
        <f t="shared" si="4"/>
        <v>2186.54</v>
      </c>
      <c r="M28" s="196">
        <f t="shared" si="5"/>
        <v>0</v>
      </c>
      <c r="N28" s="197">
        <f t="shared" si="6"/>
        <v>0</v>
      </c>
      <c r="O28" s="196">
        <f t="shared" si="3"/>
        <v>0</v>
      </c>
      <c r="P28" s="3"/>
    </row>
    <row r="29" spans="1:16" ht="16.5">
      <c r="A29" s="357">
        <v>15</v>
      </c>
      <c r="B29" s="179" t="s">
        <v>275</v>
      </c>
      <c r="C29" s="179" t="s">
        <v>491</v>
      </c>
      <c r="D29" s="180" t="s">
        <v>294</v>
      </c>
      <c r="E29" s="178" t="s">
        <v>72</v>
      </c>
      <c r="F29" s="179" t="s">
        <v>277</v>
      </c>
      <c r="G29" s="179" t="s">
        <v>1032</v>
      </c>
      <c r="H29" s="195">
        <v>41.01</v>
      </c>
      <c r="I29" s="179">
        <v>2</v>
      </c>
      <c r="J29" s="119">
        <f>IF(I29&lt;&gt;"",VLOOKUP(I29,Zusammenfassung!$I$11:$J$24,MATCH($E$11,{"V";"S";"SH"},0)+1,FALSE),)</f>
        <v>100.3</v>
      </c>
      <c r="K29" s="476">
        <f>IF(G29="A",Hilfsblatt!$D$9,IF(G29="B1",Hilfsblatt!$D$10,IF(G29="B2",Hilfsblatt!$D$11,IF(G29="C1",Hilfsblatt!$D$12,IF(G29="C2",Hilfsblatt!$D$13,IF(G29="D",Hilfsblatt!$D$14,IF(G29="E",Hilfsblatt!$D$15)))))))</f>
        <v>0</v>
      </c>
      <c r="L29" s="196">
        <f t="shared" si="4"/>
        <v>4113.3029999999999</v>
      </c>
      <c r="M29" s="196">
        <f t="shared" si="5"/>
        <v>0</v>
      </c>
      <c r="N29" s="197">
        <f t="shared" si="6"/>
        <v>0</v>
      </c>
      <c r="O29" s="196">
        <f t="shared" si="3"/>
        <v>0</v>
      </c>
      <c r="P29" s="3"/>
    </row>
    <row r="30" spans="1:16" ht="16.5">
      <c r="A30" s="357">
        <v>16</v>
      </c>
      <c r="B30" s="179" t="s">
        <v>275</v>
      </c>
      <c r="C30" s="179" t="s">
        <v>491</v>
      </c>
      <c r="D30" s="180" t="s">
        <v>295</v>
      </c>
      <c r="E30" s="178" t="s">
        <v>72</v>
      </c>
      <c r="F30" s="179" t="s">
        <v>277</v>
      </c>
      <c r="G30" s="179" t="s">
        <v>1032</v>
      </c>
      <c r="H30" s="195">
        <v>11.26</v>
      </c>
      <c r="I30" s="179">
        <v>2</v>
      </c>
      <c r="J30" s="119">
        <f>IF(I30&lt;&gt;"",VLOOKUP(I30,Zusammenfassung!$I$11:$J$24,MATCH($E$11,{"V";"S";"SH"},0)+1,FALSE),)</f>
        <v>100.3</v>
      </c>
      <c r="K30" s="476">
        <f>IF(G30="A",Hilfsblatt!$D$9,IF(G30="B1",Hilfsblatt!$D$10,IF(G30="B2",Hilfsblatt!$D$11,IF(G30="C1",Hilfsblatt!$D$12,IF(G30="C2",Hilfsblatt!$D$13,IF(G30="D",Hilfsblatt!$D$14,IF(G30="E",Hilfsblatt!$D$15)))))))</f>
        <v>0</v>
      </c>
      <c r="L30" s="196">
        <f t="shared" si="4"/>
        <v>1129.3779999999999</v>
      </c>
      <c r="M30" s="196">
        <f t="shared" si="5"/>
        <v>0</v>
      </c>
      <c r="N30" s="197">
        <f t="shared" si="6"/>
        <v>0</v>
      </c>
      <c r="O30" s="196">
        <f t="shared" si="3"/>
        <v>0</v>
      </c>
      <c r="P30" s="3"/>
    </row>
    <row r="31" spans="1:16" ht="16.5">
      <c r="A31" s="357">
        <v>17</v>
      </c>
      <c r="B31" s="179" t="s">
        <v>275</v>
      </c>
      <c r="C31" s="179" t="s">
        <v>491</v>
      </c>
      <c r="D31" s="180" t="s">
        <v>296</v>
      </c>
      <c r="E31" s="178" t="s">
        <v>72</v>
      </c>
      <c r="F31" s="179" t="s">
        <v>277</v>
      </c>
      <c r="G31" s="179" t="s">
        <v>1032</v>
      </c>
      <c r="H31" s="195">
        <v>20</v>
      </c>
      <c r="I31" s="179">
        <v>2</v>
      </c>
      <c r="J31" s="119">
        <f>IF(I31&lt;&gt;"",VLOOKUP(I31,Zusammenfassung!$I$11:$J$24,MATCH($E$11,{"V";"S";"SH"},0)+1,FALSE),)</f>
        <v>100.3</v>
      </c>
      <c r="K31" s="476">
        <f>IF(G31="A",Hilfsblatt!$D$9,IF(G31="B1",Hilfsblatt!$D$10,IF(G31="B2",Hilfsblatt!$D$11,IF(G31="C1",Hilfsblatt!$D$12,IF(G31="C2",Hilfsblatt!$D$13,IF(G31="D",Hilfsblatt!$D$14,IF(G31="E",Hilfsblatt!$D$15)))))))</f>
        <v>0</v>
      </c>
      <c r="L31" s="196">
        <f t="shared" si="4"/>
        <v>2006</v>
      </c>
      <c r="M31" s="196">
        <f t="shared" si="5"/>
        <v>0</v>
      </c>
      <c r="N31" s="197">
        <f t="shared" si="6"/>
        <v>0</v>
      </c>
      <c r="O31" s="196">
        <f t="shared" si="3"/>
        <v>0</v>
      </c>
      <c r="P31" s="3"/>
    </row>
    <row r="32" spans="1:16" ht="16.5">
      <c r="A32" s="357">
        <v>18</v>
      </c>
      <c r="B32" s="179" t="s">
        <v>275</v>
      </c>
      <c r="C32" s="179" t="s">
        <v>491</v>
      </c>
      <c r="D32" s="180" t="s">
        <v>297</v>
      </c>
      <c r="E32" s="178" t="s">
        <v>248</v>
      </c>
      <c r="F32" s="179" t="s">
        <v>35</v>
      </c>
      <c r="G32" s="179" t="s">
        <v>46</v>
      </c>
      <c r="H32" s="195">
        <v>8.7799999999999994</v>
      </c>
      <c r="I32" s="179">
        <v>5</v>
      </c>
      <c r="J32" s="119">
        <f>IF(I32&lt;&gt;"",VLOOKUP(I32,Zusammenfassung!$I$11:$J$24,MATCH($E$11,{"V";"S";"SH"},0)+1,FALSE),)</f>
        <v>250.75</v>
      </c>
      <c r="K32" s="476">
        <f>IF(G32="A",Hilfsblatt!$D$9,IF(G32="B1",Hilfsblatt!$D$10,IF(G32="B2",Hilfsblatt!$D$11,IF(G32="C1",Hilfsblatt!$D$12,IF(G32="C2",Hilfsblatt!$D$13,IF(G32="D",Hilfsblatt!$D$14,IF(G32="E",Hilfsblatt!$D$15)))))))</f>
        <v>0</v>
      </c>
      <c r="L32" s="196">
        <f t="shared" si="4"/>
        <v>2201.585</v>
      </c>
      <c r="M32" s="196">
        <f t="shared" si="5"/>
        <v>0</v>
      </c>
      <c r="N32" s="197">
        <f t="shared" si="6"/>
        <v>0</v>
      </c>
      <c r="O32" s="196">
        <f t="shared" si="3"/>
        <v>0</v>
      </c>
      <c r="P32" s="3"/>
    </row>
    <row r="33" spans="1:16" ht="16.5">
      <c r="A33" s="357">
        <v>19</v>
      </c>
      <c r="B33" s="179" t="s">
        <v>275</v>
      </c>
      <c r="C33" s="179" t="s">
        <v>491</v>
      </c>
      <c r="D33" s="180" t="s">
        <v>298</v>
      </c>
      <c r="E33" s="178" t="s">
        <v>279</v>
      </c>
      <c r="F33" s="179" t="s">
        <v>93</v>
      </c>
      <c r="G33" s="179" t="s">
        <v>126</v>
      </c>
      <c r="H33" s="195">
        <v>29.07</v>
      </c>
      <c r="I33" s="179">
        <v>1</v>
      </c>
      <c r="J33" s="119">
        <f>IF(I33&lt;&gt;"",VLOOKUP(I33,Zusammenfassung!$I$11:$J$24,MATCH($E$11,{"V";"S";"SH"},0)+1,FALSE),)</f>
        <v>52.178571428571431</v>
      </c>
      <c r="K33" s="476">
        <f>IF(G33="A",Hilfsblatt!$D$9,IF(G33="B1",Hilfsblatt!$D$10,IF(G33="B2",Hilfsblatt!$D$11,IF(G33="C1",Hilfsblatt!$D$12,IF(G33="C2",Hilfsblatt!$D$13,IF(G33="D",Hilfsblatt!$D$14,IF(G33="E",Hilfsblatt!$D$15)))))))</f>
        <v>0</v>
      </c>
      <c r="L33" s="196">
        <f t="shared" si="4"/>
        <v>1516.8310714285715</v>
      </c>
      <c r="M33" s="196">
        <f t="shared" si="5"/>
        <v>0</v>
      </c>
      <c r="N33" s="197">
        <f t="shared" si="6"/>
        <v>0</v>
      </c>
      <c r="O33" s="196">
        <f t="shared" si="3"/>
        <v>0</v>
      </c>
      <c r="P33" s="3"/>
    </row>
    <row r="34" spans="1:16" ht="16.5">
      <c r="A34" s="357">
        <v>20</v>
      </c>
      <c r="B34" s="179" t="s">
        <v>275</v>
      </c>
      <c r="C34" s="179" t="s">
        <v>491</v>
      </c>
      <c r="D34" s="180" t="s">
        <v>299</v>
      </c>
      <c r="E34" s="178" t="s">
        <v>279</v>
      </c>
      <c r="F34" s="179" t="s">
        <v>93</v>
      </c>
      <c r="G34" s="179" t="s">
        <v>126</v>
      </c>
      <c r="H34" s="195">
        <v>14.21</v>
      </c>
      <c r="I34" s="179">
        <v>1</v>
      </c>
      <c r="J34" s="119">
        <f>IF(I34&lt;&gt;"",VLOOKUP(I34,Zusammenfassung!$I$11:$J$24,MATCH($E$11,{"V";"S";"SH"},0)+1,FALSE),)</f>
        <v>52.178571428571431</v>
      </c>
      <c r="K34" s="476">
        <f>IF(G34="A",Hilfsblatt!$D$9,IF(G34="B1",Hilfsblatt!$D$10,IF(G34="B2",Hilfsblatt!$D$11,IF(G34="C1",Hilfsblatt!$D$12,IF(G34="C2",Hilfsblatt!$D$13,IF(G34="D",Hilfsblatt!$D$14,IF(G34="E",Hilfsblatt!$D$15)))))))</f>
        <v>0</v>
      </c>
      <c r="L34" s="196">
        <f t="shared" si="4"/>
        <v>741.4575000000001</v>
      </c>
      <c r="M34" s="196">
        <f t="shared" si="5"/>
        <v>0</v>
      </c>
      <c r="N34" s="197">
        <f t="shared" si="6"/>
        <v>0</v>
      </c>
      <c r="O34" s="196">
        <f t="shared" si="3"/>
        <v>0</v>
      </c>
      <c r="P34" s="3"/>
    </row>
    <row r="35" spans="1:16" ht="16.5">
      <c r="A35" s="357">
        <v>21</v>
      </c>
      <c r="B35" s="179" t="s">
        <v>275</v>
      </c>
      <c r="C35" s="179" t="s">
        <v>491</v>
      </c>
      <c r="D35" s="180" t="s">
        <v>300</v>
      </c>
      <c r="E35" s="178" t="s">
        <v>279</v>
      </c>
      <c r="F35" s="179" t="s">
        <v>93</v>
      </c>
      <c r="G35" s="179" t="s">
        <v>126</v>
      </c>
      <c r="H35" s="195">
        <v>21.05</v>
      </c>
      <c r="I35" s="179">
        <v>1</v>
      </c>
      <c r="J35" s="119">
        <f>IF(I35&lt;&gt;"",VLOOKUP(I35,Zusammenfassung!$I$11:$J$24,MATCH($E$11,{"V";"S";"SH"},0)+1,FALSE),)</f>
        <v>52.178571428571431</v>
      </c>
      <c r="K35" s="476">
        <f>IF(G35="A",Hilfsblatt!$D$9,IF(G35="B1",Hilfsblatt!$D$10,IF(G35="B2",Hilfsblatt!$D$11,IF(G35="C1",Hilfsblatt!$D$12,IF(G35="C2",Hilfsblatt!$D$13,IF(G35="D",Hilfsblatt!$D$14,IF(G35="E",Hilfsblatt!$D$15)))))))</f>
        <v>0</v>
      </c>
      <c r="L35" s="196">
        <f t="shared" si="4"/>
        <v>1098.3589285714286</v>
      </c>
      <c r="M35" s="196">
        <f t="shared" si="5"/>
        <v>0</v>
      </c>
      <c r="N35" s="197">
        <f t="shared" si="6"/>
        <v>0</v>
      </c>
      <c r="O35" s="196">
        <f t="shared" si="3"/>
        <v>0</v>
      </c>
      <c r="P35" s="3"/>
    </row>
    <row r="36" spans="1:16" ht="16.5">
      <c r="A36" s="357">
        <v>22</v>
      </c>
      <c r="B36" s="179" t="s">
        <v>275</v>
      </c>
      <c r="C36" s="179" t="s">
        <v>491</v>
      </c>
      <c r="D36" s="180" t="s">
        <v>301</v>
      </c>
      <c r="E36" s="178" t="s">
        <v>279</v>
      </c>
      <c r="F36" s="179" t="s">
        <v>93</v>
      </c>
      <c r="G36" s="179" t="s">
        <v>126</v>
      </c>
      <c r="H36" s="195">
        <v>22</v>
      </c>
      <c r="I36" s="179">
        <v>1</v>
      </c>
      <c r="J36" s="119">
        <f>IF(I36&lt;&gt;"",VLOOKUP(I36,Zusammenfassung!$I$11:$J$24,MATCH($E$11,{"V";"S";"SH"},0)+1,FALSE),)</f>
        <v>52.178571428571431</v>
      </c>
      <c r="K36" s="476">
        <f>IF(G36="A",Hilfsblatt!$D$9,IF(G36="B1",Hilfsblatt!$D$10,IF(G36="B2",Hilfsblatt!$D$11,IF(G36="C1",Hilfsblatt!$D$12,IF(G36="C2",Hilfsblatt!$D$13,IF(G36="D",Hilfsblatt!$D$14,IF(G36="E",Hilfsblatt!$D$15)))))))</f>
        <v>0</v>
      </c>
      <c r="L36" s="196">
        <f t="shared" si="4"/>
        <v>1147.9285714285716</v>
      </c>
      <c r="M36" s="196">
        <f t="shared" si="5"/>
        <v>0</v>
      </c>
      <c r="N36" s="197">
        <f t="shared" si="6"/>
        <v>0</v>
      </c>
      <c r="O36" s="196">
        <f t="shared" si="3"/>
        <v>0</v>
      </c>
      <c r="P36" s="3"/>
    </row>
    <row r="37" spans="1:16" ht="16.5">
      <c r="A37" s="357">
        <v>23</v>
      </c>
      <c r="B37" s="179" t="s">
        <v>275</v>
      </c>
      <c r="C37" s="179" t="s">
        <v>491</v>
      </c>
      <c r="D37" s="180" t="s">
        <v>302</v>
      </c>
      <c r="E37" s="178" t="s">
        <v>279</v>
      </c>
      <c r="F37" s="179" t="s">
        <v>93</v>
      </c>
      <c r="G37" s="179" t="s">
        <v>126</v>
      </c>
      <c r="H37" s="195">
        <v>37.24</v>
      </c>
      <c r="I37" s="179">
        <v>1</v>
      </c>
      <c r="J37" s="119">
        <f>IF(I37&lt;&gt;"",VLOOKUP(I37,Zusammenfassung!$I$11:$J$24,MATCH($E$11,{"V";"S";"SH"},0)+1,FALSE),)</f>
        <v>52.178571428571431</v>
      </c>
      <c r="K37" s="476">
        <f>IF(G37="A",Hilfsblatt!$D$9,IF(G37="B1",Hilfsblatt!$D$10,IF(G37="B2",Hilfsblatt!$D$11,IF(G37="C1",Hilfsblatt!$D$12,IF(G37="C2",Hilfsblatt!$D$13,IF(G37="D",Hilfsblatt!$D$14,IF(G37="E",Hilfsblatt!$D$15)))))))</f>
        <v>0</v>
      </c>
      <c r="L37" s="196">
        <f t="shared" si="4"/>
        <v>1943.13</v>
      </c>
      <c r="M37" s="196">
        <f t="shared" si="5"/>
        <v>0</v>
      </c>
      <c r="N37" s="197">
        <f t="shared" si="6"/>
        <v>0</v>
      </c>
      <c r="O37" s="196">
        <f t="shared" si="3"/>
        <v>0</v>
      </c>
      <c r="P37" s="3"/>
    </row>
    <row r="38" spans="1:16" ht="16.5">
      <c r="A38" s="357">
        <v>24</v>
      </c>
      <c r="B38" s="179" t="s">
        <v>275</v>
      </c>
      <c r="C38" s="179" t="s">
        <v>491</v>
      </c>
      <c r="D38" s="180" t="s">
        <v>303</v>
      </c>
      <c r="E38" s="178" t="s">
        <v>279</v>
      </c>
      <c r="F38" s="179" t="s">
        <v>93</v>
      </c>
      <c r="G38" s="179" t="s">
        <v>126</v>
      </c>
      <c r="H38" s="195">
        <v>18.170000000000002</v>
      </c>
      <c r="I38" s="179">
        <v>1</v>
      </c>
      <c r="J38" s="119">
        <f>IF(I38&lt;&gt;"",VLOOKUP(I38,Zusammenfassung!$I$11:$J$24,MATCH($E$11,{"V";"S";"SH"},0)+1,FALSE),)</f>
        <v>52.178571428571431</v>
      </c>
      <c r="K38" s="476">
        <f>IF(G38="A",Hilfsblatt!$D$9,IF(G38="B1",Hilfsblatt!$D$10,IF(G38="B2",Hilfsblatt!$D$11,IF(G38="C1",Hilfsblatt!$D$12,IF(G38="C2",Hilfsblatt!$D$13,IF(G38="D",Hilfsblatt!$D$14,IF(G38="E",Hilfsblatt!$D$15)))))))</f>
        <v>0</v>
      </c>
      <c r="L38" s="196">
        <f t="shared" si="4"/>
        <v>948.08464285714297</v>
      </c>
      <c r="M38" s="196">
        <f t="shared" si="5"/>
        <v>0</v>
      </c>
      <c r="N38" s="197">
        <f t="shared" si="6"/>
        <v>0</v>
      </c>
      <c r="O38" s="196">
        <f t="shared" si="3"/>
        <v>0</v>
      </c>
      <c r="P38" s="3"/>
    </row>
    <row r="39" spans="1:16" ht="16.5">
      <c r="A39" s="357">
        <v>25</v>
      </c>
      <c r="B39" s="179" t="s">
        <v>275</v>
      </c>
      <c r="C39" s="179" t="s">
        <v>491</v>
      </c>
      <c r="D39" s="180" t="s">
        <v>304</v>
      </c>
      <c r="E39" s="178" t="s">
        <v>279</v>
      </c>
      <c r="F39" s="179" t="s">
        <v>93</v>
      </c>
      <c r="G39" s="179" t="s">
        <v>126</v>
      </c>
      <c r="H39" s="195">
        <v>30.12</v>
      </c>
      <c r="I39" s="179">
        <v>1</v>
      </c>
      <c r="J39" s="119">
        <f>IF(I39&lt;&gt;"",VLOOKUP(I39,Zusammenfassung!$I$11:$J$24,MATCH($E$11,{"V";"S";"SH"},0)+1,FALSE),)</f>
        <v>52.178571428571431</v>
      </c>
      <c r="K39" s="476">
        <f>IF(G39="A",Hilfsblatt!$D$9,IF(G39="B1",Hilfsblatt!$D$10,IF(G39="B2",Hilfsblatt!$D$11,IF(G39="C1",Hilfsblatt!$D$12,IF(G39="C2",Hilfsblatt!$D$13,IF(G39="D",Hilfsblatt!$D$14,IF(G39="E",Hilfsblatt!$D$15)))))))</f>
        <v>0</v>
      </c>
      <c r="L39" s="196">
        <f t="shared" si="4"/>
        <v>1571.6185714285716</v>
      </c>
      <c r="M39" s="196">
        <f t="shared" si="5"/>
        <v>0</v>
      </c>
      <c r="N39" s="197">
        <f t="shared" si="6"/>
        <v>0</v>
      </c>
      <c r="O39" s="196">
        <f t="shared" si="3"/>
        <v>0</v>
      </c>
      <c r="P39" s="3"/>
    </row>
    <row r="40" spans="1:16" ht="16.5">
      <c r="A40" s="357">
        <v>26</v>
      </c>
      <c r="B40" s="179" t="s">
        <v>275</v>
      </c>
      <c r="C40" s="179" t="s">
        <v>491</v>
      </c>
      <c r="D40" s="180" t="s">
        <v>305</v>
      </c>
      <c r="E40" s="178" t="s">
        <v>279</v>
      </c>
      <c r="F40" s="179" t="s">
        <v>93</v>
      </c>
      <c r="G40" s="179" t="s">
        <v>126</v>
      </c>
      <c r="H40" s="195">
        <v>18.82</v>
      </c>
      <c r="I40" s="179">
        <v>1</v>
      </c>
      <c r="J40" s="119">
        <f>IF(I40&lt;&gt;"",VLOOKUP(I40,Zusammenfassung!$I$11:$J$24,MATCH($E$11,{"V";"S";"SH"},0)+1,FALSE),)</f>
        <v>52.178571428571431</v>
      </c>
      <c r="K40" s="476">
        <f>IF(G40="A",Hilfsblatt!$D$9,IF(G40="B1",Hilfsblatt!$D$10,IF(G40="B2",Hilfsblatt!$D$11,IF(G40="C1",Hilfsblatt!$D$12,IF(G40="C2",Hilfsblatt!$D$13,IF(G40="D",Hilfsblatt!$D$14,IF(G40="E",Hilfsblatt!$D$15)))))))</f>
        <v>0</v>
      </c>
      <c r="L40" s="196">
        <f t="shared" si="4"/>
        <v>982.00071428571437</v>
      </c>
      <c r="M40" s="196">
        <f t="shared" si="5"/>
        <v>0</v>
      </c>
      <c r="N40" s="197">
        <f t="shared" si="6"/>
        <v>0</v>
      </c>
      <c r="O40" s="196">
        <f t="shared" si="3"/>
        <v>0</v>
      </c>
      <c r="P40" s="3"/>
    </row>
    <row r="41" spans="1:16" ht="16.5">
      <c r="A41" s="357">
        <v>27</v>
      </c>
      <c r="B41" s="179" t="s">
        <v>275</v>
      </c>
      <c r="C41" s="179" t="s">
        <v>491</v>
      </c>
      <c r="D41" s="180" t="s">
        <v>306</v>
      </c>
      <c r="E41" s="178" t="s">
        <v>279</v>
      </c>
      <c r="F41" s="179" t="s">
        <v>93</v>
      </c>
      <c r="G41" s="179" t="s">
        <v>126</v>
      </c>
      <c r="H41" s="195">
        <v>23.03</v>
      </c>
      <c r="I41" s="179">
        <v>1</v>
      </c>
      <c r="J41" s="119">
        <f>IF(I41&lt;&gt;"",VLOOKUP(I41,Zusammenfassung!$I$11:$J$24,MATCH($E$11,{"V";"S";"SH"},0)+1,FALSE),)</f>
        <v>52.178571428571431</v>
      </c>
      <c r="K41" s="476">
        <f>IF(G41="A",Hilfsblatt!$D$9,IF(G41="B1",Hilfsblatt!$D$10,IF(G41="B2",Hilfsblatt!$D$11,IF(G41="C1",Hilfsblatt!$D$12,IF(G41="C2",Hilfsblatt!$D$13,IF(G41="D",Hilfsblatt!$D$14,IF(G41="E",Hilfsblatt!$D$15)))))))</f>
        <v>0</v>
      </c>
      <c r="L41" s="196">
        <f t="shared" si="4"/>
        <v>1201.6725000000001</v>
      </c>
      <c r="M41" s="196">
        <f t="shared" si="5"/>
        <v>0</v>
      </c>
      <c r="N41" s="197">
        <f t="shared" si="6"/>
        <v>0</v>
      </c>
      <c r="O41" s="196">
        <f t="shared" si="3"/>
        <v>0</v>
      </c>
      <c r="P41" s="3"/>
    </row>
    <row r="42" spans="1:16" ht="16.5">
      <c r="A42" s="357">
        <v>28</v>
      </c>
      <c r="B42" s="179" t="s">
        <v>275</v>
      </c>
      <c r="C42" s="179" t="s">
        <v>491</v>
      </c>
      <c r="D42" s="180" t="s">
        <v>307</v>
      </c>
      <c r="E42" s="178" t="s">
        <v>279</v>
      </c>
      <c r="F42" s="179" t="s">
        <v>93</v>
      </c>
      <c r="G42" s="179" t="s">
        <v>126</v>
      </c>
      <c r="H42" s="195">
        <v>17.920000000000002</v>
      </c>
      <c r="I42" s="179">
        <v>1</v>
      </c>
      <c r="J42" s="119">
        <f>IF(I42&lt;&gt;"",VLOOKUP(I42,Zusammenfassung!$I$11:$J$24,MATCH($E$11,{"V";"S";"SH"},0)+1,FALSE),)</f>
        <v>52.178571428571431</v>
      </c>
      <c r="K42" s="476">
        <f>IF(G42="A",Hilfsblatt!$D$9,IF(G42="B1",Hilfsblatt!$D$10,IF(G42="B2",Hilfsblatt!$D$11,IF(G42="C1",Hilfsblatt!$D$12,IF(G42="C2",Hilfsblatt!$D$13,IF(G42="D",Hilfsblatt!$D$14,IF(G42="E",Hilfsblatt!$D$15)))))))</f>
        <v>0</v>
      </c>
      <c r="L42" s="196">
        <f t="shared" si="4"/>
        <v>935.04000000000008</v>
      </c>
      <c r="M42" s="196">
        <f t="shared" si="5"/>
        <v>0</v>
      </c>
      <c r="N42" s="197">
        <f t="shared" si="6"/>
        <v>0</v>
      </c>
      <c r="O42" s="196">
        <f t="shared" si="3"/>
        <v>0</v>
      </c>
      <c r="P42" s="3"/>
    </row>
    <row r="43" spans="1:16" ht="16.5">
      <c r="A43" s="357">
        <v>29</v>
      </c>
      <c r="B43" s="179" t="s">
        <v>275</v>
      </c>
      <c r="C43" s="179" t="s">
        <v>491</v>
      </c>
      <c r="D43" s="180" t="s">
        <v>308</v>
      </c>
      <c r="E43" s="178" t="s">
        <v>287</v>
      </c>
      <c r="F43" s="179" t="s">
        <v>93</v>
      </c>
      <c r="G43" s="179" t="s">
        <v>176</v>
      </c>
      <c r="H43" s="195">
        <v>3.28</v>
      </c>
      <c r="I43" s="124"/>
      <c r="J43" s="124"/>
      <c r="K43" s="124"/>
      <c r="L43" s="124"/>
      <c r="M43" s="124"/>
      <c r="N43" s="124"/>
      <c r="O43" s="124"/>
      <c r="P43" s="3"/>
    </row>
    <row r="44" spans="1:16" ht="16.5">
      <c r="A44" s="357">
        <v>30</v>
      </c>
      <c r="B44" s="179" t="s">
        <v>275</v>
      </c>
      <c r="C44" s="179" t="s">
        <v>491</v>
      </c>
      <c r="D44" s="180" t="s">
        <v>309</v>
      </c>
      <c r="E44" s="178" t="s">
        <v>279</v>
      </c>
      <c r="F44" s="179" t="s">
        <v>93</v>
      </c>
      <c r="G44" s="179" t="s">
        <v>126</v>
      </c>
      <c r="H44" s="195">
        <v>17.739999999999998</v>
      </c>
      <c r="I44" s="179">
        <v>1</v>
      </c>
      <c r="J44" s="119">
        <f>IF(I44&lt;&gt;"",VLOOKUP(I44,Zusammenfassung!$I$11:$J$24,MATCH($E$11,{"V";"S";"SH"},0)+1,FALSE),)</f>
        <v>52.178571428571431</v>
      </c>
      <c r="K44" s="476">
        <f>IF(G44="A",Hilfsblatt!$D$9,IF(G44="B1",Hilfsblatt!$D$10,IF(G44="B2",Hilfsblatt!$D$11,IF(G44="C1",Hilfsblatt!$D$12,IF(G44="C2",Hilfsblatt!$D$13,IF(G44="D",Hilfsblatt!$D$14,IF(G44="E",Hilfsblatt!$D$15)))))))</f>
        <v>0</v>
      </c>
      <c r="L44" s="196">
        <f t="shared" si="4"/>
        <v>925.64785714285711</v>
      </c>
      <c r="M44" s="196">
        <f t="shared" si="5"/>
        <v>0</v>
      </c>
      <c r="N44" s="197">
        <f t="shared" si="6"/>
        <v>0</v>
      </c>
      <c r="O44" s="196">
        <f t="shared" si="3"/>
        <v>0</v>
      </c>
      <c r="P44" s="3"/>
    </row>
    <row r="45" spans="1:16" ht="16.5">
      <c r="A45" s="357">
        <v>31</v>
      </c>
      <c r="B45" s="179" t="s">
        <v>275</v>
      </c>
      <c r="C45" s="179" t="s">
        <v>491</v>
      </c>
      <c r="D45" s="180" t="s">
        <v>310</v>
      </c>
      <c r="E45" s="178" t="s">
        <v>279</v>
      </c>
      <c r="F45" s="179" t="s">
        <v>93</v>
      </c>
      <c r="G45" s="179" t="s">
        <v>126</v>
      </c>
      <c r="H45" s="195">
        <v>5.92</v>
      </c>
      <c r="I45" s="179">
        <v>1</v>
      </c>
      <c r="J45" s="119">
        <f>IF(I45&lt;&gt;"",VLOOKUP(I45,Zusammenfassung!$I$11:$J$24,MATCH($E$11,{"V";"S";"SH"},0)+1,FALSE),)</f>
        <v>52.178571428571431</v>
      </c>
      <c r="K45" s="476">
        <f>IF(G45="A",Hilfsblatt!$D$9,IF(G45="B1",Hilfsblatt!$D$10,IF(G45="B2",Hilfsblatt!$D$11,IF(G45="C1",Hilfsblatt!$D$12,IF(G45="C2",Hilfsblatt!$D$13,IF(G45="D",Hilfsblatt!$D$14,IF(G45="E",Hilfsblatt!$D$15)))))))</f>
        <v>0</v>
      </c>
      <c r="L45" s="196">
        <f t="shared" si="4"/>
        <v>308.89714285714285</v>
      </c>
      <c r="M45" s="196">
        <f t="shared" si="5"/>
        <v>0</v>
      </c>
      <c r="N45" s="197">
        <f t="shared" si="6"/>
        <v>0</v>
      </c>
      <c r="O45" s="196">
        <f t="shared" si="3"/>
        <v>0</v>
      </c>
      <c r="P45" s="3"/>
    </row>
    <row r="46" spans="1:16" ht="16.5">
      <c r="A46" s="357">
        <v>32</v>
      </c>
      <c r="B46" s="179" t="s">
        <v>275</v>
      </c>
      <c r="C46" s="179" t="s">
        <v>491</v>
      </c>
      <c r="D46" s="180" t="s">
        <v>311</v>
      </c>
      <c r="E46" s="178" t="s">
        <v>72</v>
      </c>
      <c r="F46" s="179" t="s">
        <v>93</v>
      </c>
      <c r="G46" s="179" t="s">
        <v>1032</v>
      </c>
      <c r="H46" s="195">
        <v>30.03</v>
      </c>
      <c r="I46" s="179">
        <v>2</v>
      </c>
      <c r="J46" s="119">
        <f>IF(I46&lt;&gt;"",VLOOKUP(I46,Zusammenfassung!$I$11:$J$24,MATCH($E$11,{"V";"S";"SH"},0)+1,FALSE),)</f>
        <v>100.3</v>
      </c>
      <c r="K46" s="476">
        <f>IF(G46="A",Hilfsblatt!$D$9,IF(G46="B1",Hilfsblatt!$D$10,IF(G46="B2",Hilfsblatt!$D$11,IF(G46="C1",Hilfsblatt!$D$12,IF(G46="C2",Hilfsblatt!$D$13,IF(G46="D",Hilfsblatt!$D$14,IF(G46="E",Hilfsblatt!$D$15)))))))</f>
        <v>0</v>
      </c>
      <c r="L46" s="196">
        <f t="shared" si="4"/>
        <v>3012.009</v>
      </c>
      <c r="M46" s="196">
        <f t="shared" si="5"/>
        <v>0</v>
      </c>
      <c r="N46" s="197">
        <f t="shared" si="6"/>
        <v>0</v>
      </c>
      <c r="O46" s="196">
        <f t="shared" si="3"/>
        <v>0</v>
      </c>
      <c r="P46" s="3"/>
    </row>
    <row r="47" spans="1:16" ht="16.5">
      <c r="A47" s="357">
        <v>33</v>
      </c>
      <c r="B47" s="179" t="s">
        <v>275</v>
      </c>
      <c r="C47" s="179" t="s">
        <v>491</v>
      </c>
      <c r="D47" s="180" t="s">
        <v>312</v>
      </c>
      <c r="E47" s="178" t="s">
        <v>279</v>
      </c>
      <c r="F47" s="179" t="s">
        <v>93</v>
      </c>
      <c r="G47" s="179" t="s">
        <v>126</v>
      </c>
      <c r="H47" s="195">
        <v>21.62</v>
      </c>
      <c r="I47" s="179">
        <v>1</v>
      </c>
      <c r="J47" s="119">
        <f>IF(I47&lt;&gt;"",VLOOKUP(I47,Zusammenfassung!$I$11:$J$24,MATCH($E$11,{"V";"S";"SH"},0)+1,FALSE),)</f>
        <v>52.178571428571431</v>
      </c>
      <c r="K47" s="476">
        <f>IF(G47="A",Hilfsblatt!$D$9,IF(G47="B1",Hilfsblatt!$D$10,IF(G47="B2",Hilfsblatt!$D$11,IF(G47="C1",Hilfsblatt!$D$12,IF(G47="C2",Hilfsblatt!$D$13,IF(G47="D",Hilfsblatt!$D$14,IF(G47="E",Hilfsblatt!$D$15)))))))</f>
        <v>0</v>
      </c>
      <c r="L47" s="196">
        <f t="shared" si="4"/>
        <v>1128.1007142857143</v>
      </c>
      <c r="M47" s="196">
        <f t="shared" si="5"/>
        <v>0</v>
      </c>
      <c r="N47" s="197">
        <f t="shared" si="6"/>
        <v>0</v>
      </c>
      <c r="O47" s="196">
        <f t="shared" si="3"/>
        <v>0</v>
      </c>
      <c r="P47" s="3"/>
    </row>
    <row r="48" spans="1:16" ht="16.5">
      <c r="A48" s="357">
        <v>34</v>
      </c>
      <c r="B48" s="179" t="s">
        <v>275</v>
      </c>
      <c r="C48" s="179" t="s">
        <v>491</v>
      </c>
      <c r="D48" s="180" t="s">
        <v>313</v>
      </c>
      <c r="E48" s="178" t="s">
        <v>292</v>
      </c>
      <c r="F48" s="179" t="s">
        <v>93</v>
      </c>
      <c r="G48" s="179" t="s">
        <v>94</v>
      </c>
      <c r="H48" s="195">
        <v>5.25</v>
      </c>
      <c r="I48" s="179">
        <v>0.23</v>
      </c>
      <c r="J48" s="119">
        <f>IF(I48&lt;&gt;"",VLOOKUP(I48,Zusammenfassung!$I$11:$J$24,MATCH($E$11,{"V";"S";"SH"},0)+1,FALSE),)</f>
        <v>12</v>
      </c>
      <c r="K48" s="476">
        <f>IF(G48="A",Hilfsblatt!$D$9,IF(G48="B1",Hilfsblatt!$D$10,IF(G48="B2",Hilfsblatt!$D$11,IF(G48="C1",Hilfsblatt!$D$12,IF(G48="C2",Hilfsblatt!$D$13,IF(G48="D",Hilfsblatt!$D$14,IF(G48="E",Hilfsblatt!$D$15)))))))</f>
        <v>0</v>
      </c>
      <c r="L48" s="196">
        <f t="shared" si="4"/>
        <v>63</v>
      </c>
      <c r="M48" s="196">
        <f t="shared" si="5"/>
        <v>0</v>
      </c>
      <c r="N48" s="197">
        <f t="shared" si="6"/>
        <v>0</v>
      </c>
      <c r="O48" s="196">
        <f t="shared" si="3"/>
        <v>0</v>
      </c>
      <c r="P48" s="3"/>
    </row>
    <row r="49" spans="1:16" ht="30">
      <c r="A49" s="357">
        <v>35</v>
      </c>
      <c r="B49" s="179" t="s">
        <v>275</v>
      </c>
      <c r="C49" s="179" t="s">
        <v>491</v>
      </c>
      <c r="D49" s="180" t="s">
        <v>314</v>
      </c>
      <c r="E49" s="178" t="s">
        <v>279</v>
      </c>
      <c r="F49" s="179" t="s">
        <v>93</v>
      </c>
      <c r="G49" s="179" t="s">
        <v>126</v>
      </c>
      <c r="H49" s="195">
        <v>26.62</v>
      </c>
      <c r="I49" s="179">
        <v>1</v>
      </c>
      <c r="J49" s="119">
        <f>IF(I49&lt;&gt;"",VLOOKUP(I49,Zusammenfassung!$I$11:$J$24,MATCH($E$11,{"V";"S";"SH"},0)+1,FALSE),)</f>
        <v>52.178571428571431</v>
      </c>
      <c r="K49" s="476">
        <f>IF(G49="A",Hilfsblatt!$D$9,IF(G49="B1",Hilfsblatt!$D$10,IF(G49="B2",Hilfsblatt!$D$11,IF(G49="C1",Hilfsblatt!$D$12,IF(G49="C2",Hilfsblatt!$D$13,IF(G49="D",Hilfsblatt!$D$14,IF(G49="E",Hilfsblatt!$D$15)))))))</f>
        <v>0</v>
      </c>
      <c r="L49" s="196">
        <f t="shared" si="4"/>
        <v>1388.9935714285716</v>
      </c>
      <c r="M49" s="196">
        <f t="shared" si="5"/>
        <v>0</v>
      </c>
      <c r="N49" s="197">
        <f t="shared" si="6"/>
        <v>0</v>
      </c>
      <c r="O49" s="196">
        <f t="shared" si="3"/>
        <v>0</v>
      </c>
      <c r="P49" s="3"/>
    </row>
    <row r="50" spans="1:16" ht="16.5">
      <c r="A50" s="357">
        <v>36</v>
      </c>
      <c r="B50" s="179" t="s">
        <v>315</v>
      </c>
      <c r="C50" s="179" t="s">
        <v>491</v>
      </c>
      <c r="D50" s="180" t="s">
        <v>316</v>
      </c>
      <c r="E50" s="178" t="s">
        <v>220</v>
      </c>
      <c r="F50" s="179" t="s">
        <v>93</v>
      </c>
      <c r="G50" s="179" t="s">
        <v>176</v>
      </c>
      <c r="H50" s="195">
        <v>3.5</v>
      </c>
      <c r="I50" s="124"/>
      <c r="J50" s="124"/>
      <c r="K50" s="124"/>
      <c r="L50" s="124"/>
      <c r="M50" s="124"/>
      <c r="N50" s="124"/>
      <c r="O50" s="124"/>
      <c r="P50" s="3"/>
    </row>
    <row r="51" spans="1:16" ht="16.5">
      <c r="A51" s="357">
        <v>37</v>
      </c>
      <c r="B51" s="179" t="s">
        <v>315</v>
      </c>
      <c r="C51" s="179" t="s">
        <v>491</v>
      </c>
      <c r="D51" s="180" t="s">
        <v>317</v>
      </c>
      <c r="E51" s="178" t="s">
        <v>279</v>
      </c>
      <c r="F51" s="179" t="s">
        <v>93</v>
      </c>
      <c r="G51" s="179" t="s">
        <v>126</v>
      </c>
      <c r="H51" s="195">
        <v>18.47</v>
      </c>
      <c r="I51" s="179">
        <v>1</v>
      </c>
      <c r="J51" s="119">
        <f>IF(I51&lt;&gt;"",VLOOKUP(I51,Zusammenfassung!$I$11:$J$24,MATCH($E$11,{"V";"S";"SH"},0)+1,FALSE),)</f>
        <v>52.178571428571431</v>
      </c>
      <c r="K51" s="476">
        <f>IF(G51="A",Hilfsblatt!$D$9,IF(G51="B1",Hilfsblatt!$D$10,IF(G51="B2",Hilfsblatt!$D$11,IF(G51="C1",Hilfsblatt!$D$12,IF(G51="C2",Hilfsblatt!$D$13,IF(G51="D",Hilfsblatt!$D$14,IF(G51="E",Hilfsblatt!$D$15)))))))</f>
        <v>0</v>
      </c>
      <c r="L51" s="196">
        <f t="shared" si="4"/>
        <v>963.73821428571421</v>
      </c>
      <c r="M51" s="196">
        <f t="shared" si="5"/>
        <v>0</v>
      </c>
      <c r="N51" s="197">
        <f t="shared" si="6"/>
        <v>0</v>
      </c>
      <c r="O51" s="196">
        <f t="shared" si="3"/>
        <v>0</v>
      </c>
      <c r="P51" s="3"/>
    </row>
    <row r="52" spans="1:16" ht="16.5">
      <c r="A52" s="357">
        <v>38</v>
      </c>
      <c r="B52" s="179" t="s">
        <v>315</v>
      </c>
      <c r="C52" s="179" t="s">
        <v>491</v>
      </c>
      <c r="D52" s="180" t="s">
        <v>318</v>
      </c>
      <c r="E52" s="178" t="s">
        <v>52</v>
      </c>
      <c r="F52" s="179" t="s">
        <v>277</v>
      </c>
      <c r="G52" s="179" t="s">
        <v>127</v>
      </c>
      <c r="H52" s="195">
        <v>9.81</v>
      </c>
      <c r="I52" s="179">
        <v>5</v>
      </c>
      <c r="J52" s="119">
        <f>IF(I52&lt;&gt;"",VLOOKUP(I52,Zusammenfassung!$I$11:$J$24,MATCH($E$11,{"V";"S";"SH"},0)+1,FALSE),)</f>
        <v>250.75</v>
      </c>
      <c r="K52" s="476">
        <f>IF(G52="A",Hilfsblatt!$D$9,IF(G52="B1",Hilfsblatt!$D$10,IF(G52="B2",Hilfsblatt!$D$11,IF(G52="C1",Hilfsblatt!$D$12,IF(G52="C2",Hilfsblatt!$D$13,IF(G52="D",Hilfsblatt!$D$14,IF(G52="E",Hilfsblatt!$D$15)))))))</f>
        <v>0</v>
      </c>
      <c r="L52" s="196">
        <f t="shared" si="4"/>
        <v>2459.8575000000001</v>
      </c>
      <c r="M52" s="196">
        <f t="shared" si="5"/>
        <v>0</v>
      </c>
      <c r="N52" s="197">
        <f t="shared" si="6"/>
        <v>0</v>
      </c>
      <c r="O52" s="196">
        <f t="shared" si="3"/>
        <v>0</v>
      </c>
      <c r="P52" s="3"/>
    </row>
    <row r="53" spans="1:16" ht="16.5">
      <c r="A53" s="357">
        <v>39</v>
      </c>
      <c r="B53" s="179" t="s">
        <v>315</v>
      </c>
      <c r="C53" s="179" t="s">
        <v>491</v>
      </c>
      <c r="D53" s="180" t="s">
        <v>319</v>
      </c>
      <c r="E53" s="178" t="s">
        <v>279</v>
      </c>
      <c r="F53" s="179" t="s">
        <v>93</v>
      </c>
      <c r="G53" s="179" t="s">
        <v>126</v>
      </c>
      <c r="H53" s="195">
        <v>32.15</v>
      </c>
      <c r="I53" s="179">
        <v>1</v>
      </c>
      <c r="J53" s="119">
        <f>IF(I53&lt;&gt;"",VLOOKUP(I53,Zusammenfassung!$I$11:$J$24,MATCH($E$11,{"V";"S";"SH"},0)+1,FALSE),)</f>
        <v>52.178571428571431</v>
      </c>
      <c r="K53" s="476">
        <f>IF(G53="A",Hilfsblatt!$D$9,IF(G53="B1",Hilfsblatt!$D$10,IF(G53="B2",Hilfsblatt!$D$11,IF(G53="C1",Hilfsblatt!$D$12,IF(G53="C2",Hilfsblatt!$D$13,IF(G53="D",Hilfsblatt!$D$14,IF(G53="E",Hilfsblatt!$D$15)))))))</f>
        <v>0</v>
      </c>
      <c r="L53" s="196">
        <f t="shared" si="4"/>
        <v>1677.5410714285715</v>
      </c>
      <c r="M53" s="196">
        <f t="shared" si="5"/>
        <v>0</v>
      </c>
      <c r="N53" s="197">
        <f t="shared" si="6"/>
        <v>0</v>
      </c>
      <c r="O53" s="196">
        <f t="shared" si="3"/>
        <v>0</v>
      </c>
      <c r="P53" s="3"/>
    </row>
    <row r="54" spans="1:16" ht="16.5">
      <c r="A54" s="357">
        <v>40</v>
      </c>
      <c r="B54" s="179" t="s">
        <v>315</v>
      </c>
      <c r="C54" s="179" t="s">
        <v>491</v>
      </c>
      <c r="D54" s="180" t="s">
        <v>320</v>
      </c>
      <c r="E54" s="178" t="s">
        <v>279</v>
      </c>
      <c r="F54" s="179" t="s">
        <v>93</v>
      </c>
      <c r="G54" s="179" t="s">
        <v>126</v>
      </c>
      <c r="H54" s="195">
        <v>12.73</v>
      </c>
      <c r="I54" s="179">
        <v>1</v>
      </c>
      <c r="J54" s="119">
        <f>IF(I54&lt;&gt;"",VLOOKUP(I54,Zusammenfassung!$I$11:$J$24,MATCH($E$11,{"V";"S";"SH"},0)+1,FALSE),)</f>
        <v>52.178571428571431</v>
      </c>
      <c r="K54" s="476">
        <f>IF(G54="A",Hilfsblatt!$D$9,IF(G54="B1",Hilfsblatt!$D$10,IF(G54="B2",Hilfsblatt!$D$11,IF(G54="C1",Hilfsblatt!$D$12,IF(G54="C2",Hilfsblatt!$D$13,IF(G54="D",Hilfsblatt!$D$14,IF(G54="E",Hilfsblatt!$D$15)))))))</f>
        <v>0</v>
      </c>
      <c r="L54" s="196">
        <f t="shared" si="4"/>
        <v>664.23321428571433</v>
      </c>
      <c r="M54" s="196">
        <f t="shared" si="5"/>
        <v>0</v>
      </c>
      <c r="N54" s="197">
        <f t="shared" si="6"/>
        <v>0</v>
      </c>
      <c r="O54" s="196">
        <f t="shared" si="3"/>
        <v>0</v>
      </c>
      <c r="P54" s="3"/>
    </row>
    <row r="55" spans="1:16" ht="16.5">
      <c r="A55" s="357">
        <v>41</v>
      </c>
      <c r="B55" s="179" t="s">
        <v>315</v>
      </c>
      <c r="C55" s="179" t="s">
        <v>491</v>
      </c>
      <c r="D55" s="180" t="s">
        <v>321</v>
      </c>
      <c r="E55" s="178" t="s">
        <v>279</v>
      </c>
      <c r="F55" s="179" t="s">
        <v>93</v>
      </c>
      <c r="G55" s="179" t="s">
        <v>126</v>
      </c>
      <c r="H55" s="195">
        <v>27.57</v>
      </c>
      <c r="I55" s="179">
        <v>1</v>
      </c>
      <c r="J55" s="119">
        <f>IF(I55&lt;&gt;"",VLOOKUP(I55,Zusammenfassung!$I$11:$J$24,MATCH($E$11,{"V";"S";"SH"},0)+1,FALSE),)</f>
        <v>52.178571428571431</v>
      </c>
      <c r="K55" s="476">
        <f>IF(G55="A",Hilfsblatt!$D$9,IF(G55="B1",Hilfsblatt!$D$10,IF(G55="B2",Hilfsblatt!$D$11,IF(G55="C1",Hilfsblatt!$D$12,IF(G55="C2",Hilfsblatt!$D$13,IF(G55="D",Hilfsblatt!$D$14,IF(G55="E",Hilfsblatt!$D$15)))))))</f>
        <v>0</v>
      </c>
      <c r="L55" s="196">
        <f t="shared" si="4"/>
        <v>1438.5632142857144</v>
      </c>
      <c r="M55" s="196">
        <f t="shared" si="5"/>
        <v>0</v>
      </c>
      <c r="N55" s="197">
        <f t="shared" si="6"/>
        <v>0</v>
      </c>
      <c r="O55" s="196">
        <f t="shared" si="3"/>
        <v>0</v>
      </c>
      <c r="P55" s="3"/>
    </row>
    <row r="56" spans="1:16" ht="16.5">
      <c r="A56" s="357">
        <v>42</v>
      </c>
      <c r="B56" s="179" t="s">
        <v>315</v>
      </c>
      <c r="C56" s="179" t="s">
        <v>491</v>
      </c>
      <c r="D56" s="180" t="s">
        <v>322</v>
      </c>
      <c r="E56" s="178" t="s">
        <v>279</v>
      </c>
      <c r="F56" s="179" t="s">
        <v>93</v>
      </c>
      <c r="G56" s="179" t="s">
        <v>126</v>
      </c>
      <c r="H56" s="195">
        <v>18.920000000000002</v>
      </c>
      <c r="I56" s="179">
        <v>1</v>
      </c>
      <c r="J56" s="119">
        <f>IF(I56&lt;&gt;"",VLOOKUP(I56,Zusammenfassung!$I$11:$J$24,MATCH($E$11,{"V";"S";"SH"},0)+1,FALSE),)</f>
        <v>52.178571428571431</v>
      </c>
      <c r="K56" s="476">
        <f>IF(G56="A",Hilfsblatt!$D$9,IF(G56="B1",Hilfsblatt!$D$10,IF(G56="B2",Hilfsblatt!$D$11,IF(G56="C1",Hilfsblatt!$D$12,IF(G56="C2",Hilfsblatt!$D$13,IF(G56="D",Hilfsblatt!$D$14,IF(G56="E",Hilfsblatt!$D$15)))))))</f>
        <v>0</v>
      </c>
      <c r="L56" s="196">
        <f t="shared" si="4"/>
        <v>987.21857142857152</v>
      </c>
      <c r="M56" s="196">
        <f t="shared" si="5"/>
        <v>0</v>
      </c>
      <c r="N56" s="197">
        <f t="shared" si="6"/>
        <v>0</v>
      </c>
      <c r="O56" s="196">
        <f t="shared" si="3"/>
        <v>0</v>
      </c>
      <c r="P56" s="3"/>
    </row>
    <row r="57" spans="1:16" ht="16.5">
      <c r="A57" s="357">
        <v>43</v>
      </c>
      <c r="B57" s="179" t="s">
        <v>315</v>
      </c>
      <c r="C57" s="179" t="s">
        <v>491</v>
      </c>
      <c r="D57" s="180" t="s">
        <v>323</v>
      </c>
      <c r="E57" s="178" t="s">
        <v>279</v>
      </c>
      <c r="F57" s="179" t="s">
        <v>93</v>
      </c>
      <c r="G57" s="179" t="s">
        <v>126</v>
      </c>
      <c r="H57" s="195">
        <v>24.57</v>
      </c>
      <c r="I57" s="179">
        <v>1</v>
      </c>
      <c r="J57" s="119">
        <f>IF(I57&lt;&gt;"",VLOOKUP(I57,Zusammenfassung!$I$11:$J$24,MATCH($E$11,{"V";"S";"SH"},0)+1,FALSE),)</f>
        <v>52.178571428571431</v>
      </c>
      <c r="K57" s="476">
        <f>IF(G57="A",Hilfsblatt!$D$9,IF(G57="B1",Hilfsblatt!$D$10,IF(G57="B2",Hilfsblatt!$D$11,IF(G57="C1",Hilfsblatt!$D$12,IF(G57="C2",Hilfsblatt!$D$13,IF(G57="D",Hilfsblatt!$D$14,IF(G57="E",Hilfsblatt!$D$15)))))))</f>
        <v>0</v>
      </c>
      <c r="L57" s="196">
        <f t="shared" si="4"/>
        <v>1282.0275000000001</v>
      </c>
      <c r="M57" s="196">
        <f t="shared" si="5"/>
        <v>0</v>
      </c>
      <c r="N57" s="197">
        <f t="shared" si="6"/>
        <v>0</v>
      </c>
      <c r="O57" s="196">
        <f t="shared" si="3"/>
        <v>0</v>
      </c>
      <c r="P57" s="3"/>
    </row>
    <row r="58" spans="1:16" ht="16.5">
      <c r="A58" s="357">
        <v>44</v>
      </c>
      <c r="B58" s="179" t="s">
        <v>315</v>
      </c>
      <c r="C58" s="179" t="s">
        <v>491</v>
      </c>
      <c r="D58" s="180" t="s">
        <v>324</v>
      </c>
      <c r="E58" s="178" t="s">
        <v>279</v>
      </c>
      <c r="F58" s="179" t="s">
        <v>93</v>
      </c>
      <c r="G58" s="179" t="s">
        <v>126</v>
      </c>
      <c r="H58" s="195">
        <v>18.89</v>
      </c>
      <c r="I58" s="179">
        <v>1</v>
      </c>
      <c r="J58" s="119">
        <f>IF(I58&lt;&gt;"",VLOOKUP(I58,Zusammenfassung!$I$11:$J$24,MATCH($E$11,{"V";"S";"SH"},0)+1,FALSE),)</f>
        <v>52.178571428571431</v>
      </c>
      <c r="K58" s="476">
        <f>IF(G58="A",Hilfsblatt!$D$9,IF(G58="B1",Hilfsblatt!$D$10,IF(G58="B2",Hilfsblatt!$D$11,IF(G58="C1",Hilfsblatt!$D$12,IF(G58="C2",Hilfsblatt!$D$13,IF(G58="D",Hilfsblatt!$D$14,IF(G58="E",Hilfsblatt!$D$15)))))))</f>
        <v>0</v>
      </c>
      <c r="L58" s="196">
        <f t="shared" si="4"/>
        <v>985.6532142857144</v>
      </c>
      <c r="M58" s="196">
        <f t="shared" si="5"/>
        <v>0</v>
      </c>
      <c r="N58" s="197">
        <f t="shared" si="6"/>
        <v>0</v>
      </c>
      <c r="O58" s="196">
        <f t="shared" si="3"/>
        <v>0</v>
      </c>
      <c r="P58" s="3"/>
    </row>
    <row r="59" spans="1:16" ht="16.5">
      <c r="A59" s="357">
        <v>45</v>
      </c>
      <c r="B59" s="179" t="s">
        <v>315</v>
      </c>
      <c r="C59" s="179" t="s">
        <v>491</v>
      </c>
      <c r="D59" s="180" t="s">
        <v>325</v>
      </c>
      <c r="E59" s="178" t="s">
        <v>279</v>
      </c>
      <c r="F59" s="179" t="s">
        <v>93</v>
      </c>
      <c r="G59" s="179" t="s">
        <v>126</v>
      </c>
      <c r="H59" s="195">
        <v>25.07</v>
      </c>
      <c r="I59" s="179">
        <v>1</v>
      </c>
      <c r="J59" s="119">
        <f>IF(I59&lt;&gt;"",VLOOKUP(I59,Zusammenfassung!$I$11:$J$24,MATCH($E$11,{"V";"S";"SH"},0)+1,FALSE),)</f>
        <v>52.178571428571431</v>
      </c>
      <c r="K59" s="476">
        <f>IF(G59="A",Hilfsblatt!$D$9,IF(G59="B1",Hilfsblatt!$D$10,IF(G59="B2",Hilfsblatt!$D$11,IF(G59="C1",Hilfsblatt!$D$12,IF(G59="C2",Hilfsblatt!$D$13,IF(G59="D",Hilfsblatt!$D$14,IF(G59="E",Hilfsblatt!$D$15)))))))</f>
        <v>0</v>
      </c>
      <c r="L59" s="196">
        <f t="shared" si="4"/>
        <v>1308.1167857142857</v>
      </c>
      <c r="M59" s="196">
        <f t="shared" si="5"/>
        <v>0</v>
      </c>
      <c r="N59" s="197">
        <f t="shared" si="6"/>
        <v>0</v>
      </c>
      <c r="O59" s="196">
        <f t="shared" si="3"/>
        <v>0</v>
      </c>
      <c r="P59" s="3"/>
    </row>
    <row r="60" spans="1:16" ht="16.5">
      <c r="A60" s="357">
        <v>46</v>
      </c>
      <c r="B60" s="179" t="s">
        <v>315</v>
      </c>
      <c r="C60" s="179" t="s">
        <v>491</v>
      </c>
      <c r="D60" s="180" t="s">
        <v>326</v>
      </c>
      <c r="E60" s="178" t="s">
        <v>279</v>
      </c>
      <c r="F60" s="179" t="s">
        <v>93</v>
      </c>
      <c r="G60" s="179" t="s">
        <v>126</v>
      </c>
      <c r="H60" s="195">
        <v>18.78</v>
      </c>
      <c r="I60" s="179">
        <v>1</v>
      </c>
      <c r="J60" s="119">
        <f>IF(I60&lt;&gt;"",VLOOKUP(I60,Zusammenfassung!$I$11:$J$24,MATCH($E$11,{"V";"S";"SH"},0)+1,FALSE),)</f>
        <v>52.178571428571431</v>
      </c>
      <c r="K60" s="476">
        <f>IF(G60="A",Hilfsblatt!$D$9,IF(G60="B1",Hilfsblatt!$D$10,IF(G60="B2",Hilfsblatt!$D$11,IF(G60="C1",Hilfsblatt!$D$12,IF(G60="C2",Hilfsblatt!$D$13,IF(G60="D",Hilfsblatt!$D$14,IF(G60="E",Hilfsblatt!$D$15)))))))</f>
        <v>0</v>
      </c>
      <c r="L60" s="196">
        <f t="shared" si="4"/>
        <v>979.91357142857157</v>
      </c>
      <c r="M60" s="196">
        <f t="shared" si="5"/>
        <v>0</v>
      </c>
      <c r="N60" s="197">
        <f t="shared" si="6"/>
        <v>0</v>
      </c>
      <c r="O60" s="196">
        <f t="shared" si="3"/>
        <v>0</v>
      </c>
      <c r="P60" s="3"/>
    </row>
    <row r="61" spans="1:16" ht="16.5">
      <c r="A61" s="357">
        <v>47</v>
      </c>
      <c r="B61" s="179" t="s">
        <v>315</v>
      </c>
      <c r="C61" s="179" t="s">
        <v>491</v>
      </c>
      <c r="D61" s="180" t="s">
        <v>327</v>
      </c>
      <c r="E61" s="178" t="s">
        <v>279</v>
      </c>
      <c r="F61" s="179" t="s">
        <v>93</v>
      </c>
      <c r="G61" s="179" t="s">
        <v>126</v>
      </c>
      <c r="H61" s="195">
        <v>24.41</v>
      </c>
      <c r="I61" s="179">
        <v>1</v>
      </c>
      <c r="J61" s="119">
        <f>IF(I61&lt;&gt;"",VLOOKUP(I61,Zusammenfassung!$I$11:$J$24,MATCH($E$11,{"V";"S";"SH"},0)+1,FALSE),)</f>
        <v>52.178571428571431</v>
      </c>
      <c r="K61" s="476">
        <f>IF(G61="A",Hilfsblatt!$D$9,IF(G61="B1",Hilfsblatt!$D$10,IF(G61="B2",Hilfsblatt!$D$11,IF(G61="C1",Hilfsblatt!$D$12,IF(G61="C2",Hilfsblatt!$D$13,IF(G61="D",Hilfsblatt!$D$14,IF(G61="E",Hilfsblatt!$D$15)))))))</f>
        <v>0</v>
      </c>
      <c r="L61" s="196">
        <f t="shared" si="4"/>
        <v>1273.6789285714287</v>
      </c>
      <c r="M61" s="196">
        <f t="shared" si="5"/>
        <v>0</v>
      </c>
      <c r="N61" s="197">
        <f t="shared" si="6"/>
        <v>0</v>
      </c>
      <c r="O61" s="196">
        <f t="shared" si="3"/>
        <v>0</v>
      </c>
      <c r="P61" s="3"/>
    </row>
    <row r="62" spans="1:16" ht="16.5">
      <c r="A62" s="357">
        <v>48</v>
      </c>
      <c r="B62" s="179" t="s">
        <v>315</v>
      </c>
      <c r="C62" s="179" t="s">
        <v>491</v>
      </c>
      <c r="D62" s="180" t="s">
        <v>328</v>
      </c>
      <c r="E62" s="178" t="s">
        <v>279</v>
      </c>
      <c r="F62" s="179" t="s">
        <v>93</v>
      </c>
      <c r="G62" s="179" t="s">
        <v>126</v>
      </c>
      <c r="H62" s="195">
        <v>17.8</v>
      </c>
      <c r="I62" s="179">
        <v>1</v>
      </c>
      <c r="J62" s="119">
        <f>IF(I62&lt;&gt;"",VLOOKUP(I62,Zusammenfassung!$I$11:$J$24,MATCH($E$11,{"V";"S";"SH"},0)+1,FALSE),)</f>
        <v>52.178571428571431</v>
      </c>
      <c r="K62" s="476">
        <f>IF(G62="A",Hilfsblatt!$D$9,IF(G62="B1",Hilfsblatt!$D$10,IF(G62="B2",Hilfsblatt!$D$11,IF(G62="C1",Hilfsblatt!$D$12,IF(G62="C2",Hilfsblatt!$D$13,IF(G62="D",Hilfsblatt!$D$14,IF(G62="E",Hilfsblatt!$D$15)))))))</f>
        <v>0</v>
      </c>
      <c r="L62" s="196">
        <f t="shared" si="4"/>
        <v>928.77857142857147</v>
      </c>
      <c r="M62" s="196">
        <f t="shared" si="5"/>
        <v>0</v>
      </c>
      <c r="N62" s="197">
        <f t="shared" si="6"/>
        <v>0</v>
      </c>
      <c r="O62" s="196">
        <f t="shared" si="3"/>
        <v>0</v>
      </c>
      <c r="P62" s="3"/>
    </row>
    <row r="63" spans="1:16" ht="16.5">
      <c r="A63" s="357">
        <v>49</v>
      </c>
      <c r="B63" s="179" t="s">
        <v>315</v>
      </c>
      <c r="C63" s="179" t="s">
        <v>491</v>
      </c>
      <c r="D63" s="180" t="s">
        <v>329</v>
      </c>
      <c r="E63" s="178" t="s">
        <v>279</v>
      </c>
      <c r="F63" s="179" t="s">
        <v>93</v>
      </c>
      <c r="G63" s="179" t="s">
        <v>126</v>
      </c>
      <c r="H63" s="195">
        <v>12.86</v>
      </c>
      <c r="I63" s="179">
        <v>1</v>
      </c>
      <c r="J63" s="119">
        <f>IF(I63&lt;&gt;"",VLOOKUP(I63,Zusammenfassung!$I$11:$J$24,MATCH($E$11,{"V";"S";"SH"},0)+1,FALSE),)</f>
        <v>52.178571428571431</v>
      </c>
      <c r="K63" s="476">
        <f>IF(G63="A",Hilfsblatt!$D$9,IF(G63="B1",Hilfsblatt!$D$10,IF(G63="B2",Hilfsblatt!$D$11,IF(G63="C1",Hilfsblatt!$D$12,IF(G63="C2",Hilfsblatt!$D$13,IF(G63="D",Hilfsblatt!$D$14,IF(G63="E",Hilfsblatt!$D$15)))))))</f>
        <v>0</v>
      </c>
      <c r="L63" s="196">
        <f t="shared" si="4"/>
        <v>671.01642857142861</v>
      </c>
      <c r="M63" s="196">
        <f t="shared" si="5"/>
        <v>0</v>
      </c>
      <c r="N63" s="197">
        <f t="shared" si="6"/>
        <v>0</v>
      </c>
      <c r="O63" s="196">
        <f t="shared" si="3"/>
        <v>0</v>
      </c>
      <c r="P63" s="3"/>
    </row>
    <row r="64" spans="1:16" ht="16.5">
      <c r="A64" s="357">
        <v>50</v>
      </c>
      <c r="B64" s="179" t="s">
        <v>315</v>
      </c>
      <c r="C64" s="179" t="s">
        <v>491</v>
      </c>
      <c r="D64" s="180" t="s">
        <v>330</v>
      </c>
      <c r="E64" s="178" t="s">
        <v>292</v>
      </c>
      <c r="F64" s="179" t="s">
        <v>93</v>
      </c>
      <c r="G64" s="179" t="s">
        <v>94</v>
      </c>
      <c r="H64" s="195">
        <v>11.22</v>
      </c>
      <c r="I64" s="179">
        <v>0.23</v>
      </c>
      <c r="J64" s="119">
        <f>IF(I64&lt;&gt;"",VLOOKUP(I64,Zusammenfassung!$I$11:$J$24,MATCH($E$11,{"V";"S";"SH"},0)+1,FALSE),)</f>
        <v>12</v>
      </c>
      <c r="K64" s="476">
        <f>IF(G64="A",Hilfsblatt!$D$9,IF(G64="B1",Hilfsblatt!$D$10,IF(G64="B2",Hilfsblatt!$D$11,IF(G64="C1",Hilfsblatt!$D$12,IF(G64="C2",Hilfsblatt!$D$13,IF(G64="D",Hilfsblatt!$D$14,IF(G64="E",Hilfsblatt!$D$15)))))))</f>
        <v>0</v>
      </c>
      <c r="L64" s="196">
        <f t="shared" si="4"/>
        <v>134.64000000000001</v>
      </c>
      <c r="M64" s="196">
        <f t="shared" si="5"/>
        <v>0</v>
      </c>
      <c r="N64" s="197">
        <f t="shared" si="6"/>
        <v>0</v>
      </c>
      <c r="O64" s="196">
        <f t="shared" si="3"/>
        <v>0</v>
      </c>
      <c r="P64" s="3"/>
    </row>
    <row r="65" spans="1:16" ht="16.5">
      <c r="A65" s="357">
        <v>51</v>
      </c>
      <c r="B65" s="179" t="s">
        <v>315</v>
      </c>
      <c r="C65" s="179" t="s">
        <v>491</v>
      </c>
      <c r="D65" s="180" t="s">
        <v>331</v>
      </c>
      <c r="E65" s="178" t="s">
        <v>279</v>
      </c>
      <c r="F65" s="179" t="s">
        <v>93</v>
      </c>
      <c r="G65" s="179" t="s">
        <v>126</v>
      </c>
      <c r="H65" s="195">
        <v>19.14</v>
      </c>
      <c r="I65" s="179">
        <v>1</v>
      </c>
      <c r="J65" s="119">
        <f>IF(I65&lt;&gt;"",VLOOKUP(I65,Zusammenfassung!$I$11:$J$24,MATCH($E$11,{"V";"S";"SH"},0)+1,FALSE),)</f>
        <v>52.178571428571431</v>
      </c>
      <c r="K65" s="476">
        <f>IF(G65="A",Hilfsblatt!$D$9,IF(G65="B1",Hilfsblatt!$D$10,IF(G65="B2",Hilfsblatt!$D$11,IF(G65="C1",Hilfsblatt!$D$12,IF(G65="C2",Hilfsblatt!$D$13,IF(G65="D",Hilfsblatt!$D$14,IF(G65="E",Hilfsblatt!$D$15)))))))</f>
        <v>0</v>
      </c>
      <c r="L65" s="196">
        <f t="shared" si="4"/>
        <v>998.69785714285717</v>
      </c>
      <c r="M65" s="196">
        <f t="shared" si="5"/>
        <v>0</v>
      </c>
      <c r="N65" s="197">
        <f t="shared" si="6"/>
        <v>0</v>
      </c>
      <c r="O65" s="196">
        <f t="shared" si="3"/>
        <v>0</v>
      </c>
      <c r="P65" s="3"/>
    </row>
    <row r="66" spans="1:16" ht="16.5">
      <c r="A66" s="357">
        <v>52</v>
      </c>
      <c r="B66" s="179" t="s">
        <v>315</v>
      </c>
      <c r="C66" s="179" t="s">
        <v>491</v>
      </c>
      <c r="D66" s="180" t="s">
        <v>332</v>
      </c>
      <c r="E66" s="178" t="s">
        <v>72</v>
      </c>
      <c r="F66" s="179" t="s">
        <v>277</v>
      </c>
      <c r="G66" s="179" t="s">
        <v>1032</v>
      </c>
      <c r="H66" s="195">
        <v>68.58</v>
      </c>
      <c r="I66" s="179">
        <v>2</v>
      </c>
      <c r="J66" s="119">
        <f>IF(I66&lt;&gt;"",VLOOKUP(I66,Zusammenfassung!$I$11:$J$24,MATCH($E$11,{"V";"S";"SH"},0)+1,FALSE),)</f>
        <v>100.3</v>
      </c>
      <c r="K66" s="476">
        <f>IF(G66="A",Hilfsblatt!$D$9,IF(G66="B1",Hilfsblatt!$D$10,IF(G66="B2",Hilfsblatt!$D$11,IF(G66="C1",Hilfsblatt!$D$12,IF(G66="C2",Hilfsblatt!$D$13,IF(G66="D",Hilfsblatt!$D$14,IF(G66="E",Hilfsblatt!$D$15)))))))</f>
        <v>0</v>
      </c>
      <c r="L66" s="196">
        <f t="shared" si="4"/>
        <v>6878.5739999999996</v>
      </c>
      <c r="M66" s="196">
        <f t="shared" si="5"/>
        <v>0</v>
      </c>
      <c r="N66" s="197">
        <f t="shared" si="6"/>
        <v>0</v>
      </c>
      <c r="O66" s="196">
        <f t="shared" si="3"/>
        <v>0</v>
      </c>
      <c r="P66" s="3"/>
    </row>
    <row r="67" spans="1:16" ht="16.5">
      <c r="A67" s="357">
        <v>53</v>
      </c>
      <c r="B67" s="179" t="s">
        <v>315</v>
      </c>
      <c r="C67" s="179" t="s">
        <v>491</v>
      </c>
      <c r="D67" s="180" t="s">
        <v>333</v>
      </c>
      <c r="E67" s="178" t="s">
        <v>72</v>
      </c>
      <c r="F67" s="179" t="s">
        <v>277</v>
      </c>
      <c r="G67" s="179" t="s">
        <v>1032</v>
      </c>
      <c r="H67" s="195">
        <v>40.520000000000003</v>
      </c>
      <c r="I67" s="179">
        <v>2</v>
      </c>
      <c r="J67" s="119">
        <f>IF(I67&lt;&gt;"",VLOOKUP(I67,Zusammenfassung!$I$11:$J$24,MATCH($E$11,{"V";"S";"SH"},0)+1,FALSE),)</f>
        <v>100.3</v>
      </c>
      <c r="K67" s="476">
        <f>IF(G67="A",Hilfsblatt!$D$9,IF(G67="B1",Hilfsblatt!$D$10,IF(G67="B2",Hilfsblatt!$D$11,IF(G67="C1",Hilfsblatt!$D$12,IF(G67="C2",Hilfsblatt!$D$13,IF(G67="D",Hilfsblatt!$D$14,IF(G67="E",Hilfsblatt!$D$15)))))))</f>
        <v>0</v>
      </c>
      <c r="L67" s="196">
        <f t="shared" si="4"/>
        <v>4064.1560000000004</v>
      </c>
      <c r="M67" s="196">
        <f t="shared" si="5"/>
        <v>0</v>
      </c>
      <c r="N67" s="197">
        <f t="shared" si="6"/>
        <v>0</v>
      </c>
      <c r="O67" s="196">
        <f t="shared" si="3"/>
        <v>0</v>
      </c>
      <c r="P67" s="3"/>
    </row>
    <row r="68" spans="1:16" ht="16.5">
      <c r="A68" s="357">
        <v>54</v>
      </c>
      <c r="B68" s="179" t="s">
        <v>315</v>
      </c>
      <c r="C68" s="179" t="s">
        <v>491</v>
      </c>
      <c r="D68" s="180" t="s">
        <v>334</v>
      </c>
      <c r="E68" s="178" t="s">
        <v>279</v>
      </c>
      <c r="F68" s="179" t="s">
        <v>93</v>
      </c>
      <c r="G68" s="179" t="s">
        <v>126</v>
      </c>
      <c r="H68" s="195">
        <v>18.36</v>
      </c>
      <c r="I68" s="179">
        <v>1</v>
      </c>
      <c r="J68" s="119">
        <f>IF(I68&lt;&gt;"",VLOOKUP(I68,Zusammenfassung!$I$11:$J$24,MATCH($E$11,{"V";"S";"SH"},0)+1,FALSE),)</f>
        <v>52.178571428571431</v>
      </c>
      <c r="K68" s="476">
        <f>IF(G68="A",Hilfsblatt!$D$9,IF(G68="B1",Hilfsblatt!$D$10,IF(G68="B2",Hilfsblatt!$D$11,IF(G68="C1",Hilfsblatt!$D$12,IF(G68="C2",Hilfsblatt!$D$13,IF(G68="D",Hilfsblatt!$D$14,IF(G68="E",Hilfsblatt!$D$15)))))))</f>
        <v>0</v>
      </c>
      <c r="L68" s="196">
        <f t="shared" si="4"/>
        <v>957.99857142857138</v>
      </c>
      <c r="M68" s="196">
        <f t="shared" si="5"/>
        <v>0</v>
      </c>
      <c r="N68" s="197">
        <f t="shared" si="6"/>
        <v>0</v>
      </c>
      <c r="O68" s="196">
        <f t="shared" si="3"/>
        <v>0</v>
      </c>
      <c r="P68" s="3"/>
    </row>
    <row r="69" spans="1:16" ht="16.5">
      <c r="A69" s="357">
        <v>55</v>
      </c>
      <c r="B69" s="179" t="s">
        <v>315</v>
      </c>
      <c r="C69" s="179" t="s">
        <v>491</v>
      </c>
      <c r="D69" s="180" t="s">
        <v>335</v>
      </c>
      <c r="E69" s="178" t="s">
        <v>279</v>
      </c>
      <c r="F69" s="179" t="s">
        <v>93</v>
      </c>
      <c r="G69" s="179" t="s">
        <v>126</v>
      </c>
      <c r="H69" s="195">
        <v>12.0717</v>
      </c>
      <c r="I69" s="179">
        <v>1</v>
      </c>
      <c r="J69" s="119">
        <f>IF(I69&lt;&gt;"",VLOOKUP(I69,Zusammenfassung!$I$11:$J$24,MATCH($E$11,{"V";"S";"SH"},0)+1,FALSE),)</f>
        <v>52.178571428571431</v>
      </c>
      <c r="K69" s="476">
        <f>IF(G69="A",Hilfsblatt!$D$9,IF(G69="B1",Hilfsblatt!$D$10,IF(G69="B2",Hilfsblatt!$D$11,IF(G69="C1",Hilfsblatt!$D$12,IF(G69="C2",Hilfsblatt!$D$13,IF(G69="D",Hilfsblatt!$D$14,IF(G69="E",Hilfsblatt!$D$15)))))))</f>
        <v>0</v>
      </c>
      <c r="L69" s="196">
        <f t="shared" si="4"/>
        <v>629.88406071428574</v>
      </c>
      <c r="M69" s="196">
        <f t="shared" si="5"/>
        <v>0</v>
      </c>
      <c r="N69" s="197">
        <f t="shared" si="6"/>
        <v>0</v>
      </c>
      <c r="O69" s="196">
        <f t="shared" si="3"/>
        <v>0</v>
      </c>
      <c r="P69" s="3"/>
    </row>
    <row r="70" spans="1:16" ht="16.5">
      <c r="A70" s="357">
        <v>56</v>
      </c>
      <c r="B70" s="179" t="s">
        <v>315</v>
      </c>
      <c r="C70" s="179" t="s">
        <v>491</v>
      </c>
      <c r="D70" s="180" t="s">
        <v>336</v>
      </c>
      <c r="E70" s="178" t="s">
        <v>279</v>
      </c>
      <c r="F70" s="179" t="s">
        <v>93</v>
      </c>
      <c r="G70" s="179" t="s">
        <v>126</v>
      </c>
      <c r="H70" s="195">
        <v>27.12</v>
      </c>
      <c r="I70" s="179">
        <v>1</v>
      </c>
      <c r="J70" s="119">
        <f>IF(I70&lt;&gt;"",VLOOKUP(I70,Zusammenfassung!$I$11:$J$24,MATCH($E$11,{"V";"S";"SH"},0)+1,FALSE),)</f>
        <v>52.178571428571431</v>
      </c>
      <c r="K70" s="476">
        <f>IF(G70="A",Hilfsblatt!$D$9,IF(G70="B1",Hilfsblatt!$D$10,IF(G70="B2",Hilfsblatt!$D$11,IF(G70="C1",Hilfsblatt!$D$12,IF(G70="C2",Hilfsblatt!$D$13,IF(G70="D",Hilfsblatt!$D$14,IF(G70="E",Hilfsblatt!$D$15)))))))</f>
        <v>0</v>
      </c>
      <c r="L70" s="196">
        <f t="shared" si="4"/>
        <v>1415.0828571428572</v>
      </c>
      <c r="M70" s="196">
        <f t="shared" si="5"/>
        <v>0</v>
      </c>
      <c r="N70" s="197">
        <f t="shared" si="6"/>
        <v>0</v>
      </c>
      <c r="O70" s="196">
        <f t="shared" si="3"/>
        <v>0</v>
      </c>
      <c r="P70" s="3"/>
    </row>
    <row r="71" spans="1:16" ht="16.5">
      <c r="A71" s="357">
        <v>57</v>
      </c>
      <c r="B71" s="179" t="s">
        <v>315</v>
      </c>
      <c r="C71" s="179" t="s">
        <v>491</v>
      </c>
      <c r="D71" s="180" t="s">
        <v>337</v>
      </c>
      <c r="E71" s="178" t="s">
        <v>279</v>
      </c>
      <c r="F71" s="179" t="s">
        <v>93</v>
      </c>
      <c r="G71" s="179" t="s">
        <v>126</v>
      </c>
      <c r="H71" s="195">
        <v>18.96</v>
      </c>
      <c r="I71" s="179">
        <v>1</v>
      </c>
      <c r="J71" s="119">
        <f>IF(I71&lt;&gt;"",VLOOKUP(I71,Zusammenfassung!$I$11:$J$24,MATCH($E$11,{"V";"S";"SH"},0)+1,FALSE),)</f>
        <v>52.178571428571431</v>
      </c>
      <c r="K71" s="476">
        <f>IF(G71="A",Hilfsblatt!$D$9,IF(G71="B1",Hilfsblatt!$D$10,IF(G71="B2",Hilfsblatt!$D$11,IF(G71="C1",Hilfsblatt!$D$12,IF(G71="C2",Hilfsblatt!$D$13,IF(G71="D",Hilfsblatt!$D$14,IF(G71="E",Hilfsblatt!$D$15)))))))</f>
        <v>0</v>
      </c>
      <c r="L71" s="196">
        <f t="shared" si="4"/>
        <v>989.30571428571432</v>
      </c>
      <c r="M71" s="196">
        <f t="shared" si="5"/>
        <v>0</v>
      </c>
      <c r="N71" s="197">
        <f t="shared" si="6"/>
        <v>0</v>
      </c>
      <c r="O71" s="196">
        <f t="shared" si="3"/>
        <v>0</v>
      </c>
      <c r="P71" s="3"/>
    </row>
    <row r="72" spans="1:16" ht="16.5">
      <c r="A72" s="357">
        <v>58</v>
      </c>
      <c r="B72" s="179" t="s">
        <v>315</v>
      </c>
      <c r="C72" s="179" t="s">
        <v>491</v>
      </c>
      <c r="D72" s="180" t="s">
        <v>338</v>
      </c>
      <c r="E72" s="178" t="s">
        <v>279</v>
      </c>
      <c r="F72" s="179" t="s">
        <v>93</v>
      </c>
      <c r="G72" s="179" t="s">
        <v>126</v>
      </c>
      <c r="H72" s="195">
        <v>25.14</v>
      </c>
      <c r="I72" s="179">
        <v>1</v>
      </c>
      <c r="J72" s="119">
        <f>IF(I72&lt;&gt;"",VLOOKUP(I72,Zusammenfassung!$I$11:$J$24,MATCH($E$11,{"V";"S";"SH"},0)+1,FALSE),)</f>
        <v>52.178571428571431</v>
      </c>
      <c r="K72" s="476">
        <f>IF(G72="A",Hilfsblatt!$D$9,IF(G72="B1",Hilfsblatt!$D$10,IF(G72="B2",Hilfsblatt!$D$11,IF(G72="C1",Hilfsblatt!$D$12,IF(G72="C2",Hilfsblatt!$D$13,IF(G72="D",Hilfsblatt!$D$14,IF(G72="E",Hilfsblatt!$D$15)))))))</f>
        <v>0</v>
      </c>
      <c r="L72" s="196">
        <f t="shared" si="4"/>
        <v>1311.7692857142858</v>
      </c>
      <c r="M72" s="196">
        <f t="shared" si="5"/>
        <v>0</v>
      </c>
      <c r="N72" s="197">
        <f t="shared" si="6"/>
        <v>0</v>
      </c>
      <c r="O72" s="196">
        <f t="shared" si="3"/>
        <v>0</v>
      </c>
      <c r="P72" s="3"/>
    </row>
    <row r="73" spans="1:16" ht="16.5">
      <c r="A73" s="357">
        <v>59</v>
      </c>
      <c r="B73" s="179" t="s">
        <v>315</v>
      </c>
      <c r="C73" s="179" t="s">
        <v>491</v>
      </c>
      <c r="D73" s="180" t="s">
        <v>339</v>
      </c>
      <c r="E73" s="178" t="s">
        <v>279</v>
      </c>
      <c r="F73" s="179" t="s">
        <v>93</v>
      </c>
      <c r="G73" s="179" t="s">
        <v>126</v>
      </c>
      <c r="H73" s="195">
        <v>18.78</v>
      </c>
      <c r="I73" s="179">
        <v>1</v>
      </c>
      <c r="J73" s="119">
        <f>IF(I73&lt;&gt;"",VLOOKUP(I73,Zusammenfassung!$I$11:$J$24,MATCH($E$11,{"V";"S";"SH"},0)+1,FALSE),)</f>
        <v>52.178571428571431</v>
      </c>
      <c r="K73" s="476">
        <f>IF(G73="A",Hilfsblatt!$D$9,IF(G73="B1",Hilfsblatt!$D$10,IF(G73="B2",Hilfsblatt!$D$11,IF(G73="C1",Hilfsblatt!$D$12,IF(G73="C2",Hilfsblatt!$D$13,IF(G73="D",Hilfsblatt!$D$14,IF(G73="E",Hilfsblatt!$D$15)))))))</f>
        <v>0</v>
      </c>
      <c r="L73" s="196">
        <f t="shared" si="4"/>
        <v>979.91357142857157</v>
      </c>
      <c r="M73" s="196">
        <f t="shared" si="5"/>
        <v>0</v>
      </c>
      <c r="N73" s="197">
        <f t="shared" si="6"/>
        <v>0</v>
      </c>
      <c r="O73" s="196">
        <f t="shared" si="3"/>
        <v>0</v>
      </c>
      <c r="P73" s="3"/>
    </row>
    <row r="74" spans="1:16" ht="16.5">
      <c r="A74" s="357">
        <v>60</v>
      </c>
      <c r="B74" s="179" t="s">
        <v>315</v>
      </c>
      <c r="C74" s="179" t="s">
        <v>491</v>
      </c>
      <c r="D74" s="180" t="s">
        <v>340</v>
      </c>
      <c r="E74" s="178" t="s">
        <v>279</v>
      </c>
      <c r="F74" s="179" t="s">
        <v>93</v>
      </c>
      <c r="G74" s="179" t="s">
        <v>126</v>
      </c>
      <c r="H74" s="195">
        <v>18.84</v>
      </c>
      <c r="I74" s="179">
        <v>1</v>
      </c>
      <c r="J74" s="119">
        <f>IF(I74&lt;&gt;"",VLOOKUP(I74,Zusammenfassung!$I$11:$J$24,MATCH($E$11,{"V";"S";"SH"},0)+1,FALSE),)</f>
        <v>52.178571428571431</v>
      </c>
      <c r="K74" s="476">
        <f>IF(G74="A",Hilfsblatt!$D$9,IF(G74="B1",Hilfsblatt!$D$10,IF(G74="B2",Hilfsblatt!$D$11,IF(G74="C1",Hilfsblatt!$D$12,IF(G74="C2",Hilfsblatt!$D$13,IF(G74="D",Hilfsblatt!$D$14,IF(G74="E",Hilfsblatt!$D$15)))))))</f>
        <v>0</v>
      </c>
      <c r="L74" s="196">
        <f t="shared" si="4"/>
        <v>983.04428571428571</v>
      </c>
      <c r="M74" s="196">
        <f t="shared" si="5"/>
        <v>0</v>
      </c>
      <c r="N74" s="197">
        <f t="shared" si="6"/>
        <v>0</v>
      </c>
      <c r="O74" s="196">
        <f t="shared" si="3"/>
        <v>0</v>
      </c>
      <c r="P74" s="3"/>
    </row>
    <row r="75" spans="1:16" ht="16.5">
      <c r="A75" s="357">
        <v>61</v>
      </c>
      <c r="B75" s="179" t="s">
        <v>315</v>
      </c>
      <c r="C75" s="179" t="s">
        <v>491</v>
      </c>
      <c r="D75" s="180" t="s">
        <v>341</v>
      </c>
      <c r="E75" s="178" t="s">
        <v>279</v>
      </c>
      <c r="F75" s="179" t="s">
        <v>93</v>
      </c>
      <c r="G75" s="179" t="s">
        <v>126</v>
      </c>
      <c r="H75" s="195">
        <v>18.82</v>
      </c>
      <c r="I75" s="179">
        <v>1</v>
      </c>
      <c r="J75" s="119">
        <f>IF(I75&lt;&gt;"",VLOOKUP(I75,Zusammenfassung!$I$11:$J$24,MATCH($E$11,{"V";"S";"SH"},0)+1,FALSE),)</f>
        <v>52.178571428571431</v>
      </c>
      <c r="K75" s="476">
        <f>IF(G75="A",Hilfsblatt!$D$9,IF(G75="B1",Hilfsblatt!$D$10,IF(G75="B2",Hilfsblatt!$D$11,IF(G75="C1",Hilfsblatt!$D$12,IF(G75="C2",Hilfsblatt!$D$13,IF(G75="D",Hilfsblatt!$D$14,IF(G75="E",Hilfsblatt!$D$15)))))))</f>
        <v>0</v>
      </c>
      <c r="L75" s="196">
        <f t="shared" si="4"/>
        <v>982.00071428571437</v>
      </c>
      <c r="M75" s="196">
        <f t="shared" si="5"/>
        <v>0</v>
      </c>
      <c r="N75" s="197">
        <f t="shared" si="6"/>
        <v>0</v>
      </c>
      <c r="O75" s="196">
        <f t="shared" si="3"/>
        <v>0</v>
      </c>
      <c r="P75" s="3"/>
    </row>
    <row r="76" spans="1:16" ht="16.5">
      <c r="A76" s="357">
        <v>62</v>
      </c>
      <c r="B76" s="179" t="s">
        <v>315</v>
      </c>
      <c r="C76" s="179" t="s">
        <v>491</v>
      </c>
      <c r="D76" s="180" t="s">
        <v>342</v>
      </c>
      <c r="E76" s="178" t="s">
        <v>279</v>
      </c>
      <c r="F76" s="179" t="s">
        <v>93</v>
      </c>
      <c r="G76" s="179" t="s">
        <v>126</v>
      </c>
      <c r="H76" s="195">
        <v>18.5</v>
      </c>
      <c r="I76" s="179">
        <v>1</v>
      </c>
      <c r="J76" s="119">
        <f>IF(I76&lt;&gt;"",VLOOKUP(I76,Zusammenfassung!$I$11:$J$24,MATCH($E$11,{"V";"S";"SH"},0)+1,FALSE),)</f>
        <v>52.178571428571431</v>
      </c>
      <c r="K76" s="476">
        <f>IF(G76="A",Hilfsblatt!$D$9,IF(G76="B1",Hilfsblatt!$D$10,IF(G76="B2",Hilfsblatt!$D$11,IF(G76="C1",Hilfsblatt!$D$12,IF(G76="C2",Hilfsblatt!$D$13,IF(G76="D",Hilfsblatt!$D$14,IF(G76="E",Hilfsblatt!$D$15)))))))</f>
        <v>0</v>
      </c>
      <c r="L76" s="196">
        <f t="shared" si="4"/>
        <v>965.30357142857144</v>
      </c>
      <c r="M76" s="196">
        <f t="shared" si="5"/>
        <v>0</v>
      </c>
      <c r="N76" s="197">
        <f t="shared" si="6"/>
        <v>0</v>
      </c>
      <c r="O76" s="196">
        <f t="shared" si="3"/>
        <v>0</v>
      </c>
      <c r="P76" s="3"/>
    </row>
    <row r="77" spans="1:16" ht="30">
      <c r="A77" s="357">
        <v>63</v>
      </c>
      <c r="B77" s="179" t="s">
        <v>240</v>
      </c>
      <c r="C77" s="179" t="s">
        <v>491</v>
      </c>
      <c r="D77" s="180" t="s">
        <v>343</v>
      </c>
      <c r="E77" s="178" t="s">
        <v>279</v>
      </c>
      <c r="F77" s="179" t="s">
        <v>93</v>
      </c>
      <c r="G77" s="179" t="s">
        <v>126</v>
      </c>
      <c r="H77" s="195">
        <v>30.93</v>
      </c>
      <c r="I77" s="179">
        <v>1</v>
      </c>
      <c r="J77" s="119">
        <f>IF(I77&lt;&gt;"",VLOOKUP(I77,Zusammenfassung!$I$11:$J$24,MATCH($E$11,{"V";"S";"SH"},0)+1,FALSE),)</f>
        <v>52.178571428571431</v>
      </c>
      <c r="K77" s="476">
        <f>IF(G77="A",Hilfsblatt!$D$9,IF(G77="B1",Hilfsblatt!$D$10,IF(G77="B2",Hilfsblatt!$D$11,IF(G77="C1",Hilfsblatt!$D$12,IF(G77="C2",Hilfsblatt!$D$13,IF(G77="D",Hilfsblatt!$D$14,IF(G77="E",Hilfsblatt!$D$15)))))))</f>
        <v>0</v>
      </c>
      <c r="L77" s="196">
        <f t="shared" si="4"/>
        <v>1613.8832142857143</v>
      </c>
      <c r="M77" s="196">
        <f t="shared" si="5"/>
        <v>0</v>
      </c>
      <c r="N77" s="197">
        <f t="shared" si="6"/>
        <v>0</v>
      </c>
      <c r="O77" s="196">
        <f t="shared" si="3"/>
        <v>0</v>
      </c>
      <c r="P77" s="3"/>
    </row>
    <row r="78" spans="1:16" ht="16.5">
      <c r="A78" s="357">
        <v>64</v>
      </c>
      <c r="B78" s="179" t="s">
        <v>240</v>
      </c>
      <c r="C78" s="179" t="s">
        <v>491</v>
      </c>
      <c r="D78" s="180" t="s">
        <v>344</v>
      </c>
      <c r="E78" s="178" t="s">
        <v>72</v>
      </c>
      <c r="F78" s="179" t="s">
        <v>277</v>
      </c>
      <c r="G78" s="179" t="s">
        <v>1032</v>
      </c>
      <c r="H78" s="195">
        <v>57.75</v>
      </c>
      <c r="I78" s="179">
        <v>2</v>
      </c>
      <c r="J78" s="119">
        <f>IF(I78&lt;&gt;"",VLOOKUP(I78,Zusammenfassung!$I$11:$J$24,MATCH($E$11,{"V";"S";"SH"},0)+1,FALSE),)</f>
        <v>100.3</v>
      </c>
      <c r="K78" s="476">
        <f>IF(G78="A",Hilfsblatt!$D$9,IF(G78="B1",Hilfsblatt!$D$10,IF(G78="B2",Hilfsblatt!$D$11,IF(G78="C1",Hilfsblatt!$D$12,IF(G78="C2",Hilfsblatt!$D$13,IF(G78="D",Hilfsblatt!$D$14,IF(G78="E",Hilfsblatt!$D$15)))))))</f>
        <v>0</v>
      </c>
      <c r="L78" s="196">
        <f t="shared" si="4"/>
        <v>5792.3249999999998</v>
      </c>
      <c r="M78" s="196">
        <f t="shared" si="5"/>
        <v>0</v>
      </c>
      <c r="N78" s="197">
        <f t="shared" si="6"/>
        <v>0</v>
      </c>
      <c r="O78" s="196">
        <f t="shared" si="3"/>
        <v>0</v>
      </c>
      <c r="P78" s="3"/>
    </row>
    <row r="79" spans="1:16" ht="16.5">
      <c r="A79" s="357">
        <v>65</v>
      </c>
      <c r="B79" s="179" t="s">
        <v>240</v>
      </c>
      <c r="C79" s="179" t="s">
        <v>491</v>
      </c>
      <c r="D79" s="180" t="s">
        <v>345</v>
      </c>
      <c r="E79" s="178" t="s">
        <v>72</v>
      </c>
      <c r="F79" s="179" t="s">
        <v>277</v>
      </c>
      <c r="G79" s="179" t="s">
        <v>1032</v>
      </c>
      <c r="H79" s="195">
        <v>40.07</v>
      </c>
      <c r="I79" s="179">
        <v>2</v>
      </c>
      <c r="J79" s="119">
        <f>IF(I79&lt;&gt;"",VLOOKUP(I79,Zusammenfassung!$I$11:$J$24,MATCH($E$11,{"V";"S";"SH"},0)+1,FALSE),)</f>
        <v>100.3</v>
      </c>
      <c r="K79" s="476">
        <f>IF(G79="A",Hilfsblatt!$D$9,IF(G79="B1",Hilfsblatt!$D$10,IF(G79="B2",Hilfsblatt!$D$11,IF(G79="C1",Hilfsblatt!$D$12,IF(G79="C2",Hilfsblatt!$D$13,IF(G79="D",Hilfsblatt!$D$14,IF(G79="E",Hilfsblatt!$D$15)))))))</f>
        <v>0</v>
      </c>
      <c r="L79" s="196">
        <f t="shared" si="4"/>
        <v>4019.0209999999997</v>
      </c>
      <c r="M79" s="196">
        <f t="shared" si="5"/>
        <v>0</v>
      </c>
      <c r="N79" s="197">
        <f t="shared" si="6"/>
        <v>0</v>
      </c>
      <c r="O79" s="196">
        <f t="shared" si="3"/>
        <v>0</v>
      </c>
      <c r="P79" s="3"/>
    </row>
    <row r="80" spans="1:16" ht="16.5">
      <c r="A80" s="357">
        <v>66</v>
      </c>
      <c r="B80" s="179" t="s">
        <v>240</v>
      </c>
      <c r="C80" s="179" t="s">
        <v>491</v>
      </c>
      <c r="D80" s="180" t="s">
        <v>346</v>
      </c>
      <c r="E80" s="178" t="s">
        <v>279</v>
      </c>
      <c r="F80" s="179" t="s">
        <v>93</v>
      </c>
      <c r="G80" s="179" t="s">
        <v>126</v>
      </c>
      <c r="H80" s="195">
        <v>21.8</v>
      </c>
      <c r="I80" s="179">
        <v>1</v>
      </c>
      <c r="J80" s="119">
        <f>IF(I80&lt;&gt;"",VLOOKUP(I80,Zusammenfassung!$I$11:$J$24,MATCH($E$11,{"V";"S";"SH"},0)+1,FALSE),)</f>
        <v>52.178571428571431</v>
      </c>
      <c r="K80" s="476">
        <f>IF(G80="A",Hilfsblatt!$D$9,IF(G80="B1",Hilfsblatt!$D$10,IF(G80="B2",Hilfsblatt!$D$11,IF(G80="C1",Hilfsblatt!$D$12,IF(G80="C2",Hilfsblatt!$D$13,IF(G80="D",Hilfsblatt!$D$14,IF(G80="E",Hilfsblatt!$D$15)))))))</f>
        <v>0</v>
      </c>
      <c r="L80" s="196">
        <f t="shared" si="4"/>
        <v>1137.4928571428572</v>
      </c>
      <c r="M80" s="196">
        <f t="shared" si="5"/>
        <v>0</v>
      </c>
      <c r="N80" s="197">
        <f t="shared" si="6"/>
        <v>0</v>
      </c>
      <c r="O80" s="196">
        <f t="shared" ref="O80:O143" si="7">M80*$K$11</f>
        <v>0</v>
      </c>
      <c r="P80" s="3"/>
    </row>
    <row r="81" spans="1:16" ht="16.5">
      <c r="A81" s="357">
        <v>67</v>
      </c>
      <c r="B81" s="179" t="s">
        <v>240</v>
      </c>
      <c r="C81" s="179" t="s">
        <v>491</v>
      </c>
      <c r="D81" s="180" t="s">
        <v>347</v>
      </c>
      <c r="E81" s="178" t="s">
        <v>279</v>
      </c>
      <c r="F81" s="179" t="s">
        <v>93</v>
      </c>
      <c r="G81" s="179" t="s">
        <v>126</v>
      </c>
      <c r="H81" s="195">
        <v>15.38</v>
      </c>
      <c r="I81" s="179">
        <v>1</v>
      </c>
      <c r="J81" s="119">
        <f>IF(I81&lt;&gt;"",VLOOKUP(I81,Zusammenfassung!$I$11:$J$24,MATCH($E$11,{"V";"S";"SH"},0)+1,FALSE),)</f>
        <v>52.178571428571431</v>
      </c>
      <c r="K81" s="476">
        <f>IF(G81="A",Hilfsblatt!$D$9,IF(G81="B1",Hilfsblatt!$D$10,IF(G81="B2",Hilfsblatt!$D$11,IF(G81="C1",Hilfsblatt!$D$12,IF(G81="C2",Hilfsblatt!$D$13,IF(G81="D",Hilfsblatt!$D$14,IF(G81="E",Hilfsblatt!$D$15)))))))</f>
        <v>0</v>
      </c>
      <c r="L81" s="196">
        <f t="shared" si="4"/>
        <v>802.50642857142861</v>
      </c>
      <c r="M81" s="196">
        <f t="shared" si="5"/>
        <v>0</v>
      </c>
      <c r="N81" s="197">
        <f t="shared" si="6"/>
        <v>0</v>
      </c>
      <c r="O81" s="196">
        <f t="shared" si="7"/>
        <v>0</v>
      </c>
      <c r="P81" s="3"/>
    </row>
    <row r="82" spans="1:16" ht="16.5">
      <c r="A82" s="357">
        <v>68</v>
      </c>
      <c r="B82" s="179" t="s">
        <v>240</v>
      </c>
      <c r="C82" s="179" t="s">
        <v>491</v>
      </c>
      <c r="D82" s="180" t="s">
        <v>348</v>
      </c>
      <c r="E82" s="178" t="s">
        <v>279</v>
      </c>
      <c r="F82" s="179" t="s">
        <v>93</v>
      </c>
      <c r="G82" s="179" t="s">
        <v>126</v>
      </c>
      <c r="H82" s="195">
        <v>22.65</v>
      </c>
      <c r="I82" s="179">
        <v>1</v>
      </c>
      <c r="J82" s="119">
        <f>IF(I82&lt;&gt;"",VLOOKUP(I82,Zusammenfassung!$I$11:$J$24,MATCH($E$11,{"V";"S";"SH"},0)+1,FALSE),)</f>
        <v>52.178571428571431</v>
      </c>
      <c r="K82" s="476">
        <f>IF(G82="A",Hilfsblatt!$D$9,IF(G82="B1",Hilfsblatt!$D$10,IF(G82="B2",Hilfsblatt!$D$11,IF(G82="C1",Hilfsblatt!$D$12,IF(G82="C2",Hilfsblatt!$D$13,IF(G82="D",Hilfsblatt!$D$14,IF(G82="E",Hilfsblatt!$D$15)))))))</f>
        <v>0</v>
      </c>
      <c r="L82" s="196">
        <f t="shared" si="4"/>
        <v>1181.8446428571428</v>
      </c>
      <c r="M82" s="196">
        <f t="shared" si="5"/>
        <v>0</v>
      </c>
      <c r="N82" s="197">
        <f t="shared" si="6"/>
        <v>0</v>
      </c>
      <c r="O82" s="196">
        <f t="shared" si="7"/>
        <v>0</v>
      </c>
      <c r="P82" s="3"/>
    </row>
    <row r="83" spans="1:16" ht="16.5">
      <c r="A83" s="357">
        <v>69</v>
      </c>
      <c r="B83" s="179" t="s">
        <v>240</v>
      </c>
      <c r="C83" s="179" t="s">
        <v>491</v>
      </c>
      <c r="D83" s="180" t="s">
        <v>349</v>
      </c>
      <c r="E83" s="178" t="s">
        <v>279</v>
      </c>
      <c r="F83" s="179" t="s">
        <v>93</v>
      </c>
      <c r="G83" s="179" t="s">
        <v>126</v>
      </c>
      <c r="H83" s="195">
        <v>30.23</v>
      </c>
      <c r="I83" s="179">
        <v>1</v>
      </c>
      <c r="J83" s="119">
        <f>IF(I83&lt;&gt;"",VLOOKUP(I83,Zusammenfassung!$I$11:$J$24,MATCH($E$11,{"V";"S";"SH"},0)+1,FALSE),)</f>
        <v>52.178571428571431</v>
      </c>
      <c r="K83" s="476">
        <f>IF(G83="A",Hilfsblatt!$D$9,IF(G83="B1",Hilfsblatt!$D$10,IF(G83="B2",Hilfsblatt!$D$11,IF(G83="C1",Hilfsblatt!$D$12,IF(G83="C2",Hilfsblatt!$D$13,IF(G83="D",Hilfsblatt!$D$14,IF(G83="E",Hilfsblatt!$D$15)))))))</f>
        <v>0</v>
      </c>
      <c r="L83" s="196">
        <f t="shared" si="4"/>
        <v>1577.3582142857144</v>
      </c>
      <c r="M83" s="196">
        <f t="shared" si="5"/>
        <v>0</v>
      </c>
      <c r="N83" s="197">
        <f t="shared" si="6"/>
        <v>0</v>
      </c>
      <c r="O83" s="196">
        <f t="shared" si="7"/>
        <v>0</v>
      </c>
      <c r="P83" s="3"/>
    </row>
    <row r="84" spans="1:16" ht="16.5">
      <c r="A84" s="357">
        <v>70</v>
      </c>
      <c r="B84" s="179" t="s">
        <v>240</v>
      </c>
      <c r="C84" s="179" t="s">
        <v>491</v>
      </c>
      <c r="D84" s="180" t="s">
        <v>350</v>
      </c>
      <c r="E84" s="178" t="s">
        <v>279</v>
      </c>
      <c r="F84" s="179" t="s">
        <v>93</v>
      </c>
      <c r="G84" s="179" t="s">
        <v>126</v>
      </c>
      <c r="H84" s="195">
        <v>26.57</v>
      </c>
      <c r="I84" s="179">
        <v>1</v>
      </c>
      <c r="J84" s="119">
        <f>IF(I84&lt;&gt;"",VLOOKUP(I84,Zusammenfassung!$I$11:$J$24,MATCH($E$11,{"V";"S";"SH"},0)+1,FALSE),)</f>
        <v>52.178571428571431</v>
      </c>
      <c r="K84" s="476">
        <f>IF(G84="A",Hilfsblatt!$D$9,IF(G84="B1",Hilfsblatt!$D$10,IF(G84="B2",Hilfsblatt!$D$11,IF(G84="C1",Hilfsblatt!$D$12,IF(G84="C2",Hilfsblatt!$D$13,IF(G84="D",Hilfsblatt!$D$14,IF(G84="E",Hilfsblatt!$D$15)))))))</f>
        <v>0</v>
      </c>
      <c r="L84" s="196">
        <f t="shared" si="4"/>
        <v>1386.384642857143</v>
      </c>
      <c r="M84" s="196">
        <f t="shared" si="5"/>
        <v>0</v>
      </c>
      <c r="N84" s="197">
        <f t="shared" si="6"/>
        <v>0</v>
      </c>
      <c r="O84" s="196">
        <f t="shared" si="7"/>
        <v>0</v>
      </c>
      <c r="P84" s="3"/>
    </row>
    <row r="85" spans="1:16" ht="18.75" customHeight="1">
      <c r="A85" s="357">
        <v>71</v>
      </c>
      <c r="B85" s="179" t="s">
        <v>240</v>
      </c>
      <c r="C85" s="179" t="s">
        <v>491</v>
      </c>
      <c r="D85" s="180" t="s">
        <v>351</v>
      </c>
      <c r="E85" s="178" t="s">
        <v>222</v>
      </c>
      <c r="F85" s="179" t="s">
        <v>93</v>
      </c>
      <c r="G85" s="179" t="s">
        <v>126</v>
      </c>
      <c r="H85" s="195">
        <v>58.77</v>
      </c>
      <c r="I85" s="179">
        <v>1</v>
      </c>
      <c r="J85" s="119">
        <f>IF(I85&lt;&gt;"",VLOOKUP(I85,Zusammenfassung!$I$11:$J$24,MATCH($E$11,{"V";"S";"SH"},0)+1,FALSE),)</f>
        <v>52.178571428571431</v>
      </c>
      <c r="K85" s="476">
        <f>IF(G85="A",Hilfsblatt!$D$9,IF(G85="B1",Hilfsblatt!$D$10,IF(G85="B2",Hilfsblatt!$D$11,IF(G85="C1",Hilfsblatt!$D$12,IF(G85="C2",Hilfsblatt!$D$13,IF(G85="D",Hilfsblatt!$D$14,IF(G85="E",Hilfsblatt!$D$15)))))))</f>
        <v>0</v>
      </c>
      <c r="L85" s="196">
        <f t="shared" si="4"/>
        <v>3066.5346428571434</v>
      </c>
      <c r="M85" s="196">
        <f t="shared" si="5"/>
        <v>0</v>
      </c>
      <c r="N85" s="197">
        <f t="shared" si="6"/>
        <v>0</v>
      </c>
      <c r="O85" s="196">
        <f t="shared" si="7"/>
        <v>0</v>
      </c>
      <c r="P85" s="3"/>
    </row>
    <row r="86" spans="1:16" ht="16.5">
      <c r="A86" s="357">
        <v>72</v>
      </c>
      <c r="B86" s="179" t="s">
        <v>240</v>
      </c>
      <c r="C86" s="179" t="s">
        <v>491</v>
      </c>
      <c r="D86" s="180" t="s">
        <v>352</v>
      </c>
      <c r="E86" s="178" t="s">
        <v>279</v>
      </c>
      <c r="F86" s="179" t="s">
        <v>93</v>
      </c>
      <c r="G86" s="179" t="s">
        <v>126</v>
      </c>
      <c r="H86" s="195">
        <v>31.82</v>
      </c>
      <c r="I86" s="179">
        <v>1</v>
      </c>
      <c r="J86" s="119">
        <f>IF(I86&lt;&gt;"",VLOOKUP(I86,Zusammenfassung!$I$11:$J$24,MATCH($E$11,{"V";"S";"SH"},0)+1,FALSE),)</f>
        <v>52.178571428571431</v>
      </c>
      <c r="K86" s="476">
        <f>IF(G86="A",Hilfsblatt!$D$9,IF(G86="B1",Hilfsblatt!$D$10,IF(G86="B2",Hilfsblatt!$D$11,IF(G86="C1",Hilfsblatt!$D$12,IF(G86="C2",Hilfsblatt!$D$13,IF(G86="D",Hilfsblatt!$D$14,IF(G86="E",Hilfsblatt!$D$15)))))))</f>
        <v>0</v>
      </c>
      <c r="L86" s="196">
        <f t="shared" si="4"/>
        <v>1660.322142857143</v>
      </c>
      <c r="M86" s="196">
        <f t="shared" si="5"/>
        <v>0</v>
      </c>
      <c r="N86" s="197">
        <f t="shared" si="6"/>
        <v>0</v>
      </c>
      <c r="O86" s="196">
        <f t="shared" si="7"/>
        <v>0</v>
      </c>
      <c r="P86" s="3"/>
    </row>
    <row r="87" spans="1:16" ht="16.5">
      <c r="A87" s="357">
        <v>73</v>
      </c>
      <c r="B87" s="179" t="s">
        <v>240</v>
      </c>
      <c r="C87" s="179" t="s">
        <v>491</v>
      </c>
      <c r="D87" s="180" t="s">
        <v>353</v>
      </c>
      <c r="E87" s="178" t="s">
        <v>279</v>
      </c>
      <c r="F87" s="179" t="s">
        <v>93</v>
      </c>
      <c r="G87" s="179" t="s">
        <v>126</v>
      </c>
      <c r="H87" s="195">
        <v>25.01</v>
      </c>
      <c r="I87" s="179">
        <v>1</v>
      </c>
      <c r="J87" s="119">
        <f>IF(I87&lt;&gt;"",VLOOKUP(I87,Zusammenfassung!$I$11:$J$24,MATCH($E$11,{"V";"S";"SH"},0)+1,FALSE),)</f>
        <v>52.178571428571431</v>
      </c>
      <c r="K87" s="476">
        <f>IF(G87="A",Hilfsblatt!$D$9,IF(G87="B1",Hilfsblatt!$D$10,IF(G87="B2",Hilfsblatt!$D$11,IF(G87="C1",Hilfsblatt!$D$12,IF(G87="C2",Hilfsblatt!$D$13,IF(G87="D",Hilfsblatt!$D$14,IF(G87="E",Hilfsblatt!$D$15)))))))</f>
        <v>0</v>
      </c>
      <c r="L87" s="196">
        <f t="shared" si="4"/>
        <v>1304.9860714285714</v>
      </c>
      <c r="M87" s="196">
        <f t="shared" si="5"/>
        <v>0</v>
      </c>
      <c r="N87" s="197">
        <f t="shared" si="6"/>
        <v>0</v>
      </c>
      <c r="O87" s="196">
        <f t="shared" si="7"/>
        <v>0</v>
      </c>
      <c r="P87" s="3"/>
    </row>
    <row r="88" spans="1:16" ht="16.5">
      <c r="A88" s="357">
        <v>74</v>
      </c>
      <c r="B88" s="179" t="s">
        <v>240</v>
      </c>
      <c r="C88" s="179" t="s">
        <v>491</v>
      </c>
      <c r="D88" s="180" t="s">
        <v>354</v>
      </c>
      <c r="E88" s="178" t="s">
        <v>279</v>
      </c>
      <c r="F88" s="179" t="s">
        <v>93</v>
      </c>
      <c r="G88" s="179" t="s">
        <v>126</v>
      </c>
      <c r="H88" s="195">
        <v>31.91</v>
      </c>
      <c r="I88" s="179">
        <v>1</v>
      </c>
      <c r="J88" s="119">
        <f>IF(I88&lt;&gt;"",VLOOKUP(I88,Zusammenfassung!$I$11:$J$24,MATCH($E$11,{"V";"S";"SH"},0)+1,FALSE),)</f>
        <v>52.178571428571431</v>
      </c>
      <c r="K88" s="476">
        <f>IF(G88="A",Hilfsblatt!$D$9,IF(G88="B1",Hilfsblatt!$D$10,IF(G88="B2",Hilfsblatt!$D$11,IF(G88="C1",Hilfsblatt!$D$12,IF(G88="C2",Hilfsblatt!$D$13,IF(G88="D",Hilfsblatt!$D$14,IF(G88="E",Hilfsblatt!$D$15)))))))</f>
        <v>0</v>
      </c>
      <c r="L88" s="196">
        <f t="shared" ref="L88:L151" si="8">H88*J88</f>
        <v>1665.0182142857143</v>
      </c>
      <c r="M88" s="196">
        <f t="shared" ref="M88:M151" si="9">IFERROR(L88/K88,0)</f>
        <v>0</v>
      </c>
      <c r="N88" s="197">
        <f t="shared" ref="N88:N151" si="10">IF(O88&gt;0,O88/J88,0)</f>
        <v>0</v>
      </c>
      <c r="O88" s="196">
        <f t="shared" si="7"/>
        <v>0</v>
      </c>
      <c r="P88" s="3"/>
    </row>
    <row r="89" spans="1:16" ht="16.5">
      <c r="A89" s="357">
        <v>75</v>
      </c>
      <c r="B89" s="179" t="s">
        <v>240</v>
      </c>
      <c r="C89" s="179" t="s">
        <v>491</v>
      </c>
      <c r="D89" s="180" t="s">
        <v>355</v>
      </c>
      <c r="E89" s="178" t="s">
        <v>279</v>
      </c>
      <c r="F89" s="179" t="s">
        <v>93</v>
      </c>
      <c r="G89" s="179" t="s">
        <v>126</v>
      </c>
      <c r="H89" s="195">
        <v>18.79</v>
      </c>
      <c r="I89" s="179">
        <v>1</v>
      </c>
      <c r="J89" s="119">
        <f>IF(I89&lt;&gt;"",VLOOKUP(I89,Zusammenfassung!$I$11:$J$24,MATCH($E$11,{"V";"S";"SH"},0)+1,FALSE),)</f>
        <v>52.178571428571431</v>
      </c>
      <c r="K89" s="476">
        <f>IF(G89="A",Hilfsblatt!$D$9,IF(G89="B1",Hilfsblatt!$D$10,IF(G89="B2",Hilfsblatt!$D$11,IF(G89="C1",Hilfsblatt!$D$12,IF(G89="C2",Hilfsblatt!$D$13,IF(G89="D",Hilfsblatt!$D$14,IF(G89="E",Hilfsblatt!$D$15)))))))</f>
        <v>0</v>
      </c>
      <c r="L89" s="196">
        <f t="shared" si="8"/>
        <v>980.43535714285713</v>
      </c>
      <c r="M89" s="196">
        <f t="shared" si="9"/>
        <v>0</v>
      </c>
      <c r="N89" s="197">
        <f t="shared" si="10"/>
        <v>0</v>
      </c>
      <c r="O89" s="196">
        <f t="shared" si="7"/>
        <v>0</v>
      </c>
      <c r="P89" s="3"/>
    </row>
    <row r="90" spans="1:16" ht="16.5">
      <c r="A90" s="357">
        <v>76</v>
      </c>
      <c r="B90" s="179" t="s">
        <v>240</v>
      </c>
      <c r="C90" s="179" t="s">
        <v>491</v>
      </c>
      <c r="D90" s="180" t="s">
        <v>356</v>
      </c>
      <c r="E90" s="178" t="s">
        <v>279</v>
      </c>
      <c r="F90" s="179" t="s">
        <v>93</v>
      </c>
      <c r="G90" s="179" t="s">
        <v>126</v>
      </c>
      <c r="H90" s="195">
        <v>40.01</v>
      </c>
      <c r="I90" s="179">
        <v>1</v>
      </c>
      <c r="J90" s="119">
        <f>IF(I90&lt;&gt;"",VLOOKUP(I90,Zusammenfassung!$I$11:$J$24,MATCH($E$11,{"V";"S";"SH"},0)+1,FALSE),)</f>
        <v>52.178571428571431</v>
      </c>
      <c r="K90" s="476">
        <f>IF(G90="A",Hilfsblatt!$D$9,IF(G90="B1",Hilfsblatt!$D$10,IF(G90="B2",Hilfsblatt!$D$11,IF(G90="C1",Hilfsblatt!$D$12,IF(G90="C2",Hilfsblatt!$D$13,IF(G90="D",Hilfsblatt!$D$14,IF(G90="E",Hilfsblatt!$D$15)))))))</f>
        <v>0</v>
      </c>
      <c r="L90" s="196">
        <f t="shared" si="8"/>
        <v>2087.664642857143</v>
      </c>
      <c r="M90" s="196">
        <f t="shared" si="9"/>
        <v>0</v>
      </c>
      <c r="N90" s="197">
        <f t="shared" si="10"/>
        <v>0</v>
      </c>
      <c r="O90" s="196">
        <f t="shared" si="7"/>
        <v>0</v>
      </c>
      <c r="P90" s="3"/>
    </row>
    <row r="91" spans="1:16" ht="16.5">
      <c r="A91" s="357">
        <v>77</v>
      </c>
      <c r="B91" s="179" t="s">
        <v>240</v>
      </c>
      <c r="C91" s="179" t="s">
        <v>491</v>
      </c>
      <c r="D91" s="180" t="s">
        <v>357</v>
      </c>
      <c r="E91" s="178" t="s">
        <v>279</v>
      </c>
      <c r="F91" s="179" t="s">
        <v>93</v>
      </c>
      <c r="G91" s="179" t="s">
        <v>126</v>
      </c>
      <c r="H91" s="195">
        <v>18.690000000000001</v>
      </c>
      <c r="I91" s="179">
        <v>1</v>
      </c>
      <c r="J91" s="119">
        <f>IF(I91&lt;&gt;"",VLOOKUP(I91,Zusammenfassung!$I$11:$J$24,MATCH($E$11,{"V";"S";"SH"},0)+1,FALSE),)</f>
        <v>52.178571428571431</v>
      </c>
      <c r="K91" s="476">
        <f>IF(G91="A",Hilfsblatt!$D$9,IF(G91="B1",Hilfsblatt!$D$10,IF(G91="B2",Hilfsblatt!$D$11,IF(G91="C1",Hilfsblatt!$D$12,IF(G91="C2",Hilfsblatt!$D$13,IF(G91="D",Hilfsblatt!$D$14,IF(G91="E",Hilfsblatt!$D$15)))))))</f>
        <v>0</v>
      </c>
      <c r="L91" s="196">
        <f t="shared" si="8"/>
        <v>975.21750000000009</v>
      </c>
      <c r="M91" s="196">
        <f t="shared" si="9"/>
        <v>0</v>
      </c>
      <c r="N91" s="197">
        <f t="shared" si="10"/>
        <v>0</v>
      </c>
      <c r="O91" s="196">
        <f t="shared" si="7"/>
        <v>0</v>
      </c>
      <c r="P91" s="3"/>
    </row>
    <row r="92" spans="1:16" ht="16.5">
      <c r="A92" s="357">
        <v>78</v>
      </c>
      <c r="B92" s="179" t="s">
        <v>240</v>
      </c>
      <c r="C92" s="179" t="s">
        <v>491</v>
      </c>
      <c r="D92" s="180" t="s">
        <v>358</v>
      </c>
      <c r="E92" s="178" t="s">
        <v>279</v>
      </c>
      <c r="F92" s="179" t="s">
        <v>93</v>
      </c>
      <c r="G92" s="179" t="s">
        <v>126</v>
      </c>
      <c r="H92" s="195">
        <v>18.64</v>
      </c>
      <c r="I92" s="179">
        <v>1</v>
      </c>
      <c r="J92" s="119">
        <f>IF(I92&lt;&gt;"",VLOOKUP(I92,Zusammenfassung!$I$11:$J$24,MATCH($E$11,{"V";"S";"SH"},0)+1,FALSE),)</f>
        <v>52.178571428571431</v>
      </c>
      <c r="K92" s="476">
        <f>IF(G92="A",Hilfsblatt!$D$9,IF(G92="B1",Hilfsblatt!$D$10,IF(G92="B2",Hilfsblatt!$D$11,IF(G92="C1",Hilfsblatt!$D$12,IF(G92="C2",Hilfsblatt!$D$13,IF(G92="D",Hilfsblatt!$D$14,IF(G92="E",Hilfsblatt!$D$15)))))))</f>
        <v>0</v>
      </c>
      <c r="L92" s="196">
        <f t="shared" si="8"/>
        <v>972.60857142857151</v>
      </c>
      <c r="M92" s="196">
        <f t="shared" si="9"/>
        <v>0</v>
      </c>
      <c r="N92" s="197">
        <f t="shared" si="10"/>
        <v>0</v>
      </c>
      <c r="O92" s="196">
        <f t="shared" si="7"/>
        <v>0</v>
      </c>
      <c r="P92" s="3"/>
    </row>
    <row r="93" spans="1:16" ht="16.5">
      <c r="A93" s="357">
        <v>79</v>
      </c>
      <c r="B93" s="179" t="s">
        <v>240</v>
      </c>
      <c r="C93" s="179" t="s">
        <v>491</v>
      </c>
      <c r="D93" s="180" t="s">
        <v>359</v>
      </c>
      <c r="E93" s="178" t="s">
        <v>250</v>
      </c>
      <c r="F93" s="179" t="s">
        <v>35</v>
      </c>
      <c r="G93" s="179" t="s">
        <v>46</v>
      </c>
      <c r="H93" s="195">
        <v>9.75</v>
      </c>
      <c r="I93" s="179">
        <v>5</v>
      </c>
      <c r="J93" s="119">
        <f>IF(I93&lt;&gt;"",VLOOKUP(I93,Zusammenfassung!$I$11:$J$24,MATCH($E$11,{"V";"S";"SH"},0)+1,FALSE),)</f>
        <v>250.75</v>
      </c>
      <c r="K93" s="476">
        <f>IF(G93="A",Hilfsblatt!$D$9,IF(G93="B1",Hilfsblatt!$D$10,IF(G93="B2",Hilfsblatt!$D$11,IF(G93="C1",Hilfsblatt!$D$12,IF(G93="C2",Hilfsblatt!$D$13,IF(G93="D",Hilfsblatt!$D$14,IF(G93="E",Hilfsblatt!$D$15)))))))</f>
        <v>0</v>
      </c>
      <c r="L93" s="196">
        <f t="shared" si="8"/>
        <v>2444.8125</v>
      </c>
      <c r="M93" s="196">
        <f t="shared" si="9"/>
        <v>0</v>
      </c>
      <c r="N93" s="197">
        <f t="shared" si="10"/>
        <v>0</v>
      </c>
      <c r="O93" s="196">
        <f t="shared" si="7"/>
        <v>0</v>
      </c>
      <c r="P93" s="3"/>
    </row>
    <row r="94" spans="1:16" ht="16.5">
      <c r="A94" s="357">
        <v>80</v>
      </c>
      <c r="B94" s="179" t="s">
        <v>240</v>
      </c>
      <c r="C94" s="179" t="s">
        <v>491</v>
      </c>
      <c r="D94" s="180" t="s">
        <v>360</v>
      </c>
      <c r="E94" s="178" t="s">
        <v>279</v>
      </c>
      <c r="F94" s="179" t="s">
        <v>93</v>
      </c>
      <c r="G94" s="179" t="s">
        <v>126</v>
      </c>
      <c r="H94" s="195">
        <v>18.57</v>
      </c>
      <c r="I94" s="179">
        <v>1</v>
      </c>
      <c r="J94" s="119">
        <f>IF(I94&lt;&gt;"",VLOOKUP(I94,Zusammenfassung!$I$11:$J$24,MATCH($E$11,{"V";"S";"SH"},0)+1,FALSE),)</f>
        <v>52.178571428571431</v>
      </c>
      <c r="K94" s="476">
        <f>IF(G94="A",Hilfsblatt!$D$9,IF(G94="B1",Hilfsblatt!$D$10,IF(G94="B2",Hilfsblatt!$D$11,IF(G94="C1",Hilfsblatt!$D$12,IF(G94="C2",Hilfsblatt!$D$13,IF(G94="D",Hilfsblatt!$D$14,IF(G94="E",Hilfsblatt!$D$15)))))))</f>
        <v>0</v>
      </c>
      <c r="L94" s="196">
        <f t="shared" si="8"/>
        <v>968.95607142857148</v>
      </c>
      <c r="M94" s="196">
        <f t="shared" si="9"/>
        <v>0</v>
      </c>
      <c r="N94" s="197">
        <f t="shared" si="10"/>
        <v>0</v>
      </c>
      <c r="O94" s="196">
        <f t="shared" si="7"/>
        <v>0</v>
      </c>
      <c r="P94" s="3"/>
    </row>
    <row r="95" spans="1:16" ht="16.5">
      <c r="A95" s="357">
        <v>81</v>
      </c>
      <c r="B95" s="179" t="s">
        <v>240</v>
      </c>
      <c r="C95" s="179" t="s">
        <v>491</v>
      </c>
      <c r="D95" s="180" t="s">
        <v>361</v>
      </c>
      <c r="E95" s="178" t="s">
        <v>279</v>
      </c>
      <c r="F95" s="179" t="s">
        <v>93</v>
      </c>
      <c r="G95" s="179" t="s">
        <v>126</v>
      </c>
      <c r="H95" s="195">
        <v>13.73</v>
      </c>
      <c r="I95" s="179">
        <v>1</v>
      </c>
      <c r="J95" s="119">
        <f>IF(I95&lt;&gt;"",VLOOKUP(I95,Zusammenfassung!$I$11:$J$24,MATCH($E$11,{"V";"S";"SH"},0)+1,FALSE),)</f>
        <v>52.178571428571431</v>
      </c>
      <c r="K95" s="476">
        <f>IF(G95="A",Hilfsblatt!$D$9,IF(G95="B1",Hilfsblatt!$D$10,IF(G95="B2",Hilfsblatt!$D$11,IF(G95="C1",Hilfsblatt!$D$12,IF(G95="C2",Hilfsblatt!$D$13,IF(G95="D",Hilfsblatt!$D$14,IF(G95="E",Hilfsblatt!$D$15)))))))</f>
        <v>0</v>
      </c>
      <c r="L95" s="196">
        <f t="shared" si="8"/>
        <v>716.41178571428577</v>
      </c>
      <c r="M95" s="196">
        <f t="shared" si="9"/>
        <v>0</v>
      </c>
      <c r="N95" s="197">
        <f t="shared" si="10"/>
        <v>0</v>
      </c>
      <c r="O95" s="196">
        <f t="shared" si="7"/>
        <v>0</v>
      </c>
      <c r="P95" s="3"/>
    </row>
    <row r="96" spans="1:16" ht="16.5">
      <c r="A96" s="357">
        <v>82</v>
      </c>
      <c r="B96" s="179" t="s">
        <v>240</v>
      </c>
      <c r="C96" s="179" t="s">
        <v>491</v>
      </c>
      <c r="D96" s="180" t="s">
        <v>362</v>
      </c>
      <c r="E96" s="178" t="s">
        <v>52</v>
      </c>
      <c r="F96" s="179" t="s">
        <v>277</v>
      </c>
      <c r="G96" s="179" t="s">
        <v>127</v>
      </c>
      <c r="H96" s="195">
        <v>12.33</v>
      </c>
      <c r="I96" s="179">
        <v>5</v>
      </c>
      <c r="J96" s="119">
        <f>IF(I96&lt;&gt;"",VLOOKUP(I96,Zusammenfassung!$I$11:$J$24,MATCH($E$11,{"V";"S";"SH"},0)+1,FALSE),)</f>
        <v>250.75</v>
      </c>
      <c r="K96" s="476">
        <f>IF(G96="A",Hilfsblatt!$D$9,IF(G96="B1",Hilfsblatt!$D$10,IF(G96="B2",Hilfsblatt!$D$11,IF(G96="C1",Hilfsblatt!$D$12,IF(G96="C2",Hilfsblatt!$D$13,IF(G96="D",Hilfsblatt!$D$14,IF(G96="E",Hilfsblatt!$D$15)))))))</f>
        <v>0</v>
      </c>
      <c r="L96" s="196">
        <f t="shared" si="8"/>
        <v>3091.7474999999999</v>
      </c>
      <c r="M96" s="196">
        <f t="shared" si="9"/>
        <v>0</v>
      </c>
      <c r="N96" s="197">
        <f t="shared" si="10"/>
        <v>0</v>
      </c>
      <c r="O96" s="196">
        <f t="shared" si="7"/>
        <v>0</v>
      </c>
      <c r="P96" s="3"/>
    </row>
    <row r="97" spans="1:16" ht="16.5">
      <c r="A97" s="357">
        <v>83</v>
      </c>
      <c r="B97" s="179" t="s">
        <v>240</v>
      </c>
      <c r="C97" s="179" t="s">
        <v>491</v>
      </c>
      <c r="D97" s="180" t="s">
        <v>363</v>
      </c>
      <c r="E97" s="178" t="s">
        <v>248</v>
      </c>
      <c r="F97" s="179" t="s">
        <v>35</v>
      </c>
      <c r="G97" s="179" t="s">
        <v>46</v>
      </c>
      <c r="H97" s="195">
        <v>10.91</v>
      </c>
      <c r="I97" s="179">
        <v>5</v>
      </c>
      <c r="J97" s="119">
        <f>IF(I97&lt;&gt;"",VLOOKUP(I97,Zusammenfassung!$I$11:$J$24,MATCH($E$11,{"V";"S";"SH"},0)+1,FALSE),)</f>
        <v>250.75</v>
      </c>
      <c r="K97" s="476">
        <f>IF(G97="A",Hilfsblatt!$D$9,IF(G97="B1",Hilfsblatt!$D$10,IF(G97="B2",Hilfsblatt!$D$11,IF(G97="C1",Hilfsblatt!$D$12,IF(G97="C2",Hilfsblatt!$D$13,IF(G97="D",Hilfsblatt!$D$14,IF(G97="E",Hilfsblatt!$D$15)))))))</f>
        <v>0</v>
      </c>
      <c r="L97" s="196">
        <f t="shared" si="8"/>
        <v>2735.6824999999999</v>
      </c>
      <c r="M97" s="196">
        <f t="shared" si="9"/>
        <v>0</v>
      </c>
      <c r="N97" s="197">
        <f t="shared" si="10"/>
        <v>0</v>
      </c>
      <c r="O97" s="196">
        <f t="shared" si="7"/>
        <v>0</v>
      </c>
      <c r="P97" s="3"/>
    </row>
    <row r="98" spans="1:16" ht="16.5">
      <c r="A98" s="357">
        <v>84</v>
      </c>
      <c r="B98" s="179" t="s">
        <v>240</v>
      </c>
      <c r="C98" s="179" t="s">
        <v>491</v>
      </c>
      <c r="D98" s="180" t="s">
        <v>364</v>
      </c>
      <c r="E98" s="178" t="s">
        <v>279</v>
      </c>
      <c r="F98" s="179" t="s">
        <v>93</v>
      </c>
      <c r="G98" s="179" t="s">
        <v>126</v>
      </c>
      <c r="H98" s="195">
        <v>25.63</v>
      </c>
      <c r="I98" s="179">
        <v>1</v>
      </c>
      <c r="J98" s="119">
        <f>IF(I98&lt;&gt;"",VLOOKUP(I98,Zusammenfassung!$I$11:$J$24,MATCH($E$11,{"V";"S";"SH"},0)+1,FALSE),)</f>
        <v>52.178571428571431</v>
      </c>
      <c r="K98" s="476">
        <f>IF(G98="A",Hilfsblatt!$D$9,IF(G98="B1",Hilfsblatt!$D$10,IF(G98="B2",Hilfsblatt!$D$11,IF(G98="C1",Hilfsblatt!$D$12,IF(G98="C2",Hilfsblatt!$D$13,IF(G98="D",Hilfsblatt!$D$14,IF(G98="E",Hilfsblatt!$D$15)))))))</f>
        <v>0</v>
      </c>
      <c r="L98" s="196">
        <f t="shared" si="8"/>
        <v>1337.3367857142857</v>
      </c>
      <c r="M98" s="196">
        <f t="shared" si="9"/>
        <v>0</v>
      </c>
      <c r="N98" s="197">
        <f t="shared" si="10"/>
        <v>0</v>
      </c>
      <c r="O98" s="196">
        <f t="shared" si="7"/>
        <v>0</v>
      </c>
      <c r="P98" s="3"/>
    </row>
    <row r="99" spans="1:16" ht="16.5">
      <c r="A99" s="357">
        <v>85</v>
      </c>
      <c r="B99" s="179" t="s">
        <v>240</v>
      </c>
      <c r="C99" s="179" t="s">
        <v>491</v>
      </c>
      <c r="D99" s="180" t="s">
        <v>365</v>
      </c>
      <c r="E99" s="178" t="s">
        <v>279</v>
      </c>
      <c r="F99" s="179" t="s">
        <v>93</v>
      </c>
      <c r="G99" s="179" t="s">
        <v>126</v>
      </c>
      <c r="H99" s="195">
        <v>13.01</v>
      </c>
      <c r="I99" s="179">
        <v>1</v>
      </c>
      <c r="J99" s="119">
        <f>IF(I99&lt;&gt;"",VLOOKUP(I99,Zusammenfassung!$I$11:$J$24,MATCH($E$11,{"V";"S";"SH"},0)+1,FALSE),)</f>
        <v>52.178571428571431</v>
      </c>
      <c r="K99" s="476">
        <f>IF(G99="A",Hilfsblatt!$D$9,IF(G99="B1",Hilfsblatt!$D$10,IF(G99="B2",Hilfsblatt!$D$11,IF(G99="C1",Hilfsblatt!$D$12,IF(G99="C2",Hilfsblatt!$D$13,IF(G99="D",Hilfsblatt!$D$14,IF(G99="E",Hilfsblatt!$D$15)))))))</f>
        <v>0</v>
      </c>
      <c r="L99" s="196">
        <f t="shared" si="8"/>
        <v>678.84321428571434</v>
      </c>
      <c r="M99" s="196">
        <f t="shared" si="9"/>
        <v>0</v>
      </c>
      <c r="N99" s="197">
        <f t="shared" si="10"/>
        <v>0</v>
      </c>
      <c r="O99" s="196">
        <f t="shared" si="7"/>
        <v>0</v>
      </c>
      <c r="P99" s="3"/>
    </row>
    <row r="100" spans="1:16" ht="16.5">
      <c r="A100" s="357">
        <v>86</v>
      </c>
      <c r="B100" s="179" t="s">
        <v>240</v>
      </c>
      <c r="C100" s="179" t="s">
        <v>491</v>
      </c>
      <c r="D100" s="180" t="s">
        <v>366</v>
      </c>
      <c r="E100" s="178" t="s">
        <v>279</v>
      </c>
      <c r="F100" s="179" t="s">
        <v>93</v>
      </c>
      <c r="G100" s="179" t="s">
        <v>126</v>
      </c>
      <c r="H100" s="195">
        <v>30.32</v>
      </c>
      <c r="I100" s="179">
        <v>1</v>
      </c>
      <c r="J100" s="119">
        <f>IF(I100&lt;&gt;"",VLOOKUP(I100,Zusammenfassung!$I$11:$J$24,MATCH($E$11,{"V";"S";"SH"},0)+1,FALSE),)</f>
        <v>52.178571428571431</v>
      </c>
      <c r="K100" s="476">
        <f>IF(G100="A",Hilfsblatt!$D$9,IF(G100="B1",Hilfsblatt!$D$10,IF(G100="B2",Hilfsblatt!$D$11,IF(G100="C1",Hilfsblatt!$D$12,IF(G100="C2",Hilfsblatt!$D$13,IF(G100="D",Hilfsblatt!$D$14,IF(G100="E",Hilfsblatt!$D$15)))))))</f>
        <v>0</v>
      </c>
      <c r="L100" s="196">
        <f t="shared" si="8"/>
        <v>1582.0542857142857</v>
      </c>
      <c r="M100" s="196">
        <f t="shared" si="9"/>
        <v>0</v>
      </c>
      <c r="N100" s="197">
        <f t="shared" si="10"/>
        <v>0</v>
      </c>
      <c r="O100" s="196">
        <f t="shared" si="7"/>
        <v>0</v>
      </c>
      <c r="P100" s="3"/>
    </row>
    <row r="101" spans="1:16" ht="16.5">
      <c r="A101" s="357">
        <v>87</v>
      </c>
      <c r="B101" s="179" t="s">
        <v>240</v>
      </c>
      <c r="C101" s="179" t="s">
        <v>491</v>
      </c>
      <c r="D101" s="180" t="s">
        <v>367</v>
      </c>
      <c r="E101" s="178" t="s">
        <v>279</v>
      </c>
      <c r="F101" s="179" t="s">
        <v>93</v>
      </c>
      <c r="G101" s="179" t="s">
        <v>126</v>
      </c>
      <c r="H101" s="195">
        <v>19.38</v>
      </c>
      <c r="I101" s="179">
        <v>1</v>
      </c>
      <c r="J101" s="119">
        <f>IF(I101&lt;&gt;"",VLOOKUP(I101,Zusammenfassung!$I$11:$J$24,MATCH($E$11,{"V";"S";"SH"},0)+1,FALSE),)</f>
        <v>52.178571428571431</v>
      </c>
      <c r="K101" s="476">
        <f>IF(G101="A",Hilfsblatt!$D$9,IF(G101="B1",Hilfsblatt!$D$10,IF(G101="B2",Hilfsblatt!$D$11,IF(G101="C1",Hilfsblatt!$D$12,IF(G101="C2",Hilfsblatt!$D$13,IF(G101="D",Hilfsblatt!$D$14,IF(G101="E",Hilfsblatt!$D$15)))))))</f>
        <v>0</v>
      </c>
      <c r="L101" s="196">
        <f t="shared" si="8"/>
        <v>1011.2207142857143</v>
      </c>
      <c r="M101" s="196">
        <f t="shared" si="9"/>
        <v>0</v>
      </c>
      <c r="N101" s="197">
        <f t="shared" si="10"/>
        <v>0</v>
      </c>
      <c r="O101" s="196">
        <f t="shared" si="7"/>
        <v>0</v>
      </c>
      <c r="P101" s="3"/>
    </row>
    <row r="102" spans="1:16" ht="30">
      <c r="A102" s="357">
        <v>88</v>
      </c>
      <c r="B102" s="179" t="s">
        <v>240</v>
      </c>
      <c r="C102" s="179" t="s">
        <v>491</v>
      </c>
      <c r="D102" s="180" t="s">
        <v>368</v>
      </c>
      <c r="E102" s="178" t="s">
        <v>222</v>
      </c>
      <c r="F102" s="179" t="s">
        <v>93</v>
      </c>
      <c r="G102" s="179" t="s">
        <v>126</v>
      </c>
      <c r="H102" s="195">
        <v>46.49</v>
      </c>
      <c r="I102" s="179">
        <v>1</v>
      </c>
      <c r="J102" s="119">
        <f>IF(I102&lt;&gt;"",VLOOKUP(I102,Zusammenfassung!$I$11:$J$24,MATCH($E$11,{"V";"S";"SH"},0)+1,FALSE),)</f>
        <v>52.178571428571431</v>
      </c>
      <c r="K102" s="476">
        <f>IF(G102="A",Hilfsblatt!$D$9,IF(G102="B1",Hilfsblatt!$D$10,IF(G102="B2",Hilfsblatt!$D$11,IF(G102="C1",Hilfsblatt!$D$12,IF(G102="C2",Hilfsblatt!$D$13,IF(G102="D",Hilfsblatt!$D$14,IF(G102="E",Hilfsblatt!$D$15)))))))</f>
        <v>0</v>
      </c>
      <c r="L102" s="196">
        <f t="shared" si="8"/>
        <v>2425.7817857142859</v>
      </c>
      <c r="M102" s="196">
        <f t="shared" si="9"/>
        <v>0</v>
      </c>
      <c r="N102" s="197">
        <f t="shared" si="10"/>
        <v>0</v>
      </c>
      <c r="O102" s="196">
        <f t="shared" si="7"/>
        <v>0</v>
      </c>
      <c r="P102" s="3"/>
    </row>
    <row r="103" spans="1:16" ht="16.5">
      <c r="A103" s="357">
        <v>89</v>
      </c>
      <c r="B103" s="179" t="s">
        <v>240</v>
      </c>
      <c r="C103" s="179" t="s">
        <v>491</v>
      </c>
      <c r="D103" s="180" t="s">
        <v>369</v>
      </c>
      <c r="E103" s="354" t="s">
        <v>279</v>
      </c>
      <c r="F103" s="179" t="s">
        <v>93</v>
      </c>
      <c r="G103" s="179" t="s">
        <v>126</v>
      </c>
      <c r="H103" s="195">
        <v>19.36</v>
      </c>
      <c r="I103" s="179">
        <v>1</v>
      </c>
      <c r="J103" s="119">
        <f>IF(I103&lt;&gt;"",VLOOKUP(I103,Zusammenfassung!$I$11:$J$24,MATCH($E$11,{"V";"S";"SH"},0)+1,FALSE),)</f>
        <v>52.178571428571431</v>
      </c>
      <c r="K103" s="476">
        <f>IF(G103="A",Hilfsblatt!$D$9,IF(G103="B1",Hilfsblatt!$D$10,IF(G103="B2",Hilfsblatt!$D$11,IF(G103="C1",Hilfsblatt!$D$12,IF(G103="C2",Hilfsblatt!$D$13,IF(G103="D",Hilfsblatt!$D$14,IF(G103="E",Hilfsblatt!$D$15)))))))</f>
        <v>0</v>
      </c>
      <c r="L103" s="196">
        <f t="shared" si="8"/>
        <v>1010.1771428571428</v>
      </c>
      <c r="M103" s="196">
        <f t="shared" si="9"/>
        <v>0</v>
      </c>
      <c r="N103" s="197">
        <f t="shared" si="10"/>
        <v>0</v>
      </c>
      <c r="O103" s="196">
        <f t="shared" si="7"/>
        <v>0</v>
      </c>
      <c r="P103" s="3"/>
    </row>
    <row r="104" spans="1:16" ht="16.5">
      <c r="A104" s="357">
        <v>90</v>
      </c>
      <c r="B104" s="179" t="s">
        <v>240</v>
      </c>
      <c r="C104" s="179" t="s">
        <v>491</v>
      </c>
      <c r="D104" s="180" t="s">
        <v>370</v>
      </c>
      <c r="E104" s="178" t="s">
        <v>279</v>
      </c>
      <c r="F104" s="179" t="s">
        <v>93</v>
      </c>
      <c r="G104" s="179" t="s">
        <v>126</v>
      </c>
      <c r="H104" s="195">
        <v>25.13</v>
      </c>
      <c r="I104" s="179">
        <v>1</v>
      </c>
      <c r="J104" s="119">
        <f>IF(I104&lt;&gt;"",VLOOKUP(I104,Zusammenfassung!$I$11:$J$24,MATCH($E$11,{"V";"S";"SH"},0)+1,FALSE),)</f>
        <v>52.178571428571431</v>
      </c>
      <c r="K104" s="476">
        <f>IF(G104="A",Hilfsblatt!$D$9,IF(G104="B1",Hilfsblatt!$D$10,IF(G104="B2",Hilfsblatt!$D$11,IF(G104="C1",Hilfsblatt!$D$12,IF(G104="C2",Hilfsblatt!$D$13,IF(G104="D",Hilfsblatt!$D$14,IF(G104="E",Hilfsblatt!$D$15)))))))</f>
        <v>0</v>
      </c>
      <c r="L104" s="196">
        <f t="shared" si="8"/>
        <v>1311.2474999999999</v>
      </c>
      <c r="M104" s="196">
        <f t="shared" si="9"/>
        <v>0</v>
      </c>
      <c r="N104" s="197">
        <f t="shared" si="10"/>
        <v>0</v>
      </c>
      <c r="O104" s="196">
        <f t="shared" si="7"/>
        <v>0</v>
      </c>
      <c r="P104" s="3"/>
    </row>
    <row r="105" spans="1:16" ht="16.5">
      <c r="A105" s="357">
        <v>91</v>
      </c>
      <c r="B105" s="179" t="s">
        <v>240</v>
      </c>
      <c r="C105" s="179" t="s">
        <v>491</v>
      </c>
      <c r="D105" s="180" t="s">
        <v>371</v>
      </c>
      <c r="E105" s="178" t="s">
        <v>279</v>
      </c>
      <c r="F105" s="179" t="s">
        <v>93</v>
      </c>
      <c r="G105" s="179" t="s">
        <v>126</v>
      </c>
      <c r="H105" s="195">
        <v>15.47</v>
      </c>
      <c r="I105" s="179">
        <v>1</v>
      </c>
      <c r="J105" s="119">
        <f>IF(I105&lt;&gt;"",VLOOKUP(I105,Zusammenfassung!$I$11:$J$24,MATCH($E$11,{"V";"S";"SH"},0)+1,FALSE),)</f>
        <v>52.178571428571431</v>
      </c>
      <c r="K105" s="476">
        <f>IF(G105="A",Hilfsblatt!$D$9,IF(G105="B1",Hilfsblatt!$D$10,IF(G105="B2",Hilfsblatt!$D$11,IF(G105="C1",Hilfsblatt!$D$12,IF(G105="C2",Hilfsblatt!$D$13,IF(G105="D",Hilfsblatt!$D$14,IF(G105="E",Hilfsblatt!$D$15)))))))</f>
        <v>0</v>
      </c>
      <c r="L105" s="196">
        <f t="shared" si="8"/>
        <v>807.2025000000001</v>
      </c>
      <c r="M105" s="196">
        <f t="shared" si="9"/>
        <v>0</v>
      </c>
      <c r="N105" s="197">
        <f t="shared" si="10"/>
        <v>0</v>
      </c>
      <c r="O105" s="196">
        <f t="shared" si="7"/>
        <v>0</v>
      </c>
      <c r="P105" s="3"/>
    </row>
    <row r="106" spans="1:16" ht="16.5">
      <c r="A106" s="357">
        <v>92</v>
      </c>
      <c r="B106" s="179" t="s">
        <v>240</v>
      </c>
      <c r="C106" s="179" t="s">
        <v>491</v>
      </c>
      <c r="D106" s="180" t="s">
        <v>372</v>
      </c>
      <c r="E106" s="178" t="s">
        <v>279</v>
      </c>
      <c r="F106" s="179" t="s">
        <v>93</v>
      </c>
      <c r="G106" s="179" t="s">
        <v>126</v>
      </c>
      <c r="H106" s="195">
        <v>30.88</v>
      </c>
      <c r="I106" s="179">
        <v>1</v>
      </c>
      <c r="J106" s="119">
        <f>IF(I106&lt;&gt;"",VLOOKUP(I106,Zusammenfassung!$I$11:$J$24,MATCH($E$11,{"V";"S";"SH"},0)+1,FALSE),)</f>
        <v>52.178571428571431</v>
      </c>
      <c r="K106" s="476">
        <f>IF(G106="A",Hilfsblatt!$D$9,IF(G106="B1",Hilfsblatt!$D$10,IF(G106="B2",Hilfsblatt!$D$11,IF(G106="C1",Hilfsblatt!$D$12,IF(G106="C2",Hilfsblatt!$D$13,IF(G106="D",Hilfsblatt!$D$14,IF(G106="E",Hilfsblatt!$D$15)))))))</f>
        <v>0</v>
      </c>
      <c r="L106" s="196">
        <f t="shared" si="8"/>
        <v>1611.2742857142857</v>
      </c>
      <c r="M106" s="196">
        <f t="shared" si="9"/>
        <v>0</v>
      </c>
      <c r="N106" s="197">
        <f t="shared" si="10"/>
        <v>0</v>
      </c>
      <c r="O106" s="196">
        <f t="shared" si="7"/>
        <v>0</v>
      </c>
      <c r="P106" s="3"/>
    </row>
    <row r="107" spans="1:16" ht="16.5">
      <c r="A107" s="357">
        <v>93</v>
      </c>
      <c r="B107" s="179" t="s">
        <v>240</v>
      </c>
      <c r="C107" s="179" t="s">
        <v>491</v>
      </c>
      <c r="D107" s="180" t="s">
        <v>373</v>
      </c>
      <c r="E107" s="178" t="s">
        <v>279</v>
      </c>
      <c r="F107" s="179" t="s">
        <v>93</v>
      </c>
      <c r="G107" s="179" t="s">
        <v>126</v>
      </c>
      <c r="H107" s="195">
        <v>30.02</v>
      </c>
      <c r="I107" s="179">
        <v>1</v>
      </c>
      <c r="J107" s="119">
        <f>IF(I107&lt;&gt;"",VLOOKUP(I107,Zusammenfassung!$I$11:$J$24,MATCH($E$11,{"V";"S";"SH"},0)+1,FALSE),)</f>
        <v>52.178571428571431</v>
      </c>
      <c r="K107" s="476">
        <f>IF(G107="A",Hilfsblatt!$D$9,IF(G107="B1",Hilfsblatt!$D$10,IF(G107="B2",Hilfsblatt!$D$11,IF(G107="C1",Hilfsblatt!$D$12,IF(G107="C2",Hilfsblatt!$D$13,IF(G107="D",Hilfsblatt!$D$14,IF(G107="E",Hilfsblatt!$D$15)))))))</f>
        <v>0</v>
      </c>
      <c r="L107" s="196">
        <f t="shared" si="8"/>
        <v>1566.4007142857142</v>
      </c>
      <c r="M107" s="196">
        <f t="shared" si="9"/>
        <v>0</v>
      </c>
      <c r="N107" s="197">
        <f t="shared" si="10"/>
        <v>0</v>
      </c>
      <c r="O107" s="196">
        <f t="shared" si="7"/>
        <v>0</v>
      </c>
      <c r="P107" s="3"/>
    </row>
    <row r="108" spans="1:16" ht="16.5">
      <c r="A108" s="357">
        <v>94</v>
      </c>
      <c r="B108" s="179" t="s">
        <v>374</v>
      </c>
      <c r="C108" s="179" t="s">
        <v>491</v>
      </c>
      <c r="D108" s="180" t="s">
        <v>375</v>
      </c>
      <c r="E108" s="178" t="s">
        <v>376</v>
      </c>
      <c r="F108" s="179" t="s">
        <v>35</v>
      </c>
      <c r="G108" s="179" t="s">
        <v>46</v>
      </c>
      <c r="H108" s="195">
        <v>8.19</v>
      </c>
      <c r="I108" s="179">
        <v>5</v>
      </c>
      <c r="J108" s="119">
        <f>IF(I108&lt;&gt;"",VLOOKUP(I108,Zusammenfassung!$I$11:$J$24,MATCH($E$11,{"V";"S";"SH"},0)+1,FALSE),)</f>
        <v>250.75</v>
      </c>
      <c r="K108" s="476">
        <f>IF(G108="A",Hilfsblatt!$D$9,IF(G108="B1",Hilfsblatt!$D$10,IF(G108="B2",Hilfsblatt!$D$11,IF(G108="C1",Hilfsblatt!$D$12,IF(G108="C2",Hilfsblatt!$D$13,IF(G108="D",Hilfsblatt!$D$14,IF(G108="E",Hilfsblatt!$D$15)))))))</f>
        <v>0</v>
      </c>
      <c r="L108" s="196">
        <f t="shared" si="8"/>
        <v>2053.6424999999999</v>
      </c>
      <c r="M108" s="196">
        <f t="shared" si="9"/>
        <v>0</v>
      </c>
      <c r="N108" s="197">
        <f t="shared" si="10"/>
        <v>0</v>
      </c>
      <c r="O108" s="196">
        <f t="shared" si="7"/>
        <v>0</v>
      </c>
      <c r="P108" s="3"/>
    </row>
    <row r="109" spans="1:16" ht="27.75" customHeight="1">
      <c r="A109" s="357">
        <v>95</v>
      </c>
      <c r="B109" s="179" t="s">
        <v>374</v>
      </c>
      <c r="C109" s="179" t="s">
        <v>491</v>
      </c>
      <c r="D109" s="180" t="s">
        <v>377</v>
      </c>
      <c r="E109" s="178" t="s">
        <v>279</v>
      </c>
      <c r="F109" s="179" t="s">
        <v>93</v>
      </c>
      <c r="G109" s="179" t="s">
        <v>126</v>
      </c>
      <c r="H109" s="195">
        <v>56.98</v>
      </c>
      <c r="I109" s="179">
        <v>2</v>
      </c>
      <c r="J109" s="119">
        <f>IF(I109&lt;&gt;"",VLOOKUP(I109,Zusammenfassung!$I$11:$J$24,MATCH($E$11,{"V";"S";"SH"},0)+1,FALSE),)</f>
        <v>100.3</v>
      </c>
      <c r="K109" s="476">
        <f>IF(G109="A",Hilfsblatt!$D$9,IF(G109="B1",Hilfsblatt!$D$10,IF(G109="B2",Hilfsblatt!$D$11,IF(G109="C1",Hilfsblatt!$D$12,IF(G109="C2",Hilfsblatt!$D$13,IF(G109="D",Hilfsblatt!$D$14,IF(G109="E",Hilfsblatt!$D$15)))))))</f>
        <v>0</v>
      </c>
      <c r="L109" s="196">
        <f t="shared" si="8"/>
        <v>5715.0939999999991</v>
      </c>
      <c r="M109" s="196">
        <f t="shared" si="9"/>
        <v>0</v>
      </c>
      <c r="N109" s="197">
        <f t="shared" si="10"/>
        <v>0</v>
      </c>
      <c r="O109" s="196">
        <f t="shared" si="7"/>
        <v>0</v>
      </c>
      <c r="P109" s="3"/>
    </row>
    <row r="110" spans="1:16" ht="16.5">
      <c r="A110" s="357">
        <v>96</v>
      </c>
      <c r="B110" s="179" t="s">
        <v>374</v>
      </c>
      <c r="C110" s="179" t="s">
        <v>491</v>
      </c>
      <c r="D110" s="180" t="s">
        <v>378</v>
      </c>
      <c r="E110" s="178" t="s">
        <v>279</v>
      </c>
      <c r="F110" s="179" t="s">
        <v>93</v>
      </c>
      <c r="G110" s="179" t="s">
        <v>126</v>
      </c>
      <c r="H110" s="195">
        <v>24.08</v>
      </c>
      <c r="I110" s="179">
        <v>1</v>
      </c>
      <c r="J110" s="119">
        <f>IF(I110&lt;&gt;"",VLOOKUP(I110,Zusammenfassung!$I$11:$J$24,MATCH($E$11,{"V";"S";"SH"},0)+1,FALSE),)</f>
        <v>52.178571428571431</v>
      </c>
      <c r="K110" s="476">
        <f>IF(G110="A",Hilfsblatt!$D$9,IF(G110="B1",Hilfsblatt!$D$10,IF(G110="B2",Hilfsblatt!$D$11,IF(G110="C1",Hilfsblatt!$D$12,IF(G110="C2",Hilfsblatt!$D$13,IF(G110="D",Hilfsblatt!$D$14,IF(G110="E",Hilfsblatt!$D$15)))))))</f>
        <v>0</v>
      </c>
      <c r="L110" s="196">
        <f t="shared" si="8"/>
        <v>1256.46</v>
      </c>
      <c r="M110" s="196">
        <f t="shared" si="9"/>
        <v>0</v>
      </c>
      <c r="N110" s="197">
        <f t="shared" si="10"/>
        <v>0</v>
      </c>
      <c r="O110" s="196">
        <f t="shared" si="7"/>
        <v>0</v>
      </c>
      <c r="P110" s="3"/>
    </row>
    <row r="111" spans="1:16" ht="16.5">
      <c r="A111" s="357">
        <v>97</v>
      </c>
      <c r="B111" s="179" t="s">
        <v>374</v>
      </c>
      <c r="C111" s="179" t="s">
        <v>491</v>
      </c>
      <c r="D111" s="180" t="s">
        <v>379</v>
      </c>
      <c r="E111" s="178" t="s">
        <v>279</v>
      </c>
      <c r="F111" s="179" t="s">
        <v>93</v>
      </c>
      <c r="G111" s="179" t="s">
        <v>126</v>
      </c>
      <c r="H111" s="195">
        <v>29.32</v>
      </c>
      <c r="I111" s="179">
        <v>1</v>
      </c>
      <c r="J111" s="119">
        <f>IF(I111&lt;&gt;"",VLOOKUP(I111,Zusammenfassung!$I$11:$J$24,MATCH($E$11,{"V";"S";"SH"},0)+1,FALSE),)</f>
        <v>52.178571428571431</v>
      </c>
      <c r="K111" s="476">
        <f>IF(G111="A",Hilfsblatt!$D$9,IF(G111="B1",Hilfsblatt!$D$10,IF(G111="B2",Hilfsblatt!$D$11,IF(G111="C1",Hilfsblatt!$D$12,IF(G111="C2",Hilfsblatt!$D$13,IF(G111="D",Hilfsblatt!$D$14,IF(G111="E",Hilfsblatt!$D$15)))))))</f>
        <v>0</v>
      </c>
      <c r="L111" s="196">
        <f t="shared" si="8"/>
        <v>1529.8757142857144</v>
      </c>
      <c r="M111" s="196">
        <f t="shared" si="9"/>
        <v>0</v>
      </c>
      <c r="N111" s="197">
        <f t="shared" si="10"/>
        <v>0</v>
      </c>
      <c r="O111" s="196">
        <f t="shared" si="7"/>
        <v>0</v>
      </c>
      <c r="P111" s="3"/>
    </row>
    <row r="112" spans="1:16" ht="16.5">
      <c r="A112" s="357">
        <v>98</v>
      </c>
      <c r="B112" s="179" t="s">
        <v>374</v>
      </c>
      <c r="C112" s="179" t="s">
        <v>491</v>
      </c>
      <c r="D112" s="180" t="s">
        <v>380</v>
      </c>
      <c r="E112" s="178" t="s">
        <v>279</v>
      </c>
      <c r="F112" s="179" t="s">
        <v>93</v>
      </c>
      <c r="G112" s="179" t="s">
        <v>126</v>
      </c>
      <c r="H112" s="195">
        <v>18.04</v>
      </c>
      <c r="I112" s="179">
        <v>1</v>
      </c>
      <c r="J112" s="119">
        <f>IF(I112&lt;&gt;"",VLOOKUP(I112,Zusammenfassung!$I$11:$J$24,MATCH($E$11,{"V";"S";"SH"},0)+1,FALSE),)</f>
        <v>52.178571428571431</v>
      </c>
      <c r="K112" s="476">
        <f>IF(G112="A",Hilfsblatt!$D$9,IF(G112="B1",Hilfsblatt!$D$10,IF(G112="B2",Hilfsblatt!$D$11,IF(G112="C1",Hilfsblatt!$D$12,IF(G112="C2",Hilfsblatt!$D$13,IF(G112="D",Hilfsblatt!$D$14,IF(G112="E",Hilfsblatt!$D$15)))))))</f>
        <v>0</v>
      </c>
      <c r="L112" s="196">
        <f t="shared" si="8"/>
        <v>941.30142857142857</v>
      </c>
      <c r="M112" s="196">
        <f t="shared" si="9"/>
        <v>0</v>
      </c>
      <c r="N112" s="197">
        <f t="shared" si="10"/>
        <v>0</v>
      </c>
      <c r="O112" s="196">
        <f t="shared" si="7"/>
        <v>0</v>
      </c>
      <c r="P112" s="3"/>
    </row>
    <row r="113" spans="1:16" ht="16.5">
      <c r="A113" s="357">
        <v>99</v>
      </c>
      <c r="B113" s="179" t="s">
        <v>374</v>
      </c>
      <c r="C113" s="179" t="s">
        <v>491</v>
      </c>
      <c r="D113" s="180" t="s">
        <v>381</v>
      </c>
      <c r="E113" s="178" t="s">
        <v>292</v>
      </c>
      <c r="F113" s="179" t="s">
        <v>93</v>
      </c>
      <c r="G113" s="179" t="s">
        <v>94</v>
      </c>
      <c r="H113" s="195">
        <v>15.01</v>
      </c>
      <c r="I113" s="179">
        <v>0.23</v>
      </c>
      <c r="J113" s="119">
        <f>IF(I113&lt;&gt;"",VLOOKUP(I113,Zusammenfassung!$I$11:$J$24,MATCH($E$11,{"V";"S";"SH"},0)+1,FALSE),)</f>
        <v>12</v>
      </c>
      <c r="K113" s="476">
        <f>IF(G113="A",Hilfsblatt!$D$9,IF(G113="B1",Hilfsblatt!$D$10,IF(G113="B2",Hilfsblatt!$D$11,IF(G113="C1",Hilfsblatt!$D$12,IF(G113="C2",Hilfsblatt!$D$13,IF(G113="D",Hilfsblatt!$D$14,IF(G113="E",Hilfsblatt!$D$15)))))))</f>
        <v>0</v>
      </c>
      <c r="L113" s="196">
        <f t="shared" si="8"/>
        <v>180.12</v>
      </c>
      <c r="M113" s="196">
        <f t="shared" si="9"/>
        <v>0</v>
      </c>
      <c r="N113" s="197">
        <f t="shared" si="10"/>
        <v>0</v>
      </c>
      <c r="O113" s="196">
        <f t="shared" si="7"/>
        <v>0</v>
      </c>
      <c r="P113" s="3"/>
    </row>
    <row r="114" spans="1:16" ht="16.5">
      <c r="A114" s="357">
        <v>100</v>
      </c>
      <c r="B114" s="179" t="s">
        <v>374</v>
      </c>
      <c r="C114" s="179" t="s">
        <v>491</v>
      </c>
      <c r="D114" s="180" t="s">
        <v>382</v>
      </c>
      <c r="E114" s="178" t="s">
        <v>279</v>
      </c>
      <c r="F114" s="179" t="s">
        <v>93</v>
      </c>
      <c r="G114" s="179" t="s">
        <v>126</v>
      </c>
      <c r="H114" s="195">
        <v>18.91</v>
      </c>
      <c r="I114" s="179">
        <v>1</v>
      </c>
      <c r="J114" s="119">
        <f>IF(I114&lt;&gt;"",VLOOKUP(I114,Zusammenfassung!$I$11:$J$24,MATCH($E$11,{"V";"S";"SH"},0)+1,FALSE),)</f>
        <v>52.178571428571431</v>
      </c>
      <c r="K114" s="476">
        <f>IF(G114="A",Hilfsblatt!$D$9,IF(G114="B1",Hilfsblatt!$D$10,IF(G114="B2",Hilfsblatt!$D$11,IF(G114="C1",Hilfsblatt!$D$12,IF(G114="C2",Hilfsblatt!$D$13,IF(G114="D",Hilfsblatt!$D$14,IF(G114="E",Hilfsblatt!$D$15)))))))</f>
        <v>0</v>
      </c>
      <c r="L114" s="196">
        <f t="shared" si="8"/>
        <v>986.69678571428574</v>
      </c>
      <c r="M114" s="196">
        <f t="shared" si="9"/>
        <v>0</v>
      </c>
      <c r="N114" s="197">
        <f t="shared" si="10"/>
        <v>0</v>
      </c>
      <c r="O114" s="196">
        <f t="shared" si="7"/>
        <v>0</v>
      </c>
      <c r="P114" s="3"/>
    </row>
    <row r="115" spans="1:16" ht="16.5">
      <c r="A115" s="357">
        <v>101</v>
      </c>
      <c r="B115" s="179" t="s">
        <v>374</v>
      </c>
      <c r="C115" s="179" t="s">
        <v>491</v>
      </c>
      <c r="D115" s="180" t="s">
        <v>383</v>
      </c>
      <c r="E115" s="178" t="s">
        <v>279</v>
      </c>
      <c r="F115" s="179" t="s">
        <v>93</v>
      </c>
      <c r="G115" s="179" t="s">
        <v>126</v>
      </c>
      <c r="H115" s="195">
        <v>29.09</v>
      </c>
      <c r="I115" s="179">
        <v>1</v>
      </c>
      <c r="J115" s="119">
        <f>IF(I115&lt;&gt;"",VLOOKUP(I115,Zusammenfassung!$I$11:$J$24,MATCH($E$11,{"V";"S";"SH"},0)+1,FALSE),)</f>
        <v>52.178571428571431</v>
      </c>
      <c r="K115" s="476">
        <f>IF(G115="A",Hilfsblatt!$D$9,IF(G115="B1",Hilfsblatt!$D$10,IF(G115="B2",Hilfsblatt!$D$11,IF(G115="C1",Hilfsblatt!$D$12,IF(G115="C2",Hilfsblatt!$D$13,IF(G115="D",Hilfsblatt!$D$14,IF(G115="E",Hilfsblatt!$D$15)))))))</f>
        <v>0</v>
      </c>
      <c r="L115" s="196">
        <f t="shared" si="8"/>
        <v>1517.8746428571428</v>
      </c>
      <c r="M115" s="196">
        <f t="shared" si="9"/>
        <v>0</v>
      </c>
      <c r="N115" s="197">
        <f t="shared" si="10"/>
        <v>0</v>
      </c>
      <c r="O115" s="196">
        <f t="shared" si="7"/>
        <v>0</v>
      </c>
      <c r="P115" s="3"/>
    </row>
    <row r="116" spans="1:16" ht="16.5">
      <c r="A116" s="357">
        <v>102</v>
      </c>
      <c r="B116" s="179" t="s">
        <v>374</v>
      </c>
      <c r="C116" s="179" t="s">
        <v>491</v>
      </c>
      <c r="D116" s="180" t="s">
        <v>384</v>
      </c>
      <c r="E116" s="178" t="s">
        <v>279</v>
      </c>
      <c r="F116" s="179" t="s">
        <v>93</v>
      </c>
      <c r="G116" s="179" t="s">
        <v>126</v>
      </c>
      <c r="H116" s="195">
        <v>18.989999999999998</v>
      </c>
      <c r="I116" s="179">
        <v>1</v>
      </c>
      <c r="J116" s="119">
        <f>IF(I116&lt;&gt;"",VLOOKUP(I116,Zusammenfassung!$I$11:$J$24,MATCH($E$11,{"V";"S";"SH"},0)+1,FALSE),)</f>
        <v>52.178571428571431</v>
      </c>
      <c r="K116" s="476">
        <f>IF(G116="A",Hilfsblatt!$D$9,IF(G116="B1",Hilfsblatt!$D$10,IF(G116="B2",Hilfsblatt!$D$11,IF(G116="C1",Hilfsblatt!$D$12,IF(G116="C2",Hilfsblatt!$D$13,IF(G116="D",Hilfsblatt!$D$14,IF(G116="E",Hilfsblatt!$D$15)))))))</f>
        <v>0</v>
      </c>
      <c r="L116" s="196">
        <f t="shared" si="8"/>
        <v>990.87107142857144</v>
      </c>
      <c r="M116" s="196">
        <f t="shared" si="9"/>
        <v>0</v>
      </c>
      <c r="N116" s="197">
        <f t="shared" si="10"/>
        <v>0</v>
      </c>
      <c r="O116" s="196">
        <f t="shared" si="7"/>
        <v>0</v>
      </c>
      <c r="P116" s="3"/>
    </row>
    <row r="117" spans="1:16" ht="16.5">
      <c r="A117" s="357">
        <v>103</v>
      </c>
      <c r="B117" s="179" t="s">
        <v>374</v>
      </c>
      <c r="C117" s="179" t="s">
        <v>491</v>
      </c>
      <c r="D117" s="180" t="s">
        <v>385</v>
      </c>
      <c r="E117" s="178" t="s">
        <v>72</v>
      </c>
      <c r="F117" s="179" t="s">
        <v>93</v>
      </c>
      <c r="G117" s="179" t="s">
        <v>1032</v>
      </c>
      <c r="H117" s="195">
        <v>15.53</v>
      </c>
      <c r="I117" s="179">
        <v>2</v>
      </c>
      <c r="J117" s="119">
        <f>IF(I117&lt;&gt;"",VLOOKUP(I117,Zusammenfassung!$I$11:$J$24,MATCH($E$11,{"V";"S";"SH"},0)+1,FALSE),)</f>
        <v>100.3</v>
      </c>
      <c r="K117" s="476">
        <f>IF(G117="A",Hilfsblatt!$D$9,IF(G117="B1",Hilfsblatt!$D$10,IF(G117="B2",Hilfsblatt!$D$11,IF(G117="C1",Hilfsblatt!$D$12,IF(G117="C2",Hilfsblatt!$D$13,IF(G117="D",Hilfsblatt!$D$14,IF(G117="E",Hilfsblatt!$D$15)))))))</f>
        <v>0</v>
      </c>
      <c r="L117" s="196">
        <f t="shared" si="8"/>
        <v>1557.6589999999999</v>
      </c>
      <c r="M117" s="196">
        <f t="shared" si="9"/>
        <v>0</v>
      </c>
      <c r="N117" s="197">
        <f t="shared" si="10"/>
        <v>0</v>
      </c>
      <c r="O117" s="196">
        <f t="shared" si="7"/>
        <v>0</v>
      </c>
      <c r="P117" s="3"/>
    </row>
    <row r="118" spans="1:16" ht="16.5">
      <c r="A118" s="357">
        <v>104</v>
      </c>
      <c r="B118" s="179" t="s">
        <v>374</v>
      </c>
      <c r="C118" s="179" t="s">
        <v>491</v>
      </c>
      <c r="D118" s="180" t="s">
        <v>386</v>
      </c>
      <c r="E118" s="178" t="s">
        <v>72</v>
      </c>
      <c r="F118" s="179" t="s">
        <v>93</v>
      </c>
      <c r="G118" s="179" t="s">
        <v>1032</v>
      </c>
      <c r="H118" s="195">
        <v>43.84</v>
      </c>
      <c r="I118" s="179">
        <v>2</v>
      </c>
      <c r="J118" s="119">
        <f>IF(I118&lt;&gt;"",VLOOKUP(I118,Zusammenfassung!$I$11:$J$24,MATCH($E$11,{"V";"S";"SH"},0)+1,FALSE),)</f>
        <v>100.3</v>
      </c>
      <c r="K118" s="476">
        <f>IF(G118="A",Hilfsblatt!$D$9,IF(G118="B1",Hilfsblatt!$D$10,IF(G118="B2",Hilfsblatt!$D$11,IF(G118="C1",Hilfsblatt!$D$12,IF(G118="C2",Hilfsblatt!$D$13,IF(G118="D",Hilfsblatt!$D$14,IF(G118="E",Hilfsblatt!$D$15)))))))</f>
        <v>0</v>
      </c>
      <c r="L118" s="196">
        <f t="shared" si="8"/>
        <v>4397.152</v>
      </c>
      <c r="M118" s="196">
        <f t="shared" si="9"/>
        <v>0</v>
      </c>
      <c r="N118" s="197">
        <f t="shared" si="10"/>
        <v>0</v>
      </c>
      <c r="O118" s="196">
        <f t="shared" si="7"/>
        <v>0</v>
      </c>
      <c r="P118" s="3"/>
    </row>
    <row r="119" spans="1:16" ht="16.5">
      <c r="A119" s="357">
        <v>105</v>
      </c>
      <c r="B119" s="179" t="s">
        <v>374</v>
      </c>
      <c r="C119" s="179" t="s">
        <v>491</v>
      </c>
      <c r="D119" s="180" t="s">
        <v>387</v>
      </c>
      <c r="E119" s="178" t="s">
        <v>72</v>
      </c>
      <c r="F119" s="179" t="s">
        <v>93</v>
      </c>
      <c r="G119" s="179" t="s">
        <v>1032</v>
      </c>
      <c r="H119" s="195">
        <v>27.61</v>
      </c>
      <c r="I119" s="179">
        <v>2</v>
      </c>
      <c r="J119" s="119">
        <f>IF(I119&lt;&gt;"",VLOOKUP(I119,Zusammenfassung!$I$11:$J$24,MATCH($E$11,{"V";"S";"SH"},0)+1,FALSE),)</f>
        <v>100.3</v>
      </c>
      <c r="K119" s="476">
        <f>IF(G119="A",Hilfsblatt!$D$9,IF(G119="B1",Hilfsblatt!$D$10,IF(G119="B2",Hilfsblatt!$D$11,IF(G119="C1",Hilfsblatt!$D$12,IF(G119="C2",Hilfsblatt!$D$13,IF(G119="D",Hilfsblatt!$D$14,IF(G119="E",Hilfsblatt!$D$15)))))))</f>
        <v>0</v>
      </c>
      <c r="L119" s="196">
        <f t="shared" si="8"/>
        <v>2769.2829999999999</v>
      </c>
      <c r="M119" s="196">
        <f t="shared" si="9"/>
        <v>0</v>
      </c>
      <c r="N119" s="197">
        <f t="shared" si="10"/>
        <v>0</v>
      </c>
      <c r="O119" s="196">
        <f t="shared" si="7"/>
        <v>0</v>
      </c>
      <c r="P119" s="3"/>
    </row>
    <row r="120" spans="1:16" ht="16.5">
      <c r="A120" s="357">
        <v>106</v>
      </c>
      <c r="B120" s="179" t="s">
        <v>374</v>
      </c>
      <c r="C120" s="179" t="s">
        <v>491</v>
      </c>
      <c r="D120" s="180" t="s">
        <v>388</v>
      </c>
      <c r="E120" s="178" t="s">
        <v>279</v>
      </c>
      <c r="F120" s="179" t="s">
        <v>93</v>
      </c>
      <c r="G120" s="179" t="s">
        <v>126</v>
      </c>
      <c r="H120" s="195">
        <v>18.760000000000002</v>
      </c>
      <c r="I120" s="179">
        <v>1</v>
      </c>
      <c r="J120" s="119">
        <f>IF(I120&lt;&gt;"",VLOOKUP(I120,Zusammenfassung!$I$11:$J$24,MATCH($E$11,{"V";"S";"SH"},0)+1,FALSE),)</f>
        <v>52.178571428571431</v>
      </c>
      <c r="K120" s="476">
        <f>IF(G120="A",Hilfsblatt!$D$9,IF(G120="B1",Hilfsblatt!$D$10,IF(G120="B2",Hilfsblatt!$D$11,IF(G120="C1",Hilfsblatt!$D$12,IF(G120="C2",Hilfsblatt!$D$13,IF(G120="D",Hilfsblatt!$D$14,IF(G120="E",Hilfsblatt!$D$15)))))))</f>
        <v>0</v>
      </c>
      <c r="L120" s="196">
        <f t="shared" si="8"/>
        <v>978.87000000000012</v>
      </c>
      <c r="M120" s="196">
        <f t="shared" si="9"/>
        <v>0</v>
      </c>
      <c r="N120" s="197">
        <f t="shared" si="10"/>
        <v>0</v>
      </c>
      <c r="O120" s="196">
        <f t="shared" si="7"/>
        <v>0</v>
      </c>
      <c r="P120" s="3"/>
    </row>
    <row r="121" spans="1:16" ht="16.5">
      <c r="A121" s="357">
        <v>107</v>
      </c>
      <c r="B121" s="179" t="s">
        <v>374</v>
      </c>
      <c r="C121" s="179" t="s">
        <v>491</v>
      </c>
      <c r="D121" s="180" t="s">
        <v>389</v>
      </c>
      <c r="E121" s="178" t="s">
        <v>279</v>
      </c>
      <c r="F121" s="179" t="s">
        <v>93</v>
      </c>
      <c r="G121" s="179" t="s">
        <v>126</v>
      </c>
      <c r="H121" s="195">
        <v>22.16</v>
      </c>
      <c r="I121" s="179">
        <v>1</v>
      </c>
      <c r="J121" s="119">
        <f>IF(I121&lt;&gt;"",VLOOKUP(I121,Zusammenfassung!$I$11:$J$24,MATCH($E$11,{"V";"S";"SH"},0)+1,FALSE),)</f>
        <v>52.178571428571431</v>
      </c>
      <c r="K121" s="476">
        <f>IF(G121="A",Hilfsblatt!$D$9,IF(G121="B1",Hilfsblatt!$D$10,IF(G121="B2",Hilfsblatt!$D$11,IF(G121="C1",Hilfsblatt!$D$12,IF(G121="C2",Hilfsblatt!$D$13,IF(G121="D",Hilfsblatt!$D$14,IF(G121="E",Hilfsblatt!$D$15)))))))</f>
        <v>0</v>
      </c>
      <c r="L121" s="196">
        <f t="shared" si="8"/>
        <v>1156.277142857143</v>
      </c>
      <c r="M121" s="196">
        <f t="shared" si="9"/>
        <v>0</v>
      </c>
      <c r="N121" s="197">
        <f t="shared" si="10"/>
        <v>0</v>
      </c>
      <c r="O121" s="196">
        <f t="shared" si="7"/>
        <v>0</v>
      </c>
      <c r="P121" s="3"/>
    </row>
    <row r="122" spans="1:16" ht="16.5">
      <c r="A122" s="357">
        <v>108</v>
      </c>
      <c r="B122" s="179" t="s">
        <v>374</v>
      </c>
      <c r="C122" s="179" t="s">
        <v>491</v>
      </c>
      <c r="D122" s="180" t="s">
        <v>390</v>
      </c>
      <c r="E122" s="178" t="s">
        <v>279</v>
      </c>
      <c r="F122" s="179" t="s">
        <v>93</v>
      </c>
      <c r="G122" s="179" t="s">
        <v>126</v>
      </c>
      <c r="H122" s="195">
        <v>24.63</v>
      </c>
      <c r="I122" s="179">
        <v>1</v>
      </c>
      <c r="J122" s="119">
        <f>IF(I122&lt;&gt;"",VLOOKUP(I122,Zusammenfassung!$I$11:$J$24,MATCH($E$11,{"V";"S";"SH"},0)+1,FALSE),)</f>
        <v>52.178571428571431</v>
      </c>
      <c r="K122" s="476">
        <f>IF(G122="A",Hilfsblatt!$D$9,IF(G122="B1",Hilfsblatt!$D$10,IF(G122="B2",Hilfsblatt!$D$11,IF(G122="C1",Hilfsblatt!$D$12,IF(G122="C2",Hilfsblatt!$D$13,IF(G122="D",Hilfsblatt!$D$14,IF(G122="E",Hilfsblatt!$D$15)))))))</f>
        <v>0</v>
      </c>
      <c r="L122" s="196">
        <f t="shared" si="8"/>
        <v>1285.1582142857144</v>
      </c>
      <c r="M122" s="196">
        <f t="shared" si="9"/>
        <v>0</v>
      </c>
      <c r="N122" s="197">
        <f t="shared" si="10"/>
        <v>0</v>
      </c>
      <c r="O122" s="196">
        <f t="shared" si="7"/>
        <v>0</v>
      </c>
      <c r="P122" s="3"/>
    </row>
    <row r="123" spans="1:16" ht="16.5">
      <c r="A123" s="357">
        <v>109</v>
      </c>
      <c r="B123" s="179" t="s">
        <v>374</v>
      </c>
      <c r="C123" s="179" t="s">
        <v>491</v>
      </c>
      <c r="D123" s="180" t="s">
        <v>391</v>
      </c>
      <c r="E123" s="178" t="s">
        <v>279</v>
      </c>
      <c r="F123" s="179" t="s">
        <v>35</v>
      </c>
      <c r="G123" s="179" t="s">
        <v>126</v>
      </c>
      <c r="H123" s="195">
        <v>22.68</v>
      </c>
      <c r="I123" s="179">
        <v>1</v>
      </c>
      <c r="J123" s="119">
        <f>IF(I123&lt;&gt;"",VLOOKUP(I123,Zusammenfassung!$I$11:$J$24,MATCH($E$11,{"V";"S";"SH"},0)+1,FALSE),)</f>
        <v>52.178571428571431</v>
      </c>
      <c r="K123" s="476">
        <f>IF(G123="A",Hilfsblatt!$D$9,IF(G123="B1",Hilfsblatt!$D$10,IF(G123="B2",Hilfsblatt!$D$11,IF(G123="C1",Hilfsblatt!$D$12,IF(G123="C2",Hilfsblatt!$D$13,IF(G123="D",Hilfsblatt!$D$14,IF(G123="E",Hilfsblatt!$D$15)))))))</f>
        <v>0</v>
      </c>
      <c r="L123" s="196">
        <f t="shared" si="8"/>
        <v>1183.4100000000001</v>
      </c>
      <c r="M123" s="196">
        <f t="shared" si="9"/>
        <v>0</v>
      </c>
      <c r="N123" s="197">
        <f t="shared" si="10"/>
        <v>0</v>
      </c>
      <c r="O123" s="196">
        <f t="shared" si="7"/>
        <v>0</v>
      </c>
      <c r="P123" s="3"/>
    </row>
    <row r="124" spans="1:16" ht="16.5">
      <c r="A124" s="357">
        <v>110</v>
      </c>
      <c r="B124" s="179" t="s">
        <v>374</v>
      </c>
      <c r="C124" s="179" t="s">
        <v>491</v>
      </c>
      <c r="D124" s="180" t="s">
        <v>392</v>
      </c>
      <c r="E124" s="178" t="s">
        <v>250</v>
      </c>
      <c r="F124" s="179" t="s">
        <v>93</v>
      </c>
      <c r="G124" s="179" t="s">
        <v>46</v>
      </c>
      <c r="H124" s="195">
        <v>14.42</v>
      </c>
      <c r="I124" s="179">
        <v>5</v>
      </c>
      <c r="J124" s="119">
        <f>IF(I124&lt;&gt;"",VLOOKUP(I124,Zusammenfassung!$I$11:$J$24,MATCH($E$11,{"V";"S";"SH"},0)+1,FALSE),)</f>
        <v>250.75</v>
      </c>
      <c r="K124" s="476">
        <f>IF(G124="A",Hilfsblatt!$D$9,IF(G124="B1",Hilfsblatt!$D$10,IF(G124="B2",Hilfsblatt!$D$11,IF(G124="C1",Hilfsblatt!$D$12,IF(G124="C2",Hilfsblatt!$D$13,IF(G124="D",Hilfsblatt!$D$14,IF(G124="E",Hilfsblatt!$D$15)))))))</f>
        <v>0</v>
      </c>
      <c r="L124" s="196">
        <f t="shared" si="8"/>
        <v>3615.8150000000001</v>
      </c>
      <c r="M124" s="196">
        <f t="shared" si="9"/>
        <v>0</v>
      </c>
      <c r="N124" s="197">
        <f t="shared" si="10"/>
        <v>0</v>
      </c>
      <c r="O124" s="196">
        <f t="shared" si="7"/>
        <v>0</v>
      </c>
      <c r="P124" s="3"/>
    </row>
    <row r="125" spans="1:16" ht="16.5">
      <c r="A125" s="357">
        <v>111</v>
      </c>
      <c r="B125" s="179" t="s">
        <v>374</v>
      </c>
      <c r="C125" s="179" t="s">
        <v>491</v>
      </c>
      <c r="D125" s="180" t="s">
        <v>393</v>
      </c>
      <c r="E125" s="178" t="s">
        <v>279</v>
      </c>
      <c r="F125" s="179" t="s">
        <v>35</v>
      </c>
      <c r="G125" s="179" t="s">
        <v>126</v>
      </c>
      <c r="H125" s="195">
        <v>33.36</v>
      </c>
      <c r="I125" s="179">
        <v>1</v>
      </c>
      <c r="J125" s="119">
        <f>IF(I125&lt;&gt;"",VLOOKUP(I125,Zusammenfassung!$I$11:$J$24,MATCH($E$11,{"V";"S";"SH"},0)+1,FALSE),)</f>
        <v>52.178571428571431</v>
      </c>
      <c r="K125" s="476">
        <f>IF(G125="A",Hilfsblatt!$D$9,IF(G125="B1",Hilfsblatt!$D$10,IF(G125="B2",Hilfsblatt!$D$11,IF(G125="C1",Hilfsblatt!$D$12,IF(G125="C2",Hilfsblatt!$D$13,IF(G125="D",Hilfsblatt!$D$14,IF(G125="E",Hilfsblatt!$D$15)))))))</f>
        <v>0</v>
      </c>
      <c r="L125" s="196">
        <f t="shared" si="8"/>
        <v>1740.6771428571428</v>
      </c>
      <c r="M125" s="196">
        <f t="shared" si="9"/>
        <v>0</v>
      </c>
      <c r="N125" s="197">
        <f t="shared" si="10"/>
        <v>0</v>
      </c>
      <c r="O125" s="196">
        <f t="shared" si="7"/>
        <v>0</v>
      </c>
      <c r="P125" s="3"/>
    </row>
    <row r="126" spans="1:16" ht="16.5">
      <c r="A126" s="357">
        <v>112</v>
      </c>
      <c r="B126" s="179" t="s">
        <v>374</v>
      </c>
      <c r="C126" s="179" t="s">
        <v>491</v>
      </c>
      <c r="D126" s="180" t="s">
        <v>394</v>
      </c>
      <c r="E126" s="178" t="s">
        <v>248</v>
      </c>
      <c r="F126" s="179" t="s">
        <v>93</v>
      </c>
      <c r="G126" s="179" t="s">
        <v>46</v>
      </c>
      <c r="H126" s="195">
        <v>16.36</v>
      </c>
      <c r="I126" s="179">
        <v>5</v>
      </c>
      <c r="J126" s="119">
        <f>IF(I126&lt;&gt;"",VLOOKUP(I126,Zusammenfassung!$I$11:$J$24,MATCH($E$11,{"V";"S";"SH"},0)+1,FALSE),)</f>
        <v>250.75</v>
      </c>
      <c r="K126" s="476">
        <f>IF(G126="A",Hilfsblatt!$D$9,IF(G126="B1",Hilfsblatt!$D$10,IF(G126="B2",Hilfsblatt!$D$11,IF(G126="C1",Hilfsblatt!$D$12,IF(G126="C2",Hilfsblatt!$D$13,IF(G126="D",Hilfsblatt!$D$14,IF(G126="E",Hilfsblatt!$D$15)))))))</f>
        <v>0</v>
      </c>
      <c r="L126" s="196">
        <f t="shared" si="8"/>
        <v>4102.2699999999995</v>
      </c>
      <c r="M126" s="196">
        <f t="shared" si="9"/>
        <v>0</v>
      </c>
      <c r="N126" s="197">
        <f t="shared" si="10"/>
        <v>0</v>
      </c>
      <c r="O126" s="196">
        <f t="shared" si="7"/>
        <v>0</v>
      </c>
      <c r="P126" s="3"/>
    </row>
    <row r="127" spans="1:16" ht="16.5">
      <c r="A127" s="357">
        <v>113</v>
      </c>
      <c r="B127" s="179" t="s">
        <v>374</v>
      </c>
      <c r="C127" s="179" t="s">
        <v>491</v>
      </c>
      <c r="D127" s="180" t="s">
        <v>395</v>
      </c>
      <c r="E127" s="178" t="s">
        <v>279</v>
      </c>
      <c r="F127" s="179" t="s">
        <v>93</v>
      </c>
      <c r="G127" s="179" t="s">
        <v>126</v>
      </c>
      <c r="H127" s="195">
        <v>29.78</v>
      </c>
      <c r="I127" s="179">
        <v>1</v>
      </c>
      <c r="J127" s="119">
        <f>IF(I127&lt;&gt;"",VLOOKUP(I127,Zusammenfassung!$I$11:$J$24,MATCH($E$11,{"V";"S";"SH"},0)+1,FALSE),)</f>
        <v>52.178571428571431</v>
      </c>
      <c r="K127" s="476">
        <f>IF(G127="A",Hilfsblatt!$D$9,IF(G127="B1",Hilfsblatt!$D$10,IF(G127="B2",Hilfsblatt!$D$11,IF(G127="C1",Hilfsblatt!$D$12,IF(G127="C2",Hilfsblatt!$D$13,IF(G127="D",Hilfsblatt!$D$14,IF(G127="E",Hilfsblatt!$D$15)))))))</f>
        <v>0</v>
      </c>
      <c r="L127" s="196">
        <f t="shared" si="8"/>
        <v>1553.8778571428572</v>
      </c>
      <c r="M127" s="196">
        <f t="shared" si="9"/>
        <v>0</v>
      </c>
      <c r="N127" s="197">
        <f t="shared" si="10"/>
        <v>0</v>
      </c>
      <c r="O127" s="196">
        <f t="shared" si="7"/>
        <v>0</v>
      </c>
      <c r="P127" s="3"/>
    </row>
    <row r="128" spans="1:16" ht="16.5">
      <c r="A128" s="357">
        <v>114</v>
      </c>
      <c r="B128" s="179" t="s">
        <v>374</v>
      </c>
      <c r="C128" s="179" t="s">
        <v>491</v>
      </c>
      <c r="D128" s="180" t="s">
        <v>396</v>
      </c>
      <c r="E128" s="178" t="s">
        <v>279</v>
      </c>
      <c r="F128" s="179" t="s">
        <v>93</v>
      </c>
      <c r="G128" s="179" t="s">
        <v>126</v>
      </c>
      <c r="H128" s="195">
        <v>18.399999999999999</v>
      </c>
      <c r="I128" s="179">
        <v>1</v>
      </c>
      <c r="J128" s="119">
        <f>IF(I128&lt;&gt;"",VLOOKUP(I128,Zusammenfassung!$I$11:$J$24,MATCH($E$11,{"V";"S";"SH"},0)+1,FALSE),)</f>
        <v>52.178571428571431</v>
      </c>
      <c r="K128" s="476">
        <f>IF(G128="A",Hilfsblatt!$D$9,IF(G128="B1",Hilfsblatt!$D$10,IF(G128="B2",Hilfsblatt!$D$11,IF(G128="C1",Hilfsblatt!$D$12,IF(G128="C2",Hilfsblatt!$D$13,IF(G128="D",Hilfsblatt!$D$14,IF(G128="E",Hilfsblatt!$D$15)))))))</f>
        <v>0</v>
      </c>
      <c r="L128" s="196">
        <f t="shared" si="8"/>
        <v>960.08571428571429</v>
      </c>
      <c r="M128" s="196">
        <f t="shared" si="9"/>
        <v>0</v>
      </c>
      <c r="N128" s="197">
        <f t="shared" si="10"/>
        <v>0</v>
      </c>
      <c r="O128" s="196">
        <f t="shared" si="7"/>
        <v>0</v>
      </c>
      <c r="P128" s="3"/>
    </row>
    <row r="129" spans="1:16" ht="16.5">
      <c r="A129" s="357">
        <v>115</v>
      </c>
      <c r="B129" s="179" t="s">
        <v>374</v>
      </c>
      <c r="C129" s="179" t="s">
        <v>491</v>
      </c>
      <c r="D129" s="180" t="s">
        <v>397</v>
      </c>
      <c r="E129" s="178" t="s">
        <v>279</v>
      </c>
      <c r="F129" s="179" t="s">
        <v>93</v>
      </c>
      <c r="G129" s="179" t="s">
        <v>126</v>
      </c>
      <c r="H129" s="195">
        <v>15.16</v>
      </c>
      <c r="I129" s="179">
        <v>1</v>
      </c>
      <c r="J129" s="119">
        <f>IF(I129&lt;&gt;"",VLOOKUP(I129,Zusammenfassung!$I$11:$J$24,MATCH($E$11,{"V";"S";"SH"},0)+1,FALSE),)</f>
        <v>52.178571428571431</v>
      </c>
      <c r="K129" s="476">
        <f>IF(G129="A",Hilfsblatt!$D$9,IF(G129="B1",Hilfsblatt!$D$10,IF(G129="B2",Hilfsblatt!$D$11,IF(G129="C1",Hilfsblatt!$D$12,IF(G129="C2",Hilfsblatt!$D$13,IF(G129="D",Hilfsblatt!$D$14,IF(G129="E",Hilfsblatt!$D$15)))))))</f>
        <v>0</v>
      </c>
      <c r="L129" s="196">
        <f t="shared" si="8"/>
        <v>791.02714285714285</v>
      </c>
      <c r="M129" s="196">
        <f t="shared" si="9"/>
        <v>0</v>
      </c>
      <c r="N129" s="197">
        <f t="shared" si="10"/>
        <v>0</v>
      </c>
      <c r="O129" s="196">
        <f t="shared" si="7"/>
        <v>0</v>
      </c>
      <c r="P129" s="3"/>
    </row>
    <row r="130" spans="1:16" ht="16.5">
      <c r="A130" s="357">
        <v>116</v>
      </c>
      <c r="B130" s="179" t="s">
        <v>374</v>
      </c>
      <c r="C130" s="179" t="s">
        <v>491</v>
      </c>
      <c r="D130" s="180" t="s">
        <v>398</v>
      </c>
      <c r="E130" s="178" t="s">
        <v>279</v>
      </c>
      <c r="F130" s="179" t="s">
        <v>93</v>
      </c>
      <c r="G130" s="179" t="s">
        <v>126</v>
      </c>
      <c r="H130" s="195">
        <v>12.61</v>
      </c>
      <c r="I130" s="179">
        <v>1</v>
      </c>
      <c r="J130" s="119">
        <f>IF(I130&lt;&gt;"",VLOOKUP(I130,Zusammenfassung!$I$11:$J$24,MATCH($E$11,{"V";"S";"SH"},0)+1,FALSE),)</f>
        <v>52.178571428571431</v>
      </c>
      <c r="K130" s="476">
        <f>IF(G130="A",Hilfsblatt!$D$9,IF(G130="B1",Hilfsblatt!$D$10,IF(G130="B2",Hilfsblatt!$D$11,IF(G130="C1",Hilfsblatt!$D$12,IF(G130="C2",Hilfsblatt!$D$13,IF(G130="D",Hilfsblatt!$D$14,IF(G130="E",Hilfsblatt!$D$15)))))))</f>
        <v>0</v>
      </c>
      <c r="L130" s="196">
        <f t="shared" si="8"/>
        <v>657.97178571428572</v>
      </c>
      <c r="M130" s="196">
        <f t="shared" si="9"/>
        <v>0</v>
      </c>
      <c r="N130" s="197">
        <f t="shared" si="10"/>
        <v>0</v>
      </c>
      <c r="O130" s="196">
        <f t="shared" si="7"/>
        <v>0</v>
      </c>
      <c r="P130" s="3"/>
    </row>
    <row r="131" spans="1:16" ht="16.5">
      <c r="A131" s="357">
        <v>117</v>
      </c>
      <c r="B131" s="179" t="s">
        <v>374</v>
      </c>
      <c r="C131" s="179" t="s">
        <v>491</v>
      </c>
      <c r="D131" s="180" t="s">
        <v>399</v>
      </c>
      <c r="E131" s="178" t="s">
        <v>279</v>
      </c>
      <c r="F131" s="179" t="s">
        <v>93</v>
      </c>
      <c r="G131" s="179" t="s">
        <v>126</v>
      </c>
      <c r="H131" s="195">
        <v>44.62</v>
      </c>
      <c r="I131" s="179">
        <v>1</v>
      </c>
      <c r="J131" s="119">
        <f>IF(I131&lt;&gt;"",VLOOKUP(I131,Zusammenfassung!$I$11:$J$24,MATCH($E$11,{"V";"S";"SH"},0)+1,FALSE),)</f>
        <v>52.178571428571431</v>
      </c>
      <c r="K131" s="476">
        <f>IF(G131="A",Hilfsblatt!$D$9,IF(G131="B1",Hilfsblatt!$D$10,IF(G131="B2",Hilfsblatt!$D$11,IF(G131="C1",Hilfsblatt!$D$12,IF(G131="C2",Hilfsblatt!$D$13,IF(G131="D",Hilfsblatt!$D$14,IF(G131="E",Hilfsblatt!$D$15)))))))</f>
        <v>0</v>
      </c>
      <c r="L131" s="196">
        <f t="shared" si="8"/>
        <v>2328.2078571428569</v>
      </c>
      <c r="M131" s="196">
        <f t="shared" si="9"/>
        <v>0</v>
      </c>
      <c r="N131" s="197">
        <f t="shared" si="10"/>
        <v>0</v>
      </c>
      <c r="O131" s="196">
        <f t="shared" si="7"/>
        <v>0</v>
      </c>
      <c r="P131" s="3"/>
    </row>
    <row r="132" spans="1:16" ht="16.5">
      <c r="A132" s="357">
        <v>118</v>
      </c>
      <c r="B132" s="179" t="s">
        <v>374</v>
      </c>
      <c r="C132" s="179" t="s">
        <v>491</v>
      </c>
      <c r="D132" s="180" t="s">
        <v>400</v>
      </c>
      <c r="E132" s="178" t="s">
        <v>279</v>
      </c>
      <c r="F132" s="179" t="s">
        <v>93</v>
      </c>
      <c r="G132" s="179" t="s">
        <v>126</v>
      </c>
      <c r="H132" s="195">
        <v>18.829999999999998</v>
      </c>
      <c r="I132" s="179">
        <v>1</v>
      </c>
      <c r="J132" s="119">
        <f>IF(I132&lt;&gt;"",VLOOKUP(I132,Zusammenfassung!$I$11:$J$24,MATCH($E$11,{"V";"S";"SH"},0)+1,FALSE),)</f>
        <v>52.178571428571431</v>
      </c>
      <c r="K132" s="476">
        <f>IF(G132="A",Hilfsblatt!$D$9,IF(G132="B1",Hilfsblatt!$D$10,IF(G132="B2",Hilfsblatt!$D$11,IF(G132="C1",Hilfsblatt!$D$12,IF(G132="C2",Hilfsblatt!$D$13,IF(G132="D",Hilfsblatt!$D$14,IF(G132="E",Hilfsblatt!$D$15)))))))</f>
        <v>0</v>
      </c>
      <c r="L132" s="196">
        <f t="shared" si="8"/>
        <v>982.52249999999992</v>
      </c>
      <c r="M132" s="196">
        <f t="shared" si="9"/>
        <v>0</v>
      </c>
      <c r="N132" s="197">
        <f t="shared" si="10"/>
        <v>0</v>
      </c>
      <c r="O132" s="196">
        <f t="shared" si="7"/>
        <v>0</v>
      </c>
      <c r="P132" s="3"/>
    </row>
    <row r="133" spans="1:16" ht="16.5">
      <c r="A133" s="357">
        <v>119</v>
      </c>
      <c r="B133" s="179" t="s">
        <v>374</v>
      </c>
      <c r="C133" s="179" t="s">
        <v>491</v>
      </c>
      <c r="D133" s="180" t="s">
        <v>401</v>
      </c>
      <c r="E133" s="178" t="s">
        <v>279</v>
      </c>
      <c r="F133" s="179" t="s">
        <v>93</v>
      </c>
      <c r="G133" s="179" t="s">
        <v>126</v>
      </c>
      <c r="H133" s="195">
        <v>8.7899999999999991</v>
      </c>
      <c r="I133" s="179">
        <v>1</v>
      </c>
      <c r="J133" s="119">
        <f>IF(I133&lt;&gt;"",VLOOKUP(I133,Zusammenfassung!$I$11:$J$24,MATCH($E$11,{"V";"S";"SH"},0)+1,FALSE),)</f>
        <v>52.178571428571431</v>
      </c>
      <c r="K133" s="476">
        <f>IF(G133="A",Hilfsblatt!$D$9,IF(G133="B1",Hilfsblatt!$D$10,IF(G133="B2",Hilfsblatt!$D$11,IF(G133="C1",Hilfsblatt!$D$12,IF(G133="C2",Hilfsblatt!$D$13,IF(G133="D",Hilfsblatt!$D$14,IF(G133="E",Hilfsblatt!$D$15)))))))</f>
        <v>0</v>
      </c>
      <c r="L133" s="196">
        <f t="shared" si="8"/>
        <v>458.64964285714285</v>
      </c>
      <c r="M133" s="196">
        <f t="shared" si="9"/>
        <v>0</v>
      </c>
      <c r="N133" s="197">
        <f t="shared" si="10"/>
        <v>0</v>
      </c>
      <c r="O133" s="196">
        <f t="shared" si="7"/>
        <v>0</v>
      </c>
      <c r="P133" s="3"/>
    </row>
    <row r="134" spans="1:16" ht="16.5">
      <c r="A134" s="357">
        <v>120</v>
      </c>
      <c r="B134" s="179" t="s">
        <v>127</v>
      </c>
      <c r="C134" s="179" t="s">
        <v>491</v>
      </c>
      <c r="D134" s="180" t="s">
        <v>72</v>
      </c>
      <c r="E134" s="178" t="s">
        <v>72</v>
      </c>
      <c r="F134" s="179" t="s">
        <v>277</v>
      </c>
      <c r="G134" s="179" t="s">
        <v>1032</v>
      </c>
      <c r="H134" s="195">
        <v>100.64</v>
      </c>
      <c r="I134" s="179">
        <v>2</v>
      </c>
      <c r="J134" s="119">
        <f>IF(I134&lt;&gt;"",VLOOKUP(I134,Zusammenfassung!$I$11:$J$24,MATCH($E$11,{"V";"S";"SH"},0)+1,FALSE),)</f>
        <v>100.3</v>
      </c>
      <c r="K134" s="476">
        <f>IF(G134="A",Hilfsblatt!$D$9,IF(G134="B1",Hilfsblatt!$D$10,IF(G134="B2",Hilfsblatt!$D$11,IF(G134="C1",Hilfsblatt!$D$12,IF(G134="C2",Hilfsblatt!$D$13,IF(G134="D",Hilfsblatt!$D$14,IF(G134="E",Hilfsblatt!$D$15)))))))</f>
        <v>0</v>
      </c>
      <c r="L134" s="196">
        <f t="shared" si="8"/>
        <v>10094.191999999999</v>
      </c>
      <c r="M134" s="196">
        <f t="shared" si="9"/>
        <v>0</v>
      </c>
      <c r="N134" s="197">
        <f t="shared" si="10"/>
        <v>0</v>
      </c>
      <c r="O134" s="196">
        <f t="shared" si="7"/>
        <v>0</v>
      </c>
      <c r="P134" s="3"/>
    </row>
    <row r="135" spans="1:16" ht="16.5">
      <c r="A135" s="357">
        <v>121</v>
      </c>
      <c r="B135" s="179" t="s">
        <v>127</v>
      </c>
      <c r="C135" s="179" t="s">
        <v>585</v>
      </c>
      <c r="D135" s="180" t="s">
        <v>402</v>
      </c>
      <c r="E135" s="178" t="s">
        <v>402</v>
      </c>
      <c r="F135" s="179" t="s">
        <v>35</v>
      </c>
      <c r="G135" s="179" t="s">
        <v>46</v>
      </c>
      <c r="H135" s="195">
        <v>16</v>
      </c>
      <c r="I135" s="179">
        <v>5</v>
      </c>
      <c r="J135" s="119">
        <f>IF(I135&lt;&gt;"",VLOOKUP(I135,Zusammenfassung!$I$11:$J$24,MATCH($E$11,{"V";"S";"SH"},0)+1,FALSE),)</f>
        <v>250.75</v>
      </c>
      <c r="K135" s="476">
        <f>IF(G135="A",Hilfsblatt!$D$9,IF(G135="B1",Hilfsblatt!$D$10,IF(G135="B2",Hilfsblatt!$D$11,IF(G135="C1",Hilfsblatt!$D$12,IF(G135="C2",Hilfsblatt!$D$13,IF(G135="D",Hilfsblatt!$D$14,IF(G135="E",Hilfsblatt!$D$15)))))))</f>
        <v>0</v>
      </c>
      <c r="L135" s="196">
        <f t="shared" si="8"/>
        <v>4012</v>
      </c>
      <c r="M135" s="196">
        <f t="shared" si="9"/>
        <v>0</v>
      </c>
      <c r="N135" s="197">
        <f t="shared" si="10"/>
        <v>0</v>
      </c>
      <c r="O135" s="196">
        <f t="shared" si="7"/>
        <v>0</v>
      </c>
      <c r="P135" s="3"/>
    </row>
    <row r="136" spans="1:16" ht="16.5">
      <c r="A136" s="357">
        <v>122</v>
      </c>
      <c r="B136" s="179" t="s">
        <v>127</v>
      </c>
      <c r="C136" s="179" t="s">
        <v>136</v>
      </c>
      <c r="D136" s="180" t="s">
        <v>403</v>
      </c>
      <c r="E136" s="178" t="s">
        <v>279</v>
      </c>
      <c r="F136" s="179" t="s">
        <v>93</v>
      </c>
      <c r="G136" s="179" t="s">
        <v>126</v>
      </c>
      <c r="H136" s="195">
        <v>24.5</v>
      </c>
      <c r="I136" s="179">
        <v>1</v>
      </c>
      <c r="J136" s="119">
        <f>IF(I136&lt;&gt;"",VLOOKUP(I136,Zusammenfassung!$I$11:$J$24,MATCH($E$11,{"V";"S";"SH"},0)+1,FALSE),)</f>
        <v>52.178571428571431</v>
      </c>
      <c r="K136" s="476">
        <f>IF(G136="A",Hilfsblatt!$D$9,IF(G136="B1",Hilfsblatt!$D$10,IF(G136="B2",Hilfsblatt!$D$11,IF(G136="C1",Hilfsblatt!$D$12,IF(G136="C2",Hilfsblatt!$D$13,IF(G136="D",Hilfsblatt!$D$14,IF(G136="E",Hilfsblatt!$D$15)))))))</f>
        <v>0</v>
      </c>
      <c r="L136" s="196">
        <f t="shared" si="8"/>
        <v>1278.375</v>
      </c>
      <c r="M136" s="196">
        <f t="shared" si="9"/>
        <v>0</v>
      </c>
      <c r="N136" s="197">
        <f t="shared" si="10"/>
        <v>0</v>
      </c>
      <c r="O136" s="196">
        <f t="shared" si="7"/>
        <v>0</v>
      </c>
      <c r="P136" s="3"/>
    </row>
    <row r="137" spans="1:16" ht="16.5">
      <c r="A137" s="357">
        <v>123</v>
      </c>
      <c r="B137" s="179" t="s">
        <v>127</v>
      </c>
      <c r="C137" s="179" t="s">
        <v>136</v>
      </c>
      <c r="D137" s="180" t="s">
        <v>404</v>
      </c>
      <c r="E137" s="178" t="s">
        <v>279</v>
      </c>
      <c r="F137" s="179" t="s">
        <v>93</v>
      </c>
      <c r="G137" s="179" t="s">
        <v>126</v>
      </c>
      <c r="H137" s="195">
        <v>25</v>
      </c>
      <c r="I137" s="179">
        <v>1</v>
      </c>
      <c r="J137" s="119">
        <f>IF(I137&lt;&gt;"",VLOOKUP(I137,Zusammenfassung!$I$11:$J$24,MATCH($E$11,{"V";"S";"SH"},0)+1,FALSE),)</f>
        <v>52.178571428571431</v>
      </c>
      <c r="K137" s="476">
        <f>IF(G137="A",Hilfsblatt!$D$9,IF(G137="B1",Hilfsblatt!$D$10,IF(G137="B2",Hilfsblatt!$D$11,IF(G137="C1",Hilfsblatt!$D$12,IF(G137="C2",Hilfsblatt!$D$13,IF(G137="D",Hilfsblatt!$D$14,IF(G137="E",Hilfsblatt!$D$15)))))))</f>
        <v>0</v>
      </c>
      <c r="L137" s="196">
        <f t="shared" si="8"/>
        <v>1304.4642857142858</v>
      </c>
      <c r="M137" s="196">
        <f t="shared" si="9"/>
        <v>0</v>
      </c>
      <c r="N137" s="197">
        <f t="shared" si="10"/>
        <v>0</v>
      </c>
      <c r="O137" s="196">
        <f t="shared" si="7"/>
        <v>0</v>
      </c>
      <c r="P137" s="3"/>
    </row>
    <row r="138" spans="1:16" ht="16.5">
      <c r="A138" s="357">
        <v>124</v>
      </c>
      <c r="B138" s="179" t="s">
        <v>127</v>
      </c>
      <c r="C138" s="179" t="s">
        <v>136</v>
      </c>
      <c r="D138" s="180" t="s">
        <v>405</v>
      </c>
      <c r="E138" s="178" t="s">
        <v>279</v>
      </c>
      <c r="F138" s="179" t="s">
        <v>93</v>
      </c>
      <c r="G138" s="179" t="s">
        <v>126</v>
      </c>
      <c r="H138" s="195">
        <v>35.299999999999997</v>
      </c>
      <c r="I138" s="179">
        <v>1</v>
      </c>
      <c r="J138" s="119">
        <f>IF(I138&lt;&gt;"",VLOOKUP(I138,Zusammenfassung!$I$11:$J$24,MATCH($E$11,{"V";"S";"SH"},0)+1,FALSE),)</f>
        <v>52.178571428571431</v>
      </c>
      <c r="K138" s="476">
        <f>IF(G138="A",Hilfsblatt!$D$9,IF(G138="B1",Hilfsblatt!$D$10,IF(G138="B2",Hilfsblatt!$D$11,IF(G138="C1",Hilfsblatt!$D$12,IF(G138="C2",Hilfsblatt!$D$13,IF(G138="D",Hilfsblatt!$D$14,IF(G138="E",Hilfsblatt!$D$15)))))))</f>
        <v>0</v>
      </c>
      <c r="L138" s="196">
        <f t="shared" si="8"/>
        <v>1841.9035714285712</v>
      </c>
      <c r="M138" s="196">
        <f t="shared" si="9"/>
        <v>0</v>
      </c>
      <c r="N138" s="197">
        <f t="shared" si="10"/>
        <v>0</v>
      </c>
      <c r="O138" s="196">
        <f t="shared" si="7"/>
        <v>0</v>
      </c>
      <c r="P138" s="3"/>
    </row>
    <row r="139" spans="1:16" ht="16.5">
      <c r="A139" s="357">
        <v>125</v>
      </c>
      <c r="B139" s="179" t="s">
        <v>127</v>
      </c>
      <c r="C139" s="179" t="s">
        <v>136</v>
      </c>
      <c r="D139" s="180" t="s">
        <v>406</v>
      </c>
      <c r="E139" s="178" t="s">
        <v>279</v>
      </c>
      <c r="F139" s="179" t="s">
        <v>93</v>
      </c>
      <c r="G139" s="179" t="s">
        <v>126</v>
      </c>
      <c r="H139" s="195">
        <v>35.299999999999997</v>
      </c>
      <c r="I139" s="179">
        <v>1</v>
      </c>
      <c r="J139" s="119">
        <f>IF(I139&lt;&gt;"",VLOOKUP(I139,Zusammenfassung!$I$11:$J$24,MATCH($E$11,{"V";"S";"SH"},0)+1,FALSE),)</f>
        <v>52.178571428571431</v>
      </c>
      <c r="K139" s="476">
        <f>IF(G139="A",Hilfsblatt!$D$9,IF(G139="B1",Hilfsblatt!$D$10,IF(G139="B2",Hilfsblatt!$D$11,IF(G139="C1",Hilfsblatt!$D$12,IF(G139="C2",Hilfsblatt!$D$13,IF(G139="D",Hilfsblatt!$D$14,IF(G139="E",Hilfsblatt!$D$15)))))))</f>
        <v>0</v>
      </c>
      <c r="L139" s="196">
        <f t="shared" si="8"/>
        <v>1841.9035714285712</v>
      </c>
      <c r="M139" s="196">
        <f t="shared" si="9"/>
        <v>0</v>
      </c>
      <c r="N139" s="197">
        <f t="shared" si="10"/>
        <v>0</v>
      </c>
      <c r="O139" s="196">
        <f t="shared" si="7"/>
        <v>0</v>
      </c>
      <c r="P139" s="3"/>
    </row>
    <row r="140" spans="1:16" ht="16.5">
      <c r="A140" s="357">
        <v>126</v>
      </c>
      <c r="B140" s="179" t="s">
        <v>127</v>
      </c>
      <c r="C140" s="179" t="s">
        <v>136</v>
      </c>
      <c r="D140" s="180" t="s">
        <v>407</v>
      </c>
      <c r="E140" s="178" t="s">
        <v>279</v>
      </c>
      <c r="F140" s="179" t="s">
        <v>93</v>
      </c>
      <c r="G140" s="179" t="s">
        <v>126</v>
      </c>
      <c r="H140" s="195">
        <v>24.4</v>
      </c>
      <c r="I140" s="179">
        <v>1</v>
      </c>
      <c r="J140" s="119">
        <f>IF(I140&lt;&gt;"",VLOOKUP(I140,Zusammenfassung!$I$11:$J$24,MATCH($E$11,{"V";"S";"SH"},0)+1,FALSE),)</f>
        <v>52.178571428571431</v>
      </c>
      <c r="K140" s="476">
        <f>IF(G140="A",Hilfsblatt!$D$9,IF(G140="B1",Hilfsblatt!$D$10,IF(G140="B2",Hilfsblatt!$D$11,IF(G140="C1",Hilfsblatt!$D$12,IF(G140="C2",Hilfsblatt!$D$13,IF(G140="D",Hilfsblatt!$D$14,IF(G140="E",Hilfsblatt!$D$15)))))))</f>
        <v>0</v>
      </c>
      <c r="L140" s="196">
        <f t="shared" si="8"/>
        <v>1273.1571428571428</v>
      </c>
      <c r="M140" s="196">
        <f t="shared" si="9"/>
        <v>0</v>
      </c>
      <c r="N140" s="197">
        <f t="shared" si="10"/>
        <v>0</v>
      </c>
      <c r="O140" s="196">
        <f t="shared" si="7"/>
        <v>0</v>
      </c>
      <c r="P140" s="3"/>
    </row>
    <row r="141" spans="1:16" ht="16.5">
      <c r="A141" s="357">
        <v>127</v>
      </c>
      <c r="B141" s="179" t="s">
        <v>127</v>
      </c>
      <c r="C141" s="179" t="s">
        <v>136</v>
      </c>
      <c r="D141" s="180" t="s">
        <v>408</v>
      </c>
      <c r="E141" s="178" t="s">
        <v>279</v>
      </c>
      <c r="F141" s="179" t="s">
        <v>93</v>
      </c>
      <c r="G141" s="179" t="s">
        <v>126</v>
      </c>
      <c r="H141" s="195">
        <v>35.299999999999997</v>
      </c>
      <c r="I141" s="179">
        <v>1</v>
      </c>
      <c r="J141" s="119">
        <f>IF(I141&lt;&gt;"",VLOOKUP(I141,Zusammenfassung!$I$11:$J$24,MATCH($E$11,{"V";"S";"SH"},0)+1,FALSE),)</f>
        <v>52.178571428571431</v>
      </c>
      <c r="K141" s="476">
        <f>IF(G141="A",Hilfsblatt!$D$9,IF(G141="B1",Hilfsblatt!$D$10,IF(G141="B2",Hilfsblatt!$D$11,IF(G141="C1",Hilfsblatt!$D$12,IF(G141="C2",Hilfsblatt!$D$13,IF(G141="D",Hilfsblatt!$D$14,IF(G141="E",Hilfsblatt!$D$15)))))))</f>
        <v>0</v>
      </c>
      <c r="L141" s="196">
        <f t="shared" si="8"/>
        <v>1841.9035714285712</v>
      </c>
      <c r="M141" s="196">
        <f t="shared" si="9"/>
        <v>0</v>
      </c>
      <c r="N141" s="197">
        <f t="shared" si="10"/>
        <v>0</v>
      </c>
      <c r="O141" s="196">
        <f t="shared" si="7"/>
        <v>0</v>
      </c>
      <c r="P141" s="3"/>
    </row>
    <row r="142" spans="1:16" ht="16.5">
      <c r="A142" s="357">
        <v>128</v>
      </c>
      <c r="B142" s="179" t="s">
        <v>127</v>
      </c>
      <c r="C142" s="179" t="s">
        <v>136</v>
      </c>
      <c r="D142" s="180" t="s">
        <v>409</v>
      </c>
      <c r="E142" s="178" t="s">
        <v>279</v>
      </c>
      <c r="F142" s="179" t="s">
        <v>93</v>
      </c>
      <c r="G142" s="179" t="s">
        <v>126</v>
      </c>
      <c r="H142" s="195">
        <v>24.4</v>
      </c>
      <c r="I142" s="179">
        <v>1</v>
      </c>
      <c r="J142" s="119">
        <f>IF(I142&lt;&gt;"",VLOOKUP(I142,Zusammenfassung!$I$11:$J$24,MATCH($E$11,{"V";"S";"SH"},0)+1,FALSE),)</f>
        <v>52.178571428571431</v>
      </c>
      <c r="K142" s="476">
        <f>IF(G142="A",Hilfsblatt!$D$9,IF(G142="B1",Hilfsblatt!$D$10,IF(G142="B2",Hilfsblatt!$D$11,IF(G142="C1",Hilfsblatt!$D$12,IF(G142="C2",Hilfsblatt!$D$13,IF(G142="D",Hilfsblatt!$D$14,IF(G142="E",Hilfsblatt!$D$15)))))))</f>
        <v>0</v>
      </c>
      <c r="L142" s="196">
        <f t="shared" si="8"/>
        <v>1273.1571428571428</v>
      </c>
      <c r="M142" s="196">
        <f t="shared" si="9"/>
        <v>0</v>
      </c>
      <c r="N142" s="197">
        <f t="shared" si="10"/>
        <v>0</v>
      </c>
      <c r="O142" s="196">
        <f t="shared" si="7"/>
        <v>0</v>
      </c>
      <c r="P142" s="3"/>
    </row>
    <row r="143" spans="1:16" ht="16.5">
      <c r="A143" s="357">
        <v>129</v>
      </c>
      <c r="B143" s="179" t="s">
        <v>127</v>
      </c>
      <c r="C143" s="179" t="s">
        <v>136</v>
      </c>
      <c r="D143" s="180" t="s">
        <v>410</v>
      </c>
      <c r="E143" s="178" t="s">
        <v>292</v>
      </c>
      <c r="F143" s="179" t="s">
        <v>93</v>
      </c>
      <c r="G143" s="179" t="s">
        <v>94</v>
      </c>
      <c r="H143" s="195">
        <v>18.100000000000001</v>
      </c>
      <c r="I143" s="179">
        <v>0.23</v>
      </c>
      <c r="J143" s="177">
        <f>IF(I143&lt;&gt;"",VLOOKUP(I143,Zusammenfassung!$I$11:$J$24,MATCH($E$11,{"V";"S";"SH"},0)+1,FALSE),)</f>
        <v>12</v>
      </c>
      <c r="K143" s="476">
        <f>IF(G143="A",Hilfsblatt!$D$9,IF(G143="B1",Hilfsblatt!$D$10,IF(G143="B2",Hilfsblatt!$D$11,IF(G143="C1",Hilfsblatt!$D$12,IF(G143="C2",Hilfsblatt!$D$13,IF(G143="D",Hilfsblatt!$D$14,IF(G143="E",Hilfsblatt!$D$15)))))))</f>
        <v>0</v>
      </c>
      <c r="L143" s="196">
        <f t="shared" si="8"/>
        <v>217.20000000000002</v>
      </c>
      <c r="M143" s="196">
        <f t="shared" si="9"/>
        <v>0</v>
      </c>
      <c r="N143" s="197">
        <f t="shared" si="10"/>
        <v>0</v>
      </c>
      <c r="O143" s="196">
        <f t="shared" si="7"/>
        <v>0</v>
      </c>
      <c r="P143" s="3"/>
    </row>
    <row r="144" spans="1:16" ht="16.5">
      <c r="A144" s="357">
        <v>130</v>
      </c>
      <c r="B144" s="179" t="s">
        <v>127</v>
      </c>
      <c r="C144" s="179" t="s">
        <v>136</v>
      </c>
      <c r="D144" s="180" t="s">
        <v>411</v>
      </c>
      <c r="E144" s="178" t="s">
        <v>279</v>
      </c>
      <c r="F144" s="179" t="s">
        <v>93</v>
      </c>
      <c r="G144" s="179" t="s">
        <v>126</v>
      </c>
      <c r="H144" s="195">
        <v>24</v>
      </c>
      <c r="I144" s="179">
        <v>1</v>
      </c>
      <c r="J144" s="119">
        <f>IF(I144&lt;&gt;"",VLOOKUP(I144,Zusammenfassung!$I$11:$J$24,MATCH($E$11,{"V";"S";"SH"},0)+1,FALSE),)</f>
        <v>52.178571428571431</v>
      </c>
      <c r="K144" s="476">
        <f>IF(G144="A",Hilfsblatt!$D$9,IF(G144="B1",Hilfsblatt!$D$10,IF(G144="B2",Hilfsblatt!$D$11,IF(G144="C1",Hilfsblatt!$D$12,IF(G144="C2",Hilfsblatt!$D$13,IF(G144="D",Hilfsblatt!$D$14,IF(G144="E",Hilfsblatt!$D$15)))))))</f>
        <v>0</v>
      </c>
      <c r="L144" s="196">
        <f t="shared" si="8"/>
        <v>1252.2857142857142</v>
      </c>
      <c r="M144" s="196">
        <f t="shared" si="9"/>
        <v>0</v>
      </c>
      <c r="N144" s="197">
        <f t="shared" si="10"/>
        <v>0</v>
      </c>
      <c r="O144" s="196">
        <f t="shared" ref="O144:O175" si="11">M144*$K$11</f>
        <v>0</v>
      </c>
      <c r="P144" s="3"/>
    </row>
    <row r="145" spans="1:16" ht="16.5">
      <c r="A145" s="357">
        <v>131</v>
      </c>
      <c r="B145" s="179" t="s">
        <v>127</v>
      </c>
      <c r="C145" s="179" t="s">
        <v>136</v>
      </c>
      <c r="D145" s="180" t="s">
        <v>412</v>
      </c>
      <c r="E145" s="178" t="s">
        <v>279</v>
      </c>
      <c r="F145" s="179" t="s">
        <v>93</v>
      </c>
      <c r="G145" s="179" t="s">
        <v>126</v>
      </c>
      <c r="H145" s="195">
        <v>24.2</v>
      </c>
      <c r="I145" s="179">
        <v>1</v>
      </c>
      <c r="J145" s="119">
        <f>IF(I145&lt;&gt;"",VLOOKUP(I145,Zusammenfassung!$I$11:$J$24,MATCH($E$11,{"V";"S";"SH"},0)+1,FALSE),)</f>
        <v>52.178571428571431</v>
      </c>
      <c r="K145" s="476">
        <f>IF(G145="A",Hilfsblatt!$D$9,IF(G145="B1",Hilfsblatt!$D$10,IF(G145="B2",Hilfsblatt!$D$11,IF(G145="C1",Hilfsblatt!$D$12,IF(G145="C2",Hilfsblatt!$D$13,IF(G145="D",Hilfsblatt!$D$14,IF(G145="E",Hilfsblatt!$D$15)))))))</f>
        <v>0</v>
      </c>
      <c r="L145" s="196">
        <f t="shared" si="8"/>
        <v>1262.7214285714285</v>
      </c>
      <c r="M145" s="196">
        <f t="shared" si="9"/>
        <v>0</v>
      </c>
      <c r="N145" s="197">
        <f t="shared" si="10"/>
        <v>0</v>
      </c>
      <c r="O145" s="196">
        <f t="shared" si="11"/>
        <v>0</v>
      </c>
      <c r="P145" s="3"/>
    </row>
    <row r="146" spans="1:16" ht="16.5">
      <c r="A146" s="357">
        <v>132</v>
      </c>
      <c r="B146" s="179" t="s">
        <v>127</v>
      </c>
      <c r="C146" s="179" t="s">
        <v>136</v>
      </c>
      <c r="D146" s="180" t="s">
        <v>413</v>
      </c>
      <c r="E146" s="178" t="s">
        <v>279</v>
      </c>
      <c r="F146" s="179" t="s">
        <v>93</v>
      </c>
      <c r="G146" s="179" t="s">
        <v>126</v>
      </c>
      <c r="H146" s="195">
        <v>17.5</v>
      </c>
      <c r="I146" s="179">
        <v>1</v>
      </c>
      <c r="J146" s="119">
        <f>IF(I146&lt;&gt;"",VLOOKUP(I146,Zusammenfassung!$I$11:$J$24,MATCH($E$11,{"V";"S";"SH"},0)+1,FALSE),)</f>
        <v>52.178571428571431</v>
      </c>
      <c r="K146" s="476">
        <f>IF(G146="A",Hilfsblatt!$D$9,IF(G146="B1",Hilfsblatt!$D$10,IF(G146="B2",Hilfsblatt!$D$11,IF(G146="C1",Hilfsblatt!$D$12,IF(G146="C2",Hilfsblatt!$D$13,IF(G146="D",Hilfsblatt!$D$14,IF(G146="E",Hilfsblatt!$D$15)))))))</f>
        <v>0</v>
      </c>
      <c r="L146" s="196">
        <f t="shared" si="8"/>
        <v>913.125</v>
      </c>
      <c r="M146" s="196">
        <f t="shared" si="9"/>
        <v>0</v>
      </c>
      <c r="N146" s="197">
        <f t="shared" si="10"/>
        <v>0</v>
      </c>
      <c r="O146" s="196">
        <f t="shared" si="11"/>
        <v>0</v>
      </c>
      <c r="P146" s="3"/>
    </row>
    <row r="147" spans="1:16" ht="16.5">
      <c r="A147" s="357">
        <v>133</v>
      </c>
      <c r="B147" s="179" t="s">
        <v>127</v>
      </c>
      <c r="C147" s="179" t="s">
        <v>136</v>
      </c>
      <c r="D147" s="180" t="s">
        <v>414</v>
      </c>
      <c r="E147" s="178" t="s">
        <v>279</v>
      </c>
      <c r="F147" s="179" t="s">
        <v>93</v>
      </c>
      <c r="G147" s="179" t="s">
        <v>126</v>
      </c>
      <c r="H147" s="195">
        <v>24.2</v>
      </c>
      <c r="I147" s="179">
        <v>1</v>
      </c>
      <c r="J147" s="119">
        <f>IF(I147&lt;&gt;"",VLOOKUP(I147,Zusammenfassung!$I$11:$J$24,MATCH($E$11,{"V";"S";"SH"},0)+1,FALSE),)</f>
        <v>52.178571428571431</v>
      </c>
      <c r="K147" s="476">
        <f>IF(G147="A",Hilfsblatt!$D$9,IF(G147="B1",Hilfsblatt!$D$10,IF(G147="B2",Hilfsblatt!$D$11,IF(G147="C1",Hilfsblatt!$D$12,IF(G147="C2",Hilfsblatt!$D$13,IF(G147="D",Hilfsblatt!$D$14,IF(G147="E",Hilfsblatt!$D$15)))))))</f>
        <v>0</v>
      </c>
      <c r="L147" s="196">
        <f t="shared" si="8"/>
        <v>1262.7214285714285</v>
      </c>
      <c r="M147" s="196">
        <f t="shared" si="9"/>
        <v>0</v>
      </c>
      <c r="N147" s="197">
        <f t="shared" si="10"/>
        <v>0</v>
      </c>
      <c r="O147" s="196">
        <f t="shared" si="11"/>
        <v>0</v>
      </c>
      <c r="P147" s="3"/>
    </row>
    <row r="148" spans="1:16" ht="16.5">
      <c r="A148" s="357">
        <v>134</v>
      </c>
      <c r="B148" s="179" t="s">
        <v>127</v>
      </c>
      <c r="C148" s="179" t="s">
        <v>136</v>
      </c>
      <c r="D148" s="180" t="s">
        <v>415</v>
      </c>
      <c r="E148" s="178" t="s">
        <v>279</v>
      </c>
      <c r="F148" s="179" t="s">
        <v>93</v>
      </c>
      <c r="G148" s="179" t="s">
        <v>126</v>
      </c>
      <c r="H148" s="195">
        <v>29.9</v>
      </c>
      <c r="I148" s="179">
        <v>1</v>
      </c>
      <c r="J148" s="119">
        <f>IF(I148&lt;&gt;"",VLOOKUP(I148,Zusammenfassung!$I$11:$J$24,MATCH($E$11,{"V";"S";"SH"},0)+1,FALSE),)</f>
        <v>52.178571428571431</v>
      </c>
      <c r="K148" s="476">
        <f>IF(G148="A",Hilfsblatt!$D$9,IF(G148="B1",Hilfsblatt!$D$10,IF(G148="B2",Hilfsblatt!$D$11,IF(G148="C1",Hilfsblatt!$D$12,IF(G148="C2",Hilfsblatt!$D$13,IF(G148="D",Hilfsblatt!$D$14,IF(G148="E",Hilfsblatt!$D$15)))))))</f>
        <v>0</v>
      </c>
      <c r="L148" s="196">
        <f t="shared" si="8"/>
        <v>1560.1392857142857</v>
      </c>
      <c r="M148" s="196">
        <f t="shared" si="9"/>
        <v>0</v>
      </c>
      <c r="N148" s="197">
        <f t="shared" si="10"/>
        <v>0</v>
      </c>
      <c r="O148" s="196">
        <f t="shared" si="11"/>
        <v>0</v>
      </c>
      <c r="P148" s="3"/>
    </row>
    <row r="149" spans="1:16" ht="16.5">
      <c r="A149" s="357">
        <v>135</v>
      </c>
      <c r="B149" s="179" t="s">
        <v>127</v>
      </c>
      <c r="C149" s="179" t="s">
        <v>136</v>
      </c>
      <c r="D149" s="180" t="s">
        <v>416</v>
      </c>
      <c r="E149" s="178" t="s">
        <v>279</v>
      </c>
      <c r="F149" s="179" t="s">
        <v>93</v>
      </c>
      <c r="G149" s="179" t="s">
        <v>126</v>
      </c>
      <c r="H149" s="195">
        <v>30.3</v>
      </c>
      <c r="I149" s="179">
        <v>1</v>
      </c>
      <c r="J149" s="119">
        <f>IF(I149&lt;&gt;"",VLOOKUP(I149,Zusammenfassung!$I$11:$J$24,MATCH($E$11,{"V";"S";"SH"},0)+1,FALSE),)</f>
        <v>52.178571428571431</v>
      </c>
      <c r="K149" s="476">
        <f>IF(G149="A",Hilfsblatt!$D$9,IF(G149="B1",Hilfsblatt!$D$10,IF(G149="B2",Hilfsblatt!$D$11,IF(G149="C1",Hilfsblatt!$D$12,IF(G149="C2",Hilfsblatt!$D$13,IF(G149="D",Hilfsblatt!$D$14,IF(G149="E",Hilfsblatt!$D$15)))))))</f>
        <v>0</v>
      </c>
      <c r="L149" s="196">
        <f t="shared" si="8"/>
        <v>1581.0107142857144</v>
      </c>
      <c r="M149" s="196">
        <f t="shared" si="9"/>
        <v>0</v>
      </c>
      <c r="N149" s="197">
        <f t="shared" si="10"/>
        <v>0</v>
      </c>
      <c r="O149" s="196">
        <f t="shared" si="11"/>
        <v>0</v>
      </c>
      <c r="P149" s="3"/>
    </row>
    <row r="150" spans="1:16" ht="16.5">
      <c r="A150" s="357">
        <v>136</v>
      </c>
      <c r="B150" s="179" t="s">
        <v>127</v>
      </c>
      <c r="C150" s="179" t="s">
        <v>136</v>
      </c>
      <c r="D150" s="180" t="s">
        <v>417</v>
      </c>
      <c r="E150" s="178" t="s">
        <v>279</v>
      </c>
      <c r="F150" s="179" t="s">
        <v>93</v>
      </c>
      <c r="G150" s="179" t="s">
        <v>126</v>
      </c>
      <c r="H150" s="195">
        <v>25.77</v>
      </c>
      <c r="I150" s="179">
        <v>1</v>
      </c>
      <c r="J150" s="119">
        <f>IF(I150&lt;&gt;"",VLOOKUP(I150,Zusammenfassung!$I$11:$J$24,MATCH($E$11,{"V";"S";"SH"},0)+1,FALSE),)</f>
        <v>52.178571428571431</v>
      </c>
      <c r="K150" s="476">
        <f>IF(G150="A",Hilfsblatt!$D$9,IF(G150="B1",Hilfsblatt!$D$10,IF(G150="B2",Hilfsblatt!$D$11,IF(G150="C1",Hilfsblatt!$D$12,IF(G150="C2",Hilfsblatt!$D$13,IF(G150="D",Hilfsblatt!$D$14,IF(G150="E",Hilfsblatt!$D$15)))))))</f>
        <v>0</v>
      </c>
      <c r="L150" s="196">
        <f t="shared" si="8"/>
        <v>1344.6417857142858</v>
      </c>
      <c r="M150" s="196">
        <f t="shared" si="9"/>
        <v>0</v>
      </c>
      <c r="N150" s="197">
        <f t="shared" si="10"/>
        <v>0</v>
      </c>
      <c r="O150" s="196">
        <f t="shared" si="11"/>
        <v>0</v>
      </c>
      <c r="P150" s="3"/>
    </row>
    <row r="151" spans="1:16" ht="16.5">
      <c r="A151" s="357">
        <v>137</v>
      </c>
      <c r="B151" s="179" t="s">
        <v>127</v>
      </c>
      <c r="C151" s="179" t="s">
        <v>136</v>
      </c>
      <c r="D151" s="180" t="s">
        <v>418</v>
      </c>
      <c r="E151" s="178" t="s">
        <v>104</v>
      </c>
      <c r="F151" s="179" t="s">
        <v>277</v>
      </c>
      <c r="G151" s="179" t="s">
        <v>127</v>
      </c>
      <c r="H151" s="195">
        <v>17.600000000000001</v>
      </c>
      <c r="I151" s="179">
        <v>5</v>
      </c>
      <c r="J151" s="119">
        <f>IF(I151&lt;&gt;"",VLOOKUP(I151,Zusammenfassung!$I$11:$J$24,MATCH($E$11,{"V";"S";"SH"},0)+1,FALSE),)</f>
        <v>250.75</v>
      </c>
      <c r="K151" s="476">
        <f>IF(G151="A",Hilfsblatt!$D$9,IF(G151="B1",Hilfsblatt!$D$10,IF(G151="B2",Hilfsblatt!$D$11,IF(G151="C1",Hilfsblatt!$D$12,IF(G151="C2",Hilfsblatt!$D$13,IF(G151="D",Hilfsblatt!$D$14,IF(G151="E",Hilfsblatt!$D$15)))))))</f>
        <v>0</v>
      </c>
      <c r="L151" s="196">
        <f t="shared" si="8"/>
        <v>4413.2000000000007</v>
      </c>
      <c r="M151" s="196">
        <f t="shared" si="9"/>
        <v>0</v>
      </c>
      <c r="N151" s="197">
        <f t="shared" si="10"/>
        <v>0</v>
      </c>
      <c r="O151" s="196">
        <f t="shared" si="11"/>
        <v>0</v>
      </c>
      <c r="P151" s="3"/>
    </row>
    <row r="152" spans="1:16" ht="16.5">
      <c r="A152" s="357">
        <v>138</v>
      </c>
      <c r="B152" s="179" t="s">
        <v>127</v>
      </c>
      <c r="C152" s="179" t="s">
        <v>136</v>
      </c>
      <c r="D152" s="180" t="s">
        <v>419</v>
      </c>
      <c r="E152" s="178" t="s">
        <v>279</v>
      </c>
      <c r="F152" s="179" t="s">
        <v>93</v>
      </c>
      <c r="G152" s="179" t="s">
        <v>126</v>
      </c>
      <c r="H152" s="195">
        <v>21.25</v>
      </c>
      <c r="I152" s="179">
        <v>1</v>
      </c>
      <c r="J152" s="119">
        <f>IF(I152&lt;&gt;"",VLOOKUP(I152,Zusammenfassung!$I$11:$J$24,MATCH($E$11,{"V";"S";"SH"},0)+1,FALSE),)</f>
        <v>52.178571428571431</v>
      </c>
      <c r="K152" s="476">
        <f>IF(G152="A",Hilfsblatt!$D$9,IF(G152="B1",Hilfsblatt!$D$10,IF(G152="B2",Hilfsblatt!$D$11,IF(G152="C1",Hilfsblatt!$D$12,IF(G152="C2",Hilfsblatt!$D$13,IF(G152="D",Hilfsblatt!$D$14,IF(G152="E",Hilfsblatt!$D$15)))))))</f>
        <v>0</v>
      </c>
      <c r="L152" s="196">
        <f t="shared" ref="L152:L156" si="12">H152*J152</f>
        <v>1108.7946428571429</v>
      </c>
      <c r="M152" s="196">
        <f t="shared" ref="M152:M156" si="13">IFERROR(L152/K152,0)</f>
        <v>0</v>
      </c>
      <c r="N152" s="197">
        <f t="shared" ref="N152:N156" si="14">IF(O152&gt;0,O152/J152,0)</f>
        <v>0</v>
      </c>
      <c r="O152" s="196">
        <f t="shared" si="11"/>
        <v>0</v>
      </c>
      <c r="P152" s="3"/>
    </row>
    <row r="153" spans="1:16" ht="16.5">
      <c r="A153" s="357">
        <v>139</v>
      </c>
      <c r="B153" s="179" t="s">
        <v>127</v>
      </c>
      <c r="C153" s="179" t="s">
        <v>136</v>
      </c>
      <c r="D153" s="180" t="s">
        <v>420</v>
      </c>
      <c r="E153" s="178" t="s">
        <v>279</v>
      </c>
      <c r="F153" s="179" t="s">
        <v>93</v>
      </c>
      <c r="G153" s="179" t="s">
        <v>126</v>
      </c>
      <c r="H153" s="195">
        <v>21.25</v>
      </c>
      <c r="I153" s="179">
        <v>1</v>
      </c>
      <c r="J153" s="119">
        <f>IF(I153&lt;&gt;"",VLOOKUP(I153,Zusammenfassung!$I$11:$J$24,MATCH($E$11,{"V";"S";"SH"},0)+1,FALSE),)</f>
        <v>52.178571428571431</v>
      </c>
      <c r="K153" s="476">
        <f>IF(G153="A",Hilfsblatt!$D$9,IF(G153="B1",Hilfsblatt!$D$10,IF(G153="B2",Hilfsblatt!$D$11,IF(G153="C1",Hilfsblatt!$D$12,IF(G153="C2",Hilfsblatt!$D$13,IF(G153="D",Hilfsblatt!$D$14,IF(G153="E",Hilfsblatt!$D$15)))))))</f>
        <v>0</v>
      </c>
      <c r="L153" s="196">
        <f t="shared" si="12"/>
        <v>1108.7946428571429</v>
      </c>
      <c r="M153" s="196">
        <f t="shared" si="13"/>
        <v>0</v>
      </c>
      <c r="N153" s="197">
        <f t="shared" si="14"/>
        <v>0</v>
      </c>
      <c r="O153" s="196">
        <f t="shared" si="11"/>
        <v>0</v>
      </c>
      <c r="P153" s="3"/>
    </row>
    <row r="154" spans="1:16" ht="16.5">
      <c r="A154" s="357">
        <v>140</v>
      </c>
      <c r="B154" s="179" t="s">
        <v>118</v>
      </c>
      <c r="C154" s="179" t="s">
        <v>136</v>
      </c>
      <c r="D154" s="180" t="s">
        <v>72</v>
      </c>
      <c r="E154" s="210" t="s">
        <v>72</v>
      </c>
      <c r="F154" s="179" t="s">
        <v>277</v>
      </c>
      <c r="G154" s="179" t="s">
        <v>1032</v>
      </c>
      <c r="H154" s="195">
        <v>124.1</v>
      </c>
      <c r="I154" s="179">
        <v>2</v>
      </c>
      <c r="J154" s="119">
        <f>IF(I154&lt;&gt;"",VLOOKUP(I154,Zusammenfassung!$I$11:$J$24,MATCH($E$11,{"V";"S";"SH"},0)+1,FALSE),)</f>
        <v>100.3</v>
      </c>
      <c r="K154" s="476">
        <f>IF(G154="A",Hilfsblatt!$D$9,IF(G154="B1",Hilfsblatt!$D$10,IF(G154="B2",Hilfsblatt!$D$11,IF(G154="C1",Hilfsblatt!$D$12,IF(G154="C2",Hilfsblatt!$D$13,IF(G154="D",Hilfsblatt!$D$14,IF(G154="E",Hilfsblatt!$D$15)))))))</f>
        <v>0</v>
      </c>
      <c r="L154" s="196">
        <f t="shared" si="12"/>
        <v>12447.23</v>
      </c>
      <c r="M154" s="196">
        <f t="shared" si="13"/>
        <v>0</v>
      </c>
      <c r="N154" s="197">
        <f t="shared" si="14"/>
        <v>0</v>
      </c>
      <c r="O154" s="196">
        <f t="shared" si="11"/>
        <v>0</v>
      </c>
      <c r="P154" s="3"/>
    </row>
    <row r="155" spans="1:16" ht="16.5">
      <c r="A155" s="357">
        <v>141</v>
      </c>
      <c r="B155" s="179" t="s">
        <v>118</v>
      </c>
      <c r="C155" s="179" t="s">
        <v>136</v>
      </c>
      <c r="D155" s="180" t="s">
        <v>421</v>
      </c>
      <c r="E155" s="178" t="s">
        <v>52</v>
      </c>
      <c r="F155" s="179" t="s">
        <v>277</v>
      </c>
      <c r="G155" s="179" t="s">
        <v>127</v>
      </c>
      <c r="H155" s="195">
        <v>9.74</v>
      </c>
      <c r="I155" s="179">
        <v>5</v>
      </c>
      <c r="J155" s="119">
        <f>IF(I155&lt;&gt;"",VLOOKUP(I155,Zusammenfassung!$I$11:$J$24,MATCH($E$11,{"V";"S";"SH"},0)+1,FALSE),)</f>
        <v>250.75</v>
      </c>
      <c r="K155" s="476">
        <f>IF(G155="A",Hilfsblatt!$D$9,IF(G155="B1",Hilfsblatt!$D$10,IF(G155="B2",Hilfsblatt!$D$11,IF(G155="C1",Hilfsblatt!$D$12,IF(G155="C2",Hilfsblatt!$D$13,IF(G155="D",Hilfsblatt!$D$14,IF(G155="E",Hilfsblatt!$D$15)))))))</f>
        <v>0</v>
      </c>
      <c r="L155" s="196">
        <f t="shared" si="12"/>
        <v>2442.3049999999998</v>
      </c>
      <c r="M155" s="196">
        <f t="shared" si="13"/>
        <v>0</v>
      </c>
      <c r="N155" s="197">
        <f t="shared" si="14"/>
        <v>0</v>
      </c>
      <c r="O155" s="196">
        <f t="shared" si="11"/>
        <v>0</v>
      </c>
      <c r="P155" s="3"/>
    </row>
    <row r="156" spans="1:16" ht="16.5">
      <c r="A156" s="357">
        <v>142</v>
      </c>
      <c r="B156" s="179" t="s">
        <v>118</v>
      </c>
      <c r="C156" s="179" t="s">
        <v>136</v>
      </c>
      <c r="D156" s="180" t="s">
        <v>422</v>
      </c>
      <c r="E156" s="178" t="s">
        <v>423</v>
      </c>
      <c r="F156" s="179" t="s">
        <v>35</v>
      </c>
      <c r="G156" s="179" t="s">
        <v>46</v>
      </c>
      <c r="H156" s="195">
        <v>14.77</v>
      </c>
      <c r="I156" s="179">
        <v>5</v>
      </c>
      <c r="J156" s="119">
        <f>IF(I156&lt;&gt;"",VLOOKUP(I156,Zusammenfassung!$I$11:$J$24,MATCH($E$11,{"V";"S";"SH"},0)+1,FALSE),)</f>
        <v>250.75</v>
      </c>
      <c r="K156" s="476">
        <f>IF(G156="A",Hilfsblatt!$D$9,IF(G156="B1",Hilfsblatt!$D$10,IF(G156="B2",Hilfsblatt!$D$11,IF(G156="C1",Hilfsblatt!$D$12,IF(G156="C2",Hilfsblatt!$D$13,IF(G156="D",Hilfsblatt!$D$14,IF(G156="E",Hilfsblatt!$D$15)))))))</f>
        <v>0</v>
      </c>
      <c r="L156" s="196">
        <f t="shared" si="12"/>
        <v>3703.5774999999999</v>
      </c>
      <c r="M156" s="196">
        <f t="shared" si="13"/>
        <v>0</v>
      </c>
      <c r="N156" s="197">
        <f t="shared" si="14"/>
        <v>0</v>
      </c>
      <c r="O156" s="196">
        <f t="shared" si="11"/>
        <v>0</v>
      </c>
      <c r="P156" s="3"/>
    </row>
    <row r="157" spans="1:16" ht="16.5">
      <c r="A157" s="357">
        <v>143</v>
      </c>
      <c r="B157" s="179" t="s">
        <v>118</v>
      </c>
      <c r="C157" s="179" t="s">
        <v>136</v>
      </c>
      <c r="D157" s="180" t="s">
        <v>424</v>
      </c>
      <c r="E157" s="178" t="s">
        <v>220</v>
      </c>
      <c r="F157" s="179" t="s">
        <v>277</v>
      </c>
      <c r="G157" s="179" t="s">
        <v>176</v>
      </c>
      <c r="H157" s="195">
        <v>11.92</v>
      </c>
      <c r="I157" s="124"/>
      <c r="J157" s="124"/>
      <c r="K157" s="124"/>
      <c r="L157" s="124"/>
      <c r="M157" s="124"/>
      <c r="N157" s="124"/>
      <c r="O157" s="124"/>
      <c r="P157" s="3"/>
    </row>
    <row r="158" spans="1:16" ht="16.5">
      <c r="A158" s="357">
        <v>144</v>
      </c>
      <c r="B158" s="179" t="s">
        <v>118</v>
      </c>
      <c r="C158" s="179" t="s">
        <v>136</v>
      </c>
      <c r="D158" s="180" t="s">
        <v>425</v>
      </c>
      <c r="E158" s="178" t="s">
        <v>426</v>
      </c>
      <c r="F158" s="179" t="s">
        <v>277</v>
      </c>
      <c r="G158" s="179" t="s">
        <v>1032</v>
      </c>
      <c r="H158" s="195">
        <v>21.99</v>
      </c>
      <c r="I158" s="179">
        <v>2</v>
      </c>
      <c r="J158" s="119">
        <f>IF(I158&lt;&gt;"",VLOOKUP(I158,Zusammenfassung!$I$11:$J$24,MATCH($E$11,{"V";"S";"SH"},0)+1,FALSE),)</f>
        <v>100.3</v>
      </c>
      <c r="K158" s="476">
        <f>IF(G158="A",Hilfsblatt!$D$9,IF(G158="B1",Hilfsblatt!$D$10,IF(G158="B2",Hilfsblatt!$D$11,IF(G158="C1",Hilfsblatt!$D$12,IF(G158="C2",Hilfsblatt!$D$13,IF(G158="D",Hilfsblatt!$D$14,IF(G158="E",Hilfsblatt!$D$15)))))))</f>
        <v>0</v>
      </c>
      <c r="L158" s="196">
        <f t="shared" ref="L158:L175" si="15">H158*J158</f>
        <v>2205.5969999999998</v>
      </c>
      <c r="M158" s="196">
        <f t="shared" ref="M158:M175" si="16">IFERROR(L158/K158,0)</f>
        <v>0</v>
      </c>
      <c r="N158" s="197">
        <f t="shared" ref="N158:N175" si="17">IF(O158&gt;0,O158/J158,0)</f>
        <v>0</v>
      </c>
      <c r="O158" s="196">
        <f t="shared" si="11"/>
        <v>0</v>
      </c>
      <c r="P158" s="3"/>
    </row>
    <row r="159" spans="1:16" ht="30">
      <c r="A159" s="357">
        <v>145</v>
      </c>
      <c r="B159" s="179" t="s">
        <v>118</v>
      </c>
      <c r="C159" s="179" t="s">
        <v>136</v>
      </c>
      <c r="D159" s="180" t="s">
        <v>427</v>
      </c>
      <c r="E159" s="178" t="s">
        <v>279</v>
      </c>
      <c r="F159" s="179" t="s">
        <v>277</v>
      </c>
      <c r="G159" s="179" t="s">
        <v>126</v>
      </c>
      <c r="H159" s="195">
        <v>31.42</v>
      </c>
      <c r="I159" s="179">
        <v>1</v>
      </c>
      <c r="J159" s="119">
        <f>IF(I159&lt;&gt;"",VLOOKUP(I159,Zusammenfassung!$I$11:$J$24,MATCH($E$11,{"V";"S";"SH"},0)+1,FALSE),)</f>
        <v>52.178571428571431</v>
      </c>
      <c r="K159" s="476">
        <f>IF(G159="A",Hilfsblatt!$D$9,IF(G159="B1",Hilfsblatt!$D$10,IF(G159="B2",Hilfsblatt!$D$11,IF(G159="C1",Hilfsblatt!$D$12,IF(G159="C2",Hilfsblatt!$D$13,IF(G159="D",Hilfsblatt!$D$14,IF(G159="E",Hilfsblatt!$D$15)))))))</f>
        <v>0</v>
      </c>
      <c r="L159" s="196">
        <f t="shared" si="15"/>
        <v>1639.4507142857144</v>
      </c>
      <c r="M159" s="196">
        <f t="shared" si="16"/>
        <v>0</v>
      </c>
      <c r="N159" s="197">
        <f t="shared" si="17"/>
        <v>0</v>
      </c>
      <c r="O159" s="196">
        <f t="shared" si="11"/>
        <v>0</v>
      </c>
      <c r="P159" s="3"/>
    </row>
    <row r="160" spans="1:16" ht="16.5">
      <c r="A160" s="357">
        <v>146</v>
      </c>
      <c r="B160" s="179" t="s">
        <v>118</v>
      </c>
      <c r="C160" s="179" t="s">
        <v>136</v>
      </c>
      <c r="D160" s="180" t="s">
        <v>428</v>
      </c>
      <c r="E160" s="178" t="s">
        <v>279</v>
      </c>
      <c r="F160" s="179" t="s">
        <v>277</v>
      </c>
      <c r="G160" s="179" t="s">
        <v>126</v>
      </c>
      <c r="H160" s="195">
        <v>24.37</v>
      </c>
      <c r="I160" s="179">
        <v>1</v>
      </c>
      <c r="J160" s="119">
        <f>IF(I160&lt;&gt;"",VLOOKUP(I160,Zusammenfassung!$I$11:$J$24,MATCH($E$11,{"V";"S";"SH"},0)+1,FALSE),)</f>
        <v>52.178571428571431</v>
      </c>
      <c r="K160" s="476">
        <f>IF(G160="A",Hilfsblatt!$D$9,IF(G160="B1",Hilfsblatt!$D$10,IF(G160="B2",Hilfsblatt!$D$11,IF(G160="C1",Hilfsblatt!$D$12,IF(G160="C2",Hilfsblatt!$D$13,IF(G160="D",Hilfsblatt!$D$14,IF(G160="E",Hilfsblatt!$D$15)))))))</f>
        <v>0</v>
      </c>
      <c r="L160" s="196">
        <f t="shared" si="15"/>
        <v>1271.5917857142858</v>
      </c>
      <c r="M160" s="196">
        <f t="shared" si="16"/>
        <v>0</v>
      </c>
      <c r="N160" s="197">
        <f t="shared" si="17"/>
        <v>0</v>
      </c>
      <c r="O160" s="196">
        <f t="shared" si="11"/>
        <v>0</v>
      </c>
      <c r="P160" s="3"/>
    </row>
    <row r="161" spans="1:16" ht="30">
      <c r="A161" s="357">
        <v>147</v>
      </c>
      <c r="B161" s="179" t="s">
        <v>118</v>
      </c>
      <c r="C161" s="179" t="s">
        <v>136</v>
      </c>
      <c r="D161" s="180" t="s">
        <v>429</v>
      </c>
      <c r="E161" s="178" t="s">
        <v>222</v>
      </c>
      <c r="F161" s="179" t="s">
        <v>277</v>
      </c>
      <c r="G161" s="179" t="s">
        <v>126</v>
      </c>
      <c r="H161" s="195">
        <v>38.4</v>
      </c>
      <c r="I161" s="179">
        <v>1</v>
      </c>
      <c r="J161" s="119">
        <f>IF(I161&lt;&gt;"",VLOOKUP(I161,Zusammenfassung!$I$11:$J$24,MATCH($E$11,{"V";"S";"SH"},0)+1,FALSE),)</f>
        <v>52.178571428571431</v>
      </c>
      <c r="K161" s="476">
        <f>IF(G161="A",Hilfsblatt!$D$9,IF(G161="B1",Hilfsblatt!$D$10,IF(G161="B2",Hilfsblatt!$D$11,IF(G161="C1",Hilfsblatt!$D$12,IF(G161="C2",Hilfsblatt!$D$13,IF(G161="D",Hilfsblatt!$D$14,IF(G161="E",Hilfsblatt!$D$15)))))))</f>
        <v>0</v>
      </c>
      <c r="L161" s="196">
        <f t="shared" si="15"/>
        <v>2003.6571428571428</v>
      </c>
      <c r="M161" s="196">
        <f t="shared" si="16"/>
        <v>0</v>
      </c>
      <c r="N161" s="197">
        <f t="shared" si="17"/>
        <v>0</v>
      </c>
      <c r="O161" s="196">
        <f t="shared" si="11"/>
        <v>0</v>
      </c>
      <c r="P161" s="3"/>
    </row>
    <row r="162" spans="1:16" ht="16.5">
      <c r="A162" s="357">
        <v>148</v>
      </c>
      <c r="B162" s="179" t="s">
        <v>118</v>
      </c>
      <c r="C162" s="179" t="s">
        <v>136</v>
      </c>
      <c r="D162" s="180" t="s">
        <v>430</v>
      </c>
      <c r="E162" s="178" t="s">
        <v>279</v>
      </c>
      <c r="F162" s="179" t="s">
        <v>277</v>
      </c>
      <c r="G162" s="179" t="s">
        <v>126</v>
      </c>
      <c r="H162" s="195">
        <v>25.13</v>
      </c>
      <c r="I162" s="179">
        <v>1</v>
      </c>
      <c r="J162" s="119">
        <f>IF(I162&lt;&gt;"",VLOOKUP(I162,Zusammenfassung!$I$11:$J$24,MATCH($E$11,{"V";"S";"SH"},0)+1,FALSE),)</f>
        <v>52.178571428571431</v>
      </c>
      <c r="K162" s="476">
        <f>IF(G162="A",Hilfsblatt!$D$9,IF(G162="B1",Hilfsblatt!$D$10,IF(G162="B2",Hilfsblatt!$D$11,IF(G162="C1",Hilfsblatt!$D$12,IF(G162="C2",Hilfsblatt!$D$13,IF(G162="D",Hilfsblatt!$D$14,IF(G162="E",Hilfsblatt!$D$15)))))))</f>
        <v>0</v>
      </c>
      <c r="L162" s="196">
        <f t="shared" si="15"/>
        <v>1311.2474999999999</v>
      </c>
      <c r="M162" s="196">
        <f t="shared" si="16"/>
        <v>0</v>
      </c>
      <c r="N162" s="197">
        <f t="shared" si="17"/>
        <v>0</v>
      </c>
      <c r="O162" s="196">
        <f t="shared" si="11"/>
        <v>0</v>
      </c>
      <c r="P162" s="3"/>
    </row>
    <row r="163" spans="1:16" ht="30">
      <c r="A163" s="357">
        <v>149</v>
      </c>
      <c r="B163" s="179" t="s">
        <v>118</v>
      </c>
      <c r="C163" s="179" t="s">
        <v>136</v>
      </c>
      <c r="D163" s="180" t="s">
        <v>431</v>
      </c>
      <c r="E163" s="178" t="s">
        <v>279</v>
      </c>
      <c r="F163" s="179" t="s">
        <v>277</v>
      </c>
      <c r="G163" s="179" t="s">
        <v>126</v>
      </c>
      <c r="H163" s="195">
        <v>24.14</v>
      </c>
      <c r="I163" s="179">
        <v>1</v>
      </c>
      <c r="J163" s="119">
        <f>IF(I163&lt;&gt;"",VLOOKUP(I163,Zusammenfassung!$I$11:$J$24,MATCH($E$11,{"V";"S";"SH"},0)+1,FALSE),)</f>
        <v>52.178571428571431</v>
      </c>
      <c r="K163" s="476">
        <f>IF(G163="A",Hilfsblatt!$D$9,IF(G163="B1",Hilfsblatt!$D$10,IF(G163="B2",Hilfsblatt!$D$11,IF(G163="C1",Hilfsblatt!$D$12,IF(G163="C2",Hilfsblatt!$D$13,IF(G163="D",Hilfsblatt!$D$14,IF(G163="E",Hilfsblatt!$D$15)))))))</f>
        <v>0</v>
      </c>
      <c r="L163" s="196">
        <f t="shared" si="15"/>
        <v>1259.5907142857143</v>
      </c>
      <c r="M163" s="196">
        <f t="shared" si="16"/>
        <v>0</v>
      </c>
      <c r="N163" s="197">
        <f t="shared" si="17"/>
        <v>0</v>
      </c>
      <c r="O163" s="196">
        <f t="shared" si="11"/>
        <v>0</v>
      </c>
      <c r="P163" s="3"/>
    </row>
    <row r="164" spans="1:16" ht="30">
      <c r="A164" s="357">
        <v>150</v>
      </c>
      <c r="B164" s="179" t="s">
        <v>118</v>
      </c>
      <c r="C164" s="179" t="s">
        <v>136</v>
      </c>
      <c r="D164" s="180" t="s">
        <v>432</v>
      </c>
      <c r="E164" s="178" t="s">
        <v>279</v>
      </c>
      <c r="F164" s="179" t="s">
        <v>277</v>
      </c>
      <c r="G164" s="179" t="s">
        <v>126</v>
      </c>
      <c r="H164" s="195">
        <v>38.340000000000003</v>
      </c>
      <c r="I164" s="179">
        <v>1</v>
      </c>
      <c r="J164" s="119">
        <f>IF(I164&lt;&gt;"",VLOOKUP(I164,Zusammenfassung!$I$11:$J$24,MATCH($E$11,{"V";"S";"SH"},0)+1,FALSE),)</f>
        <v>52.178571428571431</v>
      </c>
      <c r="K164" s="476">
        <f>IF(G164="A",Hilfsblatt!$D$9,IF(G164="B1",Hilfsblatt!$D$10,IF(G164="B2",Hilfsblatt!$D$11,IF(G164="C1",Hilfsblatt!$D$12,IF(G164="C2",Hilfsblatt!$D$13,IF(G164="D",Hilfsblatt!$D$14,IF(G164="E",Hilfsblatt!$D$15)))))))</f>
        <v>0</v>
      </c>
      <c r="L164" s="196">
        <f t="shared" si="15"/>
        <v>2000.5264285714288</v>
      </c>
      <c r="M164" s="196">
        <f t="shared" si="16"/>
        <v>0</v>
      </c>
      <c r="N164" s="197">
        <f t="shared" si="17"/>
        <v>0</v>
      </c>
      <c r="O164" s="196">
        <f t="shared" si="11"/>
        <v>0</v>
      </c>
      <c r="P164" s="3"/>
    </row>
    <row r="165" spans="1:16" ht="16.5">
      <c r="A165" s="357">
        <v>151</v>
      </c>
      <c r="B165" s="179" t="s">
        <v>118</v>
      </c>
      <c r="C165" s="179" t="s">
        <v>136</v>
      </c>
      <c r="D165" s="180" t="s">
        <v>433</v>
      </c>
      <c r="E165" s="178" t="s">
        <v>279</v>
      </c>
      <c r="F165" s="355" t="s">
        <v>277</v>
      </c>
      <c r="G165" s="179" t="s">
        <v>126</v>
      </c>
      <c r="H165" s="195">
        <v>25.17</v>
      </c>
      <c r="I165" s="179">
        <v>1</v>
      </c>
      <c r="J165" s="119">
        <f>IF(I165&lt;&gt;"",VLOOKUP(I165,Zusammenfassung!$I$11:$J$24,MATCH($E$11,{"V";"S";"SH"},0)+1,FALSE),)</f>
        <v>52.178571428571431</v>
      </c>
      <c r="K165" s="476">
        <f>IF(G165="A",Hilfsblatt!$D$9,IF(G165="B1",Hilfsblatt!$D$10,IF(G165="B2",Hilfsblatt!$D$11,IF(G165="C1",Hilfsblatt!$D$12,IF(G165="C2",Hilfsblatt!$D$13,IF(G165="D",Hilfsblatt!$D$14,IF(G165="E",Hilfsblatt!$D$15)))))))</f>
        <v>0</v>
      </c>
      <c r="L165" s="196">
        <f t="shared" si="15"/>
        <v>1313.3346428571431</v>
      </c>
      <c r="M165" s="196">
        <f t="shared" si="16"/>
        <v>0</v>
      </c>
      <c r="N165" s="197">
        <f t="shared" si="17"/>
        <v>0</v>
      </c>
      <c r="O165" s="196">
        <f t="shared" si="11"/>
        <v>0</v>
      </c>
      <c r="P165" s="3"/>
    </row>
    <row r="166" spans="1:16" ht="16.5">
      <c r="A166" s="357">
        <v>152</v>
      </c>
      <c r="B166" s="179" t="s">
        <v>118</v>
      </c>
      <c r="C166" s="179" t="s">
        <v>136</v>
      </c>
      <c r="D166" s="180" t="s">
        <v>434</v>
      </c>
      <c r="E166" s="178" t="s">
        <v>279</v>
      </c>
      <c r="F166" s="179" t="s">
        <v>277</v>
      </c>
      <c r="G166" s="179" t="s">
        <v>126</v>
      </c>
      <c r="H166" s="195">
        <v>25.08</v>
      </c>
      <c r="I166" s="179">
        <v>1</v>
      </c>
      <c r="J166" s="119">
        <f>IF(I166&lt;&gt;"",VLOOKUP(I166,Zusammenfassung!$I$11:$J$24,MATCH($E$11,{"V";"S";"SH"},0)+1,FALSE),)</f>
        <v>52.178571428571431</v>
      </c>
      <c r="K166" s="476">
        <f>IF(G166="A",Hilfsblatt!$D$9,IF(G166="B1",Hilfsblatt!$D$10,IF(G166="B2",Hilfsblatt!$D$11,IF(G166="C1",Hilfsblatt!$D$12,IF(G166="C2",Hilfsblatt!$D$13,IF(G166="D",Hilfsblatt!$D$14,IF(G166="E",Hilfsblatt!$D$15)))))))</f>
        <v>0</v>
      </c>
      <c r="L166" s="196">
        <f t="shared" si="15"/>
        <v>1308.6385714285714</v>
      </c>
      <c r="M166" s="196">
        <f t="shared" si="16"/>
        <v>0</v>
      </c>
      <c r="N166" s="197">
        <f t="shared" si="17"/>
        <v>0</v>
      </c>
      <c r="O166" s="196">
        <f t="shared" si="11"/>
        <v>0</v>
      </c>
      <c r="P166" s="3"/>
    </row>
    <row r="167" spans="1:16" ht="16.5">
      <c r="A167" s="357">
        <v>153</v>
      </c>
      <c r="B167" s="179" t="s">
        <v>118</v>
      </c>
      <c r="C167" s="179" t="s">
        <v>136</v>
      </c>
      <c r="D167" s="180" t="s">
        <v>435</v>
      </c>
      <c r="E167" s="178" t="s">
        <v>279</v>
      </c>
      <c r="F167" s="179" t="s">
        <v>277</v>
      </c>
      <c r="G167" s="179" t="s">
        <v>126</v>
      </c>
      <c r="H167" s="195">
        <v>19.079999999999998</v>
      </c>
      <c r="I167" s="179">
        <v>1</v>
      </c>
      <c r="J167" s="119">
        <f>IF(I167&lt;&gt;"",VLOOKUP(I167,Zusammenfassung!$I$11:$J$24,MATCH($E$11,{"V";"S";"SH"},0)+1,FALSE),)</f>
        <v>52.178571428571431</v>
      </c>
      <c r="K167" s="476">
        <f>IF(G167="A",Hilfsblatt!$D$9,IF(G167="B1",Hilfsblatt!$D$10,IF(G167="B2",Hilfsblatt!$D$11,IF(G167="C1",Hilfsblatt!$D$12,IF(G167="C2",Hilfsblatt!$D$13,IF(G167="D",Hilfsblatt!$D$14,IF(G167="E",Hilfsblatt!$D$15)))))))</f>
        <v>0</v>
      </c>
      <c r="L167" s="196">
        <f t="shared" si="15"/>
        <v>995.56714285714281</v>
      </c>
      <c r="M167" s="196">
        <f t="shared" si="16"/>
        <v>0</v>
      </c>
      <c r="N167" s="197">
        <f t="shared" si="17"/>
        <v>0</v>
      </c>
      <c r="O167" s="196">
        <f t="shared" si="11"/>
        <v>0</v>
      </c>
      <c r="P167" s="3"/>
    </row>
    <row r="168" spans="1:16" ht="16.5">
      <c r="A168" s="357">
        <v>154</v>
      </c>
      <c r="B168" s="179" t="s">
        <v>118</v>
      </c>
      <c r="C168" s="179" t="s">
        <v>136</v>
      </c>
      <c r="D168" s="180" t="s">
        <v>436</v>
      </c>
      <c r="E168" s="178" t="s">
        <v>292</v>
      </c>
      <c r="F168" s="179" t="s">
        <v>277</v>
      </c>
      <c r="G168" s="179" t="s">
        <v>94</v>
      </c>
      <c r="H168" s="195">
        <v>11.54</v>
      </c>
      <c r="I168" s="179">
        <v>0.23</v>
      </c>
      <c r="J168" s="119">
        <f>IF(I168&lt;&gt;"",VLOOKUP(I168,Zusammenfassung!$I$11:$J$24,MATCH($E$11,{"V";"S";"SH"},0)+1,FALSE),)</f>
        <v>12</v>
      </c>
      <c r="K168" s="476">
        <f>IF(G168="A",Hilfsblatt!$D$9,IF(G168="B1",Hilfsblatt!$D$10,IF(G168="B2",Hilfsblatt!$D$11,IF(G168="C1",Hilfsblatt!$D$12,IF(G168="C2",Hilfsblatt!$D$13,IF(G168="D",Hilfsblatt!$D$14,IF(G168="E",Hilfsblatt!$D$15)))))))</f>
        <v>0</v>
      </c>
      <c r="L168" s="196">
        <f t="shared" si="15"/>
        <v>138.47999999999999</v>
      </c>
      <c r="M168" s="196">
        <f t="shared" si="16"/>
        <v>0</v>
      </c>
      <c r="N168" s="197">
        <f t="shared" si="17"/>
        <v>0</v>
      </c>
      <c r="O168" s="196">
        <f t="shared" si="11"/>
        <v>0</v>
      </c>
      <c r="P168" s="3"/>
    </row>
    <row r="169" spans="1:16" ht="16.5">
      <c r="A169" s="357">
        <v>155</v>
      </c>
      <c r="B169" s="179" t="s">
        <v>118</v>
      </c>
      <c r="C169" s="179" t="s">
        <v>136</v>
      </c>
      <c r="D169" s="180" t="s">
        <v>437</v>
      </c>
      <c r="E169" s="178" t="s">
        <v>279</v>
      </c>
      <c r="F169" s="179" t="s">
        <v>277</v>
      </c>
      <c r="G169" s="179" t="s">
        <v>126</v>
      </c>
      <c r="H169" s="195">
        <v>24.03</v>
      </c>
      <c r="I169" s="179">
        <v>1</v>
      </c>
      <c r="J169" s="119">
        <f>IF(I169&lt;&gt;"",VLOOKUP(I169,Zusammenfassung!$I$11:$J$24,MATCH($E$11,{"V";"S";"SH"},0)+1,FALSE),)</f>
        <v>52.178571428571431</v>
      </c>
      <c r="K169" s="476">
        <f>IF(G169="A",Hilfsblatt!$D$9,IF(G169="B1",Hilfsblatt!$D$10,IF(G169="B2",Hilfsblatt!$D$11,IF(G169="C1",Hilfsblatt!$D$12,IF(G169="C2",Hilfsblatt!$D$13,IF(G169="D",Hilfsblatt!$D$14,IF(G169="E",Hilfsblatt!$D$15)))))))</f>
        <v>0</v>
      </c>
      <c r="L169" s="196">
        <f t="shared" si="15"/>
        <v>1253.8510714285715</v>
      </c>
      <c r="M169" s="196">
        <f t="shared" si="16"/>
        <v>0</v>
      </c>
      <c r="N169" s="197">
        <f t="shared" si="17"/>
        <v>0</v>
      </c>
      <c r="O169" s="196">
        <f t="shared" si="11"/>
        <v>0</v>
      </c>
      <c r="P169" s="3"/>
    </row>
    <row r="170" spans="1:16" ht="16.5">
      <c r="A170" s="357">
        <v>156</v>
      </c>
      <c r="B170" s="179" t="s">
        <v>118</v>
      </c>
      <c r="C170" s="179" t="s">
        <v>136</v>
      </c>
      <c r="D170" s="180" t="s">
        <v>438</v>
      </c>
      <c r="E170" s="178" t="s">
        <v>279</v>
      </c>
      <c r="F170" s="179" t="s">
        <v>277</v>
      </c>
      <c r="G170" s="179" t="s">
        <v>126</v>
      </c>
      <c r="H170" s="195">
        <v>30.63</v>
      </c>
      <c r="I170" s="179">
        <v>1</v>
      </c>
      <c r="J170" s="119">
        <f>IF(I170&lt;&gt;"",VLOOKUP(I170,Zusammenfassung!$I$11:$J$24,MATCH($E$11,{"V";"S";"SH"},0)+1,FALSE),)</f>
        <v>52.178571428571431</v>
      </c>
      <c r="K170" s="476">
        <f>IF(G170="A",Hilfsblatt!$D$9,IF(G170="B1",Hilfsblatt!$D$10,IF(G170="B2",Hilfsblatt!$D$11,IF(G170="C1",Hilfsblatt!$D$12,IF(G170="C2",Hilfsblatt!$D$13,IF(G170="D",Hilfsblatt!$D$14,IF(G170="E",Hilfsblatt!$D$15)))))))</f>
        <v>0</v>
      </c>
      <c r="L170" s="196">
        <f t="shared" si="15"/>
        <v>1598.2296428571428</v>
      </c>
      <c r="M170" s="196">
        <f t="shared" si="16"/>
        <v>0</v>
      </c>
      <c r="N170" s="197">
        <f t="shared" si="17"/>
        <v>0</v>
      </c>
      <c r="O170" s="196">
        <f t="shared" si="11"/>
        <v>0</v>
      </c>
      <c r="P170" s="3"/>
    </row>
    <row r="171" spans="1:16" ht="16.5">
      <c r="A171" s="357">
        <v>157</v>
      </c>
      <c r="B171" s="179" t="s">
        <v>118</v>
      </c>
      <c r="C171" s="179" t="s">
        <v>136</v>
      </c>
      <c r="D171" s="180" t="s">
        <v>439</v>
      </c>
      <c r="E171" s="178" t="s">
        <v>279</v>
      </c>
      <c r="F171" s="179" t="s">
        <v>277</v>
      </c>
      <c r="G171" s="179" t="s">
        <v>126</v>
      </c>
      <c r="H171" s="195">
        <v>24.26</v>
      </c>
      <c r="I171" s="179">
        <v>1</v>
      </c>
      <c r="J171" s="119">
        <f>IF(I171&lt;&gt;"",VLOOKUP(I171,Zusammenfassung!$I$11:$J$24,MATCH($E$11,{"V";"S";"SH"},0)+1,FALSE),)</f>
        <v>52.178571428571431</v>
      </c>
      <c r="K171" s="476">
        <f>IF(G171="A",Hilfsblatt!$D$9,IF(G171="B1",Hilfsblatt!$D$10,IF(G171="B2",Hilfsblatt!$D$11,IF(G171="C1",Hilfsblatt!$D$12,IF(G171="C2",Hilfsblatt!$D$13,IF(G171="D",Hilfsblatt!$D$14,IF(G171="E",Hilfsblatt!$D$15)))))))</f>
        <v>0</v>
      </c>
      <c r="L171" s="196">
        <f t="shared" si="15"/>
        <v>1265.852142857143</v>
      </c>
      <c r="M171" s="196">
        <f t="shared" si="16"/>
        <v>0</v>
      </c>
      <c r="N171" s="197">
        <f t="shared" si="17"/>
        <v>0</v>
      </c>
      <c r="O171" s="196">
        <f t="shared" si="11"/>
        <v>0</v>
      </c>
      <c r="P171" s="3"/>
    </row>
    <row r="172" spans="1:16" ht="30">
      <c r="A172" s="357">
        <v>158</v>
      </c>
      <c r="B172" s="179" t="s">
        <v>118</v>
      </c>
      <c r="C172" s="179" t="s">
        <v>136</v>
      </c>
      <c r="D172" s="180" t="s">
        <v>440</v>
      </c>
      <c r="E172" s="178" t="s">
        <v>279</v>
      </c>
      <c r="F172" s="179" t="s">
        <v>277</v>
      </c>
      <c r="G172" s="179" t="s">
        <v>126</v>
      </c>
      <c r="H172" s="195">
        <v>32.26</v>
      </c>
      <c r="I172" s="179">
        <v>1</v>
      </c>
      <c r="J172" s="119">
        <f>IF(I172&lt;&gt;"",VLOOKUP(I172,Zusammenfassung!$I$11:$J$24,MATCH($E$11,{"V";"S";"SH"},0)+1,FALSE),)</f>
        <v>52.178571428571431</v>
      </c>
      <c r="K172" s="476">
        <f>IF(G172="A",Hilfsblatt!$D$9,IF(G172="B1",Hilfsblatt!$D$10,IF(G172="B2",Hilfsblatt!$D$11,IF(G172="C1",Hilfsblatt!$D$12,IF(G172="C2",Hilfsblatt!$D$13,IF(G172="D",Hilfsblatt!$D$14,IF(G172="E",Hilfsblatt!$D$15)))))))</f>
        <v>0</v>
      </c>
      <c r="L172" s="196">
        <f t="shared" si="15"/>
        <v>1683.2807142857143</v>
      </c>
      <c r="M172" s="196">
        <f t="shared" si="16"/>
        <v>0</v>
      </c>
      <c r="N172" s="197">
        <f t="shared" si="17"/>
        <v>0</v>
      </c>
      <c r="O172" s="196">
        <f t="shared" si="11"/>
        <v>0</v>
      </c>
      <c r="P172" s="3"/>
    </row>
    <row r="173" spans="1:16" ht="30">
      <c r="A173" s="357">
        <v>159</v>
      </c>
      <c r="B173" s="179" t="s">
        <v>118</v>
      </c>
      <c r="C173" s="179" t="s">
        <v>136</v>
      </c>
      <c r="D173" s="180" t="s">
        <v>441</v>
      </c>
      <c r="E173" s="178" t="s">
        <v>279</v>
      </c>
      <c r="F173" s="179" t="s">
        <v>277</v>
      </c>
      <c r="G173" s="179" t="s">
        <v>126</v>
      </c>
      <c r="H173" s="195">
        <v>37.81</v>
      </c>
      <c r="I173" s="179">
        <v>1</v>
      </c>
      <c r="J173" s="119">
        <f>IF(I173&lt;&gt;"",VLOOKUP(I173,Zusammenfassung!$I$11:$J$24,MATCH($E$11,{"V";"S";"SH"},0)+1,FALSE),)</f>
        <v>52.178571428571431</v>
      </c>
      <c r="K173" s="476">
        <f>IF(G173="A",Hilfsblatt!$D$9,IF(G173="B1",Hilfsblatt!$D$10,IF(G173="B2",Hilfsblatt!$D$11,IF(G173="C1",Hilfsblatt!$D$12,IF(G173="C2",Hilfsblatt!$D$13,IF(G173="D",Hilfsblatt!$D$14,IF(G173="E",Hilfsblatt!$D$15)))))))</f>
        <v>0</v>
      </c>
      <c r="L173" s="196">
        <f t="shared" si="15"/>
        <v>1972.8717857142858</v>
      </c>
      <c r="M173" s="196">
        <f t="shared" si="16"/>
        <v>0</v>
      </c>
      <c r="N173" s="197">
        <f t="shared" si="17"/>
        <v>0</v>
      </c>
      <c r="O173" s="196">
        <f t="shared" si="11"/>
        <v>0</v>
      </c>
      <c r="P173" s="3"/>
    </row>
    <row r="174" spans="1:16" ht="30">
      <c r="A174" s="357">
        <v>160</v>
      </c>
      <c r="B174" s="179" t="s">
        <v>118</v>
      </c>
      <c r="C174" s="179" t="s">
        <v>136</v>
      </c>
      <c r="D174" s="180" t="s">
        <v>442</v>
      </c>
      <c r="E174" s="178" t="s">
        <v>279</v>
      </c>
      <c r="F174" s="179" t="s">
        <v>277</v>
      </c>
      <c r="G174" s="179" t="s">
        <v>126</v>
      </c>
      <c r="H174" s="195">
        <v>37.94</v>
      </c>
      <c r="I174" s="179">
        <v>1</v>
      </c>
      <c r="J174" s="119">
        <f>IF(I174&lt;&gt;"",VLOOKUP(I174,Zusammenfassung!$I$11:$J$24,MATCH($E$11,{"V";"S";"SH"},0)+1,FALSE),)</f>
        <v>52.178571428571431</v>
      </c>
      <c r="K174" s="476">
        <f>IF(G174="A",Hilfsblatt!$D$9,IF(G174="B1",Hilfsblatt!$D$10,IF(G174="B2",Hilfsblatt!$D$11,IF(G174="C1",Hilfsblatt!$D$12,IF(G174="C2",Hilfsblatt!$D$13,IF(G174="D",Hilfsblatt!$D$14,IF(G174="E",Hilfsblatt!$D$15)))))))</f>
        <v>0</v>
      </c>
      <c r="L174" s="196">
        <f t="shared" si="15"/>
        <v>1979.655</v>
      </c>
      <c r="M174" s="196">
        <f t="shared" si="16"/>
        <v>0</v>
      </c>
      <c r="N174" s="197">
        <f t="shared" si="17"/>
        <v>0</v>
      </c>
      <c r="O174" s="196">
        <f t="shared" si="11"/>
        <v>0</v>
      </c>
      <c r="P174" s="3"/>
    </row>
    <row r="175" spans="1:16" ht="16.5">
      <c r="A175" s="357">
        <v>161</v>
      </c>
      <c r="B175" s="179" t="s">
        <v>118</v>
      </c>
      <c r="C175" s="179" t="s">
        <v>136</v>
      </c>
      <c r="D175" s="180" t="s">
        <v>443</v>
      </c>
      <c r="E175" s="178" t="s">
        <v>279</v>
      </c>
      <c r="F175" s="179" t="s">
        <v>277</v>
      </c>
      <c r="G175" s="179" t="s">
        <v>126</v>
      </c>
      <c r="H175" s="195">
        <v>24.78</v>
      </c>
      <c r="I175" s="179">
        <v>1</v>
      </c>
      <c r="J175" s="119">
        <f>IF(I175&lt;&gt;"",VLOOKUP(I175,Zusammenfassung!$I$11:$J$24,MATCH($E$11,{"V";"S";"SH"},0)+1,FALSE),)</f>
        <v>52.178571428571431</v>
      </c>
      <c r="K175" s="476">
        <f>IF(G175="A",Hilfsblatt!$D$9,IF(G175="B1",Hilfsblatt!$D$10,IF(G175="B2",Hilfsblatt!$D$11,IF(G175="C1",Hilfsblatt!$D$12,IF(G175="C2",Hilfsblatt!$D$13,IF(G175="D",Hilfsblatt!$D$14,IF(G175="E",Hilfsblatt!$D$15)))))))</f>
        <v>0</v>
      </c>
      <c r="L175" s="196">
        <f t="shared" si="15"/>
        <v>1292.9850000000001</v>
      </c>
      <c r="M175" s="196">
        <f t="shared" si="16"/>
        <v>0</v>
      </c>
      <c r="N175" s="197">
        <f t="shared" si="17"/>
        <v>0</v>
      </c>
      <c r="O175" s="196">
        <f t="shared" si="11"/>
        <v>0</v>
      </c>
      <c r="P175" s="3"/>
    </row>
    <row r="176" spans="1:16" ht="16.5">
      <c r="A176" s="327" t="s">
        <v>82</v>
      </c>
      <c r="B176" s="328" t="s">
        <v>83</v>
      </c>
      <c r="C176" s="329"/>
      <c r="D176" s="330"/>
      <c r="E176" s="331"/>
      <c r="F176" s="332"/>
      <c r="G176" s="333"/>
      <c r="H176" s="334">
        <f>SUM(H15:H175)</f>
        <v>3898.0217000000021</v>
      </c>
      <c r="I176" s="335"/>
      <c r="J176" s="335"/>
      <c r="K176" s="459"/>
      <c r="L176" s="334">
        <f>SUM(L15:L175)</f>
        <v>265131.19206071435</v>
      </c>
      <c r="M176" s="334">
        <f>SUM(M15:M175)</f>
        <v>0</v>
      </c>
      <c r="N176" s="336"/>
      <c r="O176" s="334">
        <f>SUM(O15:O175)</f>
        <v>0</v>
      </c>
      <c r="P176" s="3"/>
    </row>
    <row r="177" spans="1:16" ht="16.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446"/>
      <c r="L177" s="3"/>
      <c r="M177" s="3"/>
      <c r="N177" s="3"/>
      <c r="O177" s="3"/>
      <c r="P177" s="3"/>
    </row>
    <row r="178" spans="1:16" ht="16.5">
      <c r="A178" s="200" t="s">
        <v>693</v>
      </c>
      <c r="B178" s="200"/>
      <c r="C178" s="200"/>
      <c r="D178" s="200"/>
      <c r="E178" s="3"/>
      <c r="F178" s="3"/>
      <c r="G178" s="3"/>
      <c r="H178" s="3"/>
      <c r="I178" s="3"/>
      <c r="J178" s="3"/>
      <c r="K178" s="446"/>
      <c r="L178" s="3"/>
      <c r="M178" s="3"/>
      <c r="N178" s="3"/>
      <c r="O178" s="3"/>
      <c r="P178" s="3"/>
    </row>
    <row r="179" spans="1:16" ht="16.5">
      <c r="A179" s="431" t="s">
        <v>1114</v>
      </c>
      <c r="B179" s="3"/>
      <c r="C179" s="446"/>
      <c r="D179" s="3"/>
      <c r="E179" s="3"/>
      <c r="F179" s="3"/>
      <c r="G179" s="3"/>
      <c r="H179" s="3"/>
      <c r="I179" s="3"/>
      <c r="J179" s="3"/>
      <c r="K179" s="446"/>
      <c r="L179" s="3"/>
      <c r="M179" s="3"/>
      <c r="N179" s="3"/>
      <c r="O179" s="3"/>
      <c r="P179" s="3"/>
    </row>
    <row r="180" spans="1:16" ht="16.5">
      <c r="A180" s="3"/>
      <c r="B180" s="3"/>
      <c r="C180" s="446"/>
      <c r="D180" s="3"/>
      <c r="E180" s="3"/>
      <c r="F180" s="3"/>
      <c r="G180" s="3"/>
      <c r="H180" s="3"/>
      <c r="I180" s="3"/>
      <c r="J180" s="3"/>
      <c r="K180" s="446"/>
      <c r="L180" s="3"/>
      <c r="M180" s="3"/>
      <c r="N180" s="3"/>
      <c r="O180" s="3"/>
      <c r="P180" s="3"/>
    </row>
    <row r="181" spans="1:16" ht="16.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446"/>
      <c r="L181" s="3"/>
      <c r="M181" s="3"/>
      <c r="N181" s="3"/>
      <c r="O181" s="3"/>
      <c r="P181" s="3"/>
    </row>
    <row r="182" spans="1:16" ht="17.25">
      <c r="A182" s="281" t="s">
        <v>800</v>
      </c>
      <c r="B182" s="273"/>
      <c r="C182" s="274"/>
      <c r="D182" s="275"/>
      <c r="E182" s="275"/>
      <c r="F182" s="276"/>
      <c r="G182" s="3"/>
      <c r="H182" s="3"/>
      <c r="I182" s="3"/>
      <c r="J182" s="3"/>
      <c r="K182" s="446"/>
      <c r="L182" s="3"/>
      <c r="M182" s="3"/>
      <c r="N182" s="3"/>
      <c r="O182" s="3"/>
      <c r="P182" s="3"/>
    </row>
    <row r="183" spans="1:16" ht="17.25">
      <c r="A183" s="277" t="s">
        <v>801</v>
      </c>
      <c r="B183" s="50" t="s">
        <v>802</v>
      </c>
      <c r="C183" s="278"/>
      <c r="D183" s="52" t="s">
        <v>803</v>
      </c>
      <c r="E183" s="53" t="s">
        <v>804</v>
      </c>
      <c r="F183" s="279"/>
      <c r="G183" s="3"/>
      <c r="H183" s="3"/>
      <c r="I183" s="3"/>
      <c r="J183" s="3"/>
      <c r="K183" s="446"/>
      <c r="L183" s="3"/>
      <c r="M183" s="3"/>
      <c r="N183" s="3"/>
      <c r="O183" s="3"/>
      <c r="P183" s="3"/>
    </row>
    <row r="184" spans="1:16" ht="17.25">
      <c r="A184" s="277" t="s">
        <v>19</v>
      </c>
      <c r="B184" s="50" t="s">
        <v>805</v>
      </c>
      <c r="C184" s="278"/>
      <c r="D184" s="52" t="s">
        <v>806</v>
      </c>
      <c r="E184" s="53" t="s">
        <v>807</v>
      </c>
      <c r="F184" s="279"/>
      <c r="G184" s="3"/>
      <c r="H184" s="3"/>
      <c r="I184" s="3"/>
      <c r="J184" s="3"/>
      <c r="K184" s="446"/>
      <c r="L184" s="3"/>
      <c r="M184" s="3"/>
      <c r="N184" s="3"/>
      <c r="O184" s="3"/>
      <c r="P184" s="3"/>
    </row>
    <row r="185" spans="1:16" ht="17.25">
      <c r="A185" s="277" t="s">
        <v>808</v>
      </c>
      <c r="B185" s="50" t="s">
        <v>809</v>
      </c>
      <c r="C185" s="278"/>
      <c r="D185" s="45" t="s">
        <v>810</v>
      </c>
      <c r="E185" s="54" t="s">
        <v>811</v>
      </c>
      <c r="F185" s="279"/>
      <c r="G185" s="3"/>
      <c r="H185" s="3"/>
      <c r="I185" s="3"/>
      <c r="J185" s="3"/>
      <c r="K185" s="446"/>
      <c r="L185" s="3"/>
      <c r="M185" s="3"/>
      <c r="N185" s="3"/>
      <c r="O185" s="3"/>
      <c r="P185" s="3"/>
    </row>
    <row r="186" spans="1:16" ht="17.25">
      <c r="A186" s="324" t="s">
        <v>812</v>
      </c>
      <c r="B186" s="323" t="s">
        <v>1060</v>
      </c>
      <c r="C186" s="319"/>
      <c r="D186" s="321"/>
      <c r="E186" s="280" t="s">
        <v>1059</v>
      </c>
      <c r="F186" s="279"/>
      <c r="G186" s="3"/>
      <c r="H186" s="3"/>
      <c r="I186" s="3"/>
      <c r="J186" s="3"/>
      <c r="K186" s="446"/>
      <c r="L186" s="3"/>
      <c r="M186" s="3"/>
      <c r="N186" s="3"/>
      <c r="O186" s="3"/>
      <c r="P186" s="3"/>
    </row>
    <row r="187" spans="1:16" ht="17.25">
      <c r="A187" s="525" t="s">
        <v>1041</v>
      </c>
      <c r="B187" s="325" t="s">
        <v>1042</v>
      </c>
      <c r="C187" s="326"/>
      <c r="D187" s="6"/>
      <c r="E187" s="6"/>
      <c r="F187" s="40"/>
    </row>
    <row r="194" spans="1:1" ht="16.5">
      <c r="A194" s="431"/>
    </row>
  </sheetData>
  <sheetProtection algorithmName="SHA-512" hashValue="klVZOfa10Lwg5m2wQCv2XAfHJPeZBWkQTt0Rz5kjOXJsos7ZdWyhxfSoKpTlhxlpEDg0gBhATznQoYgW4aFQrg==" saltValue="cazkKl6uqPg47nY3kR1wlQ==" spinCount="100000" sheet="1" objects="1" scenarios="1"/>
  <autoFilter ref="A13:O13" xr:uid="{00000000-0009-0000-0000-000007000000}"/>
  <mergeCells count="1">
    <mergeCell ref="F11:J11"/>
  </mergeCells>
  <conditionalFormatting sqref="B11">
    <cfRule type="expression" dxfId="7" priority="1">
      <formula>B11&lt;&gt;""</formula>
    </cfRule>
  </conditionalFormatting>
  <pageMargins left="0.51181102362204722" right="0.51181102362204722" top="0.39370078740157483" bottom="0.39370078740157483" header="0.31496062992125984" footer="0.31496062992125984"/>
  <pageSetup paperSize="9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Hilfsblatt</vt:lpstr>
      <vt:lpstr>Zusammenfassung</vt:lpstr>
      <vt:lpstr>1.1 STVA BS</vt:lpstr>
      <vt:lpstr>1.2 EZB Lage</vt:lpstr>
      <vt:lpstr>1.3 RB Oerl</vt:lpstr>
      <vt:lpstr>1.4 GesZ Oerl</vt:lpstr>
      <vt:lpstr>2.1 EZB DT</vt:lpstr>
      <vt:lpstr>2.2 WALK DT</vt:lpstr>
      <vt:lpstr>2.3 BBW 18</vt:lpstr>
      <vt:lpstr>3.1 EZB Lemgo</vt:lpstr>
      <vt:lpstr>3.2 GA Lemgo Medicum</vt:lpstr>
      <vt:lpstr>3.3 GA Lemgo KLL</vt:lpstr>
      <vt:lpstr>4.1 DLZ Blomberg</vt:lpstr>
      <vt:lpstr>4.2 InnoZ</vt:lpstr>
      <vt:lpstr>4.3 Regio HBM</vt:lpstr>
      <vt:lpstr>4.4 STVA Barntrup</vt:lpstr>
      <vt:lpstr>4.5 GesZ Lügde</vt:lpstr>
      <vt:lpstr>Außerplanmäßige Reinigung</vt:lpstr>
      <vt:lpstr>SVS_UR_2_2</vt:lpstr>
      <vt:lpstr>SVS_UR_2_4</vt:lpstr>
      <vt:lpstr>SVS_UR_2_6</vt:lpstr>
      <vt:lpstr>SVS_UR_3_1</vt:lpstr>
      <vt:lpstr>SVS_UR_3_2</vt:lpstr>
      <vt:lpstr>SVS_UR_4_2</vt:lpstr>
      <vt:lpstr>SVS_UR_4_3</vt:lpstr>
      <vt:lpstr>SVS_UR_4_4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Bierwagen, Falk (Kreis Lippe)</dc:creator>
  <cp:lastModifiedBy>Gross, Christian (Kreis Lippe)</cp:lastModifiedBy>
  <cp:lastPrinted>2026-02-12T12:59:41Z</cp:lastPrinted>
  <dcterms:created xsi:type="dcterms:W3CDTF">2024-08-08T10:32:23Z</dcterms:created>
  <dcterms:modified xsi:type="dcterms:W3CDTF">2026-02-13T08:38:06Z</dcterms:modified>
</cp:coreProperties>
</file>